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birminghamcitycouncil-my.sharepoint.com/personal/carron_farnell_birmingham_gov_uk1/Documents/Desktop/"/>
    </mc:Choice>
  </mc:AlternateContent>
  <xr:revisionPtr revIDLastSave="10" documentId="8_{9AAFB357-8584-4B6A-854F-20F5554DE1FD}" xr6:coauthVersionLast="47" xr6:coauthVersionMax="47" xr10:uidLastSave="{0EEF045E-84CD-4B03-8646-DE2D74EB1CD7}"/>
  <workbookProtection workbookAlgorithmName="SHA-512" workbookHashValue="iiCr01j8sY+2m7UAT5IwW5oYUEId1QTeN4C3tIOhAbeXcMJa0ck/Q1FPHi5wllqtgppZn+FRS0cTStLxhh7GQQ==" workbookSaltValue="wnPDeDH2x8ZvriVXntAzxw==" workbookSpinCount="100000" lockStructure="1"/>
  <bookViews>
    <workbookView xWindow="-110" yWindow="-110" windowWidth="19420" windowHeight="10300" activeTab="5" xr2:uid="{FE3E8C01-83B3-4075-8427-3CB91B7019A5}"/>
  </bookViews>
  <sheets>
    <sheet name="1. Guidance " sheetId="8" r:id="rId1"/>
    <sheet name="2. CFR " sheetId="1" r:id="rId2"/>
    <sheet name="Revised Outturn" sheetId="2" state="hidden" r:id="rId3"/>
    <sheet name="CFR to be Submitted " sheetId="6" state="hidden" r:id="rId4"/>
    <sheet name="Post Closure Accruals " sheetId="4" state="hidden" r:id="rId5"/>
    <sheet name="3. Post Closure" sheetId="3" r:id="rId6"/>
    <sheet name="Accruals Consolidated " sheetId="5" state="hidden" r:id="rId7"/>
    <sheet name="Blade-Export_01-05-2025_cfrdata" sheetId="7" state="hidden" r:id="rId8"/>
  </sheets>
  <definedNames>
    <definedName name="_xlnm._FilterDatabase" localSheetId="5" hidden="1">'3. Post Closure'!$A$4:$AL$214</definedName>
    <definedName name="_xlnm._FilterDatabase" localSheetId="6" hidden="1">'Accruals Consolidated '!$B$2:$XAH$2113</definedName>
    <definedName name="_xlnm._FilterDatabase" localSheetId="7" hidden="1">'Blade-Export_01-05-2025_cfrdata'!$A$1:$CS$215</definedName>
    <definedName name="_xlnm._FilterDatabase" localSheetId="3" hidden="1">'CFR to be Submitted '!$A$8:$EK$214</definedName>
    <definedName name="_xlnm._FilterDatabase" localSheetId="2" hidden="1">'Revised Outturn'!$A$7:$EL$219</definedName>
    <definedName name="aaa" localSheetId="6">#REF!</definedName>
    <definedName name="aaa">#REF!</definedName>
    <definedName name="abcde" localSheetId="6">#REF!</definedName>
    <definedName name="abcde">#REF!</definedName>
    <definedName name="Accrual">#REF!</definedName>
    <definedName name="Accrualsrevised" localSheetId="6">#REF!</definedName>
    <definedName name="Accrualsrevised">#REF!</definedName>
    <definedName name="Adjustment" localSheetId="6">#REF!</definedName>
    <definedName name="Adjustment">#REF!</definedName>
    <definedName name="Adjustments_To_1415_SBS" localSheetId="6">#REF!</definedName>
    <definedName name="Adjustments_To_1415_SBS">#REF!</definedName>
    <definedName name="Adjustments_To_1516_SBS" localSheetId="6">#REF!</definedName>
    <definedName name="Adjustments_To_1516_SBS">#REF!</definedName>
    <definedName name="Adjustments_To_PY_SBS" localSheetId="6">#REF!</definedName>
    <definedName name="Adjustments_To_PY_SBS">#REF!</definedName>
    <definedName name="agrclient" localSheetId="6">#REF!</definedName>
    <definedName name="agrclient">#REF!</definedName>
    <definedName name="All_dist_taper" localSheetId="6">#REF!</definedName>
    <definedName name="All_dist_taper">#REF!</definedName>
    <definedName name="All_distance_threshold" localSheetId="6">#REF!</definedName>
    <definedName name="All_distance_threshold">#REF!</definedName>
    <definedName name="All_PupilNo_threshold" localSheetId="6">#REF!</definedName>
    <definedName name="All_PupilNo_threshold">#REF!</definedName>
    <definedName name="Alt_Gains_Cap" localSheetId="6">#REF!</definedName>
    <definedName name="Alt_Gains_Cap">#REF!</definedName>
    <definedName name="anteprevious_year" localSheetId="6">#REF!</definedName>
    <definedName name="anteprevious_year">#REF!</definedName>
    <definedName name="APRIL" localSheetId="6">#REF!</definedName>
    <definedName name="APRIL">#REF!</definedName>
    <definedName name="AUGUST" localSheetId="6">#REF!</definedName>
    <definedName name="AUGUST">#REF!</definedName>
    <definedName name="AWPU_KS3_Rate" localSheetId="6">#REF!</definedName>
    <definedName name="AWPU_KS3_Rate">#REF!</definedName>
    <definedName name="AWPU_KS4_Rate" localSheetId="6">#REF!</definedName>
    <definedName name="AWPU_KS4_Rate">#REF!</definedName>
    <definedName name="AWPU_Pri_Rate" localSheetId="6">#REF!</definedName>
    <definedName name="AWPU_Pri_Rate">#REF!</definedName>
    <definedName name="AWPU_Primary_DD_rate" localSheetId="6">#REF!</definedName>
    <definedName name="AWPU_Primary_DD_rate">#REF!</definedName>
    <definedName name="AWPU_Sec_DD_rate" localSheetId="6">#REF!</definedName>
    <definedName name="AWPU_Sec_DD_rate">#REF!</definedName>
    <definedName name="BalanceSheet" localSheetId="6">#REF!</definedName>
    <definedName name="BalanceSheet">#REF!</definedName>
    <definedName name="BANK" localSheetId="6">#REF!</definedName>
    <definedName name="BANK">#REF!</definedName>
    <definedName name="BlockTransfersDSGSchoolsBlock" localSheetId="6">#REF!</definedName>
    <definedName name="BlockTransfersDSGSchoolsBlock">#REF!</definedName>
    <definedName name="BUDGET" localSheetId="6">#REF!</definedName>
    <definedName name="BUDGET">#REF!</definedName>
    <definedName name="BUDGET94" localSheetId="6">#REF!</definedName>
    <definedName name="BUDGET94">#REF!</definedName>
    <definedName name="Capping_Scaling_YesNo" localSheetId="6">#REF!</definedName>
    <definedName name="Capping_Scaling_YesNo">#REF!</definedName>
    <definedName name="Ceiling" localSheetId="6">#REF!</definedName>
    <definedName name="Ceiling">#REF!</definedName>
    <definedName name="column" localSheetId="6">#REF!</definedName>
    <definedName name="column">#REF!</definedName>
    <definedName name="CommentaryAdditionalFundingFromHN" localSheetId="6">#REF!</definedName>
    <definedName name="CommentaryAdditionalFundingFromHN">#REF!</definedName>
    <definedName name="CommentaryFallingRollsFund" localSheetId="6">#REF!</definedName>
    <definedName name="CommentaryFallingRollsFund">#REF!</definedName>
    <definedName name="CommentaryGrowth" localSheetId="6">#REF!</definedName>
    <definedName name="CommentaryGrowth">#REF!</definedName>
    <definedName name="CommentaryPFI" localSheetId="6">#REF!</definedName>
    <definedName name="CommentaryPFI">#REF!</definedName>
    <definedName name="CostCentre" localSheetId="6">#REF!</definedName>
    <definedName name="CostCentre">#REF!</definedName>
    <definedName name="Creditors">#REF!</definedName>
    <definedName name="current_year" localSheetId="6">#REF!</definedName>
    <definedName name="current_year">#REF!</definedName>
    <definedName name="current_year_full" localSheetId="6">#REF!</definedName>
    <definedName name="current_year_full">#REF!</definedName>
    <definedName name="CY_MFG_Exclusion_Totals" localSheetId="6">#REF!</definedName>
    <definedName name="CY_MFG_Exclusion_Totals">#REF!</definedName>
    <definedName name="Debtors">#REF!</definedName>
    <definedName name="DECEMBER" localSheetId="6">#REF!</definedName>
    <definedName name="DECEMBER">#REF!</definedName>
    <definedName name="dsource" localSheetId="6">#REF!</definedName>
    <definedName name="dsource">#REF!</definedName>
    <definedName name="EAL_Pri" localSheetId="6">#REF!</definedName>
    <definedName name="EAL_Pri">#REF!</definedName>
    <definedName name="EAL_Pri_DD_rate" localSheetId="6">#REF!</definedName>
    <definedName name="EAL_Pri_DD_rate">#REF!</definedName>
    <definedName name="EAL_Pri_Option" localSheetId="6">#REF!</definedName>
    <definedName name="EAL_Pri_Option">#REF!</definedName>
    <definedName name="EAL_Sec" localSheetId="6">#REF!</definedName>
    <definedName name="EAL_Sec">#REF!</definedName>
    <definedName name="EAL_Sec_DD_rate" localSheetId="6">#REF!</definedName>
    <definedName name="EAL_Sec_DD_rate">#REF!</definedName>
    <definedName name="EAL_Sec_Option" localSheetId="6">#REF!</definedName>
    <definedName name="EAL_Sec_Option">#REF!</definedName>
    <definedName name="EarlyYears" localSheetId="6">#REF!</definedName>
    <definedName name="EarlyYears">#REF!</definedName>
    <definedName name="Ever6_Pri_DD_Rate" localSheetId="6">#REF!</definedName>
    <definedName name="Ever6_Pri_DD_Rate">#REF!</definedName>
    <definedName name="Ever6_pri_rate" localSheetId="6">#REF!</definedName>
    <definedName name="Ever6_pri_rate">#REF!</definedName>
    <definedName name="Ever6_Sec_DD_Rate" localSheetId="6">#REF!</definedName>
    <definedName name="Ever6_Sec_DD_Rate">#REF!</definedName>
    <definedName name="Ever6_sec_rate" localSheetId="6">#REF!</definedName>
    <definedName name="Ever6_sec_rate">#REF!</definedName>
    <definedName name="Exc_Cir1_Total" localSheetId="6">#REF!</definedName>
    <definedName name="Exc_Cir1_Total">#REF!</definedName>
    <definedName name="Exc_Cir2_Total" localSheetId="6">#REF!</definedName>
    <definedName name="Exc_Cir2_Total">#REF!</definedName>
    <definedName name="Exc_Cir3_Total" localSheetId="6">#REF!</definedName>
    <definedName name="Exc_Cir3_Total">#REF!</definedName>
    <definedName name="Exc_Cir4_Total" localSheetId="6">#REF!</definedName>
    <definedName name="Exc_Cir4_Total">#REF!</definedName>
    <definedName name="Exc_Cir5_Total" localSheetId="6">#REF!</definedName>
    <definedName name="Exc_Cir5_Total">#REF!</definedName>
    <definedName name="Exc_Cir6_Total" localSheetId="6">#REF!</definedName>
    <definedName name="Exc_Cir6_Total">#REF!</definedName>
    <definedName name="Exc_Cir7_Total" localSheetId="6">#REF!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 localSheetId="6">#REF!</definedName>
    <definedName name="FEBRUARY">#REF!</definedName>
    <definedName name="File_Name" localSheetId="6">#REF!</definedName>
    <definedName name="File_Name">#REF!</definedName>
    <definedName name="File_Type" localSheetId="6">#REF!</definedName>
    <definedName name="File_Type">#REF!</definedName>
    <definedName name="Fringe_multiplier" localSheetId="6">#REF!</definedName>
    <definedName name="Fringe_multiplier">#REF!</definedName>
    <definedName name="Fringe_Total" localSheetId="6">#REF!</definedName>
    <definedName name="Fringe_Total">#REF!</definedName>
    <definedName name="FSM_Pri_DD_rate" localSheetId="6">#REF!</definedName>
    <definedName name="FSM_Pri_DD_rate">#REF!</definedName>
    <definedName name="FSM_Pri_Option" localSheetId="6">#REF!</definedName>
    <definedName name="FSM_Pri_Option">#REF!</definedName>
    <definedName name="FSM_Pri_Rate" localSheetId="6">#REF!</definedName>
    <definedName name="FSM_Pri_Rate">#REF!</definedName>
    <definedName name="FSM_Pri_Rate_2" localSheetId="6">#REF!</definedName>
    <definedName name="FSM_Pri_Rate_2">#REF!</definedName>
    <definedName name="FSM_Sec_DD_rate" localSheetId="6">#REF!</definedName>
    <definedName name="FSM_Sec_DD_rate">#REF!</definedName>
    <definedName name="FSM_Sec_Option" localSheetId="6">#REF!</definedName>
    <definedName name="FSM_Sec_Option">#REF!</definedName>
    <definedName name="FSM_Sec_Rate" localSheetId="6">#REF!</definedName>
    <definedName name="FSM_Sec_Rate">#REF!</definedName>
    <definedName name="Funding_Floor" localSheetId="6">#REF!</definedName>
    <definedName name="Funding_Floor">#REF!</definedName>
    <definedName name="Funding_Floor_Adjustment" localSheetId="6">#REF!</definedName>
    <definedName name="Funding_Floor_Adjustment">#REF!</definedName>
    <definedName name="gfd" localSheetId="6">#REF!</definedName>
    <definedName name="gfd">#REF!</definedName>
    <definedName name="glpage1" localSheetId="6">#REF!</definedName>
    <definedName name="glpage1">#REF!</definedName>
    <definedName name="glpage2" localSheetId="6">#REF!</definedName>
    <definedName name="glpage2">#REF!</definedName>
    <definedName name="glsum" localSheetId="6">#REF!</definedName>
    <definedName name="glsum">#REF!</definedName>
    <definedName name="growthfunding" localSheetId="6">#REF!</definedName>
    <definedName name="growthfunding">#REF!</definedName>
    <definedName name="IA_amalgamation" localSheetId="6">#REF!</definedName>
    <definedName name="IA_amalgamation">#REF!</definedName>
    <definedName name="IA_closed_preApril" localSheetId="6">#REF!</definedName>
    <definedName name="IA_closed_preApril">#REF!</definedName>
    <definedName name="IA_conversion" localSheetId="6">#REF!</definedName>
    <definedName name="IA_conversion">#REF!</definedName>
    <definedName name="IA_new_free_school" localSheetId="6">#REF!</definedName>
    <definedName name="IA_new_free_school">#REF!</definedName>
    <definedName name="IA_NOR_change" localSheetId="6">#REF!</definedName>
    <definedName name="IA_NOR_change">#REF!</definedName>
    <definedName name="IA_open_postApril" localSheetId="6">#REF!</definedName>
    <definedName name="IA_open_postApril">#REF!</definedName>
    <definedName name="IA_open_preApril" localSheetId="6">#REF!</definedName>
    <definedName name="IA_open_preApril">#REF!</definedName>
    <definedName name="IDACI_B1_Pri" localSheetId="6">#REF!</definedName>
    <definedName name="IDACI_B1_Pri">#REF!</definedName>
    <definedName name="IDACI_B1_Pri_DD_rate" localSheetId="6">#REF!</definedName>
    <definedName name="IDACI_B1_Pri_DD_rate">#REF!</definedName>
    <definedName name="IDACI_B1_Sec" localSheetId="6">#REF!</definedName>
    <definedName name="IDACI_B1_Sec">#REF!</definedName>
    <definedName name="IDACI_B1_Sec_DD_rate" localSheetId="6">#REF!</definedName>
    <definedName name="IDACI_B1_Sec_DD_rate">#REF!</definedName>
    <definedName name="IDACI_B2_Pri" localSheetId="6">#REF!</definedName>
    <definedName name="IDACI_B2_Pri">#REF!</definedName>
    <definedName name="IDACI_B2_Pri_DD_rate" localSheetId="6">#REF!</definedName>
    <definedName name="IDACI_B2_Pri_DD_rate">#REF!</definedName>
    <definedName name="IDACI_B2_Sec" localSheetId="6">#REF!</definedName>
    <definedName name="IDACI_B2_Sec">#REF!</definedName>
    <definedName name="IDACI_B2_Sec_DD_rate" localSheetId="6">#REF!</definedName>
    <definedName name="IDACI_B2_Sec_DD_rate">#REF!</definedName>
    <definedName name="IDACI_B3_Pri" localSheetId="6">#REF!</definedName>
    <definedName name="IDACI_B3_Pri">#REF!</definedName>
    <definedName name="IDACI_B3_Pri_DD_rate" localSheetId="6">#REF!</definedName>
    <definedName name="IDACI_B3_Pri_DD_rate">#REF!</definedName>
    <definedName name="IDACI_B3_Sec" localSheetId="6">#REF!</definedName>
    <definedName name="IDACI_B3_Sec">#REF!</definedName>
    <definedName name="IDACI_B3_Sec_DD_rate" localSheetId="6">#REF!</definedName>
    <definedName name="IDACI_B3_Sec_DD_rate">#REF!</definedName>
    <definedName name="IDACI_B4_Pri" localSheetId="6">#REF!</definedName>
    <definedName name="IDACI_B4_Pri">#REF!</definedName>
    <definedName name="IDACI_B4_Pri_DD_rate" localSheetId="6">#REF!</definedName>
    <definedName name="IDACI_B4_Pri_DD_rate">#REF!</definedName>
    <definedName name="IDACI_B4_Sec" localSheetId="6">#REF!</definedName>
    <definedName name="IDACI_B4_Sec">#REF!</definedName>
    <definedName name="IDACI_B4_Sec_DD_rate" localSheetId="6">#REF!</definedName>
    <definedName name="IDACI_B4_Sec_DD_rate">#REF!</definedName>
    <definedName name="IDACI_B5_Pri" localSheetId="6">#REF!</definedName>
    <definedName name="IDACI_B5_Pri">#REF!</definedName>
    <definedName name="IDACI_B5_Pri_DD_rate" localSheetId="6">#REF!</definedName>
    <definedName name="IDACI_B5_Pri_DD_rate">#REF!</definedName>
    <definedName name="IDACI_B5_Sec" localSheetId="6">#REF!</definedName>
    <definedName name="IDACI_B5_Sec">#REF!</definedName>
    <definedName name="IDACI_B5_Sec_DD_rate" localSheetId="6">#REF!</definedName>
    <definedName name="IDACI_B5_Sec_DD_rate">#REF!</definedName>
    <definedName name="IDACI_B6_Pri" localSheetId="6">#REF!</definedName>
    <definedName name="IDACI_B6_Pri">#REF!</definedName>
    <definedName name="IDACI_B6_Pri_DD_rate" localSheetId="6">#REF!</definedName>
    <definedName name="IDACI_B6_Pri_DD_rate">#REF!</definedName>
    <definedName name="IDACI_B6_Sec" localSheetId="6">#REF!</definedName>
    <definedName name="IDACI_B6_Sec">#REF!</definedName>
    <definedName name="IDACI_B6_Sec_DD_rate" localSheetId="6">#REF!</definedName>
    <definedName name="IDACI_B6_Sec_DD_rate">#REF!</definedName>
    <definedName name="INCOME" localSheetId="6">#REF!</definedName>
    <definedName name="INCOME">#REF!</definedName>
    <definedName name="Income_in_advance">#REF!</definedName>
    <definedName name="INCOME94" localSheetId="6">#REF!</definedName>
    <definedName name="INCOME94">#REF!</definedName>
    <definedName name="JANUARY" localSheetId="6">#REF!</definedName>
    <definedName name="JANUARY">#REF!</definedName>
    <definedName name="JULY" localSheetId="6">#REF!</definedName>
    <definedName name="JULY">#REF!</definedName>
    <definedName name="JUNE" localSheetId="6">#REF!</definedName>
    <definedName name="JUNE">#REF!</definedName>
    <definedName name="LA_Code" localSheetId="6">#REF!</definedName>
    <definedName name="LA_Code">#REF!</definedName>
    <definedName name="LA_Name" localSheetId="6">#REF!</definedName>
    <definedName name="LA_Name">#REF!</definedName>
    <definedName name="LAC_Pri_DD_rate" localSheetId="6">#REF!</definedName>
    <definedName name="LAC_Pri_DD_rate">#REF!</definedName>
    <definedName name="LAC_Rate" localSheetId="6">#REF!</definedName>
    <definedName name="LAC_Rate">#REF!</definedName>
    <definedName name="LAC_Sec_DD_rate" localSheetId="6">#REF!</definedName>
    <definedName name="LAC_Sec_DD_rate">#REF!</definedName>
    <definedName name="LCHI_Pri" localSheetId="6">#REF!</definedName>
    <definedName name="LCHI_Pri">#REF!</definedName>
    <definedName name="LCHI_Pri_DD_rate" localSheetId="6">#REF!</definedName>
    <definedName name="LCHI_Pri_DD_rate">#REF!</definedName>
    <definedName name="LCHI_Pri_Option" localSheetId="6">#REF!</definedName>
    <definedName name="LCHI_Pri_Option">#REF!</definedName>
    <definedName name="LCHI_Sec" localSheetId="6">#REF!</definedName>
    <definedName name="LCHI_Sec">#REF!</definedName>
    <definedName name="LCHI_Sec_DD_rate" localSheetId="6">#REF!</definedName>
    <definedName name="LCHI_Sec_DD_rate">#REF!</definedName>
    <definedName name="Lump_sum_Pri_DD_rate" localSheetId="6">#REF!</definedName>
    <definedName name="Lump_sum_Pri_DD_rate">#REF!</definedName>
    <definedName name="Lump_sum_Sec_DD_rate" localSheetId="6">#REF!</definedName>
    <definedName name="Lump_sum_Sec_DD_rate">#REF!</definedName>
    <definedName name="Lump_Sum_total" localSheetId="6">#REF!</definedName>
    <definedName name="Lump_Sum_total">#REF!</definedName>
    <definedName name="MARCH" localSheetId="6">#REF!</definedName>
    <definedName name="MARCH">#REF!</definedName>
    <definedName name="MAY" localSheetId="6">#REF!</definedName>
    <definedName name="MAY">#REF!</definedName>
    <definedName name="MFG_Rate" localSheetId="6">#REF!</definedName>
    <definedName name="MFG_Rate">#REF!</definedName>
    <definedName name="MFG_Total" localSheetId="6">#REF!</definedName>
    <definedName name="MFG_Total">#REF!</definedName>
    <definedName name="Mid_dist_taper" localSheetId="6">#REF!</definedName>
    <definedName name="Mid_dist_taper">#REF!</definedName>
    <definedName name="Mid_distance_threshold" localSheetId="6">#REF!</definedName>
    <definedName name="Mid_distance_threshold">#REF!</definedName>
    <definedName name="Mid_PupilNo_threshold" localSheetId="6">#REF!</definedName>
    <definedName name="Mid_PupilNo_threshold">#REF!</definedName>
    <definedName name="min_pupil_rate_KS3" localSheetId="6">#REF!</definedName>
    <definedName name="min_pupil_rate_KS3">#REF!</definedName>
    <definedName name="min_pupil_rate_KS4" localSheetId="6">#REF!</definedName>
    <definedName name="min_pupil_rate_KS4">#REF!</definedName>
    <definedName name="min_pupil_rate_pri" localSheetId="6">#REF!</definedName>
    <definedName name="min_pupil_rate_pri">#REF!</definedName>
    <definedName name="min_pupil_rate_sec" localSheetId="6">#REF!</definedName>
    <definedName name="min_pupil_rate_sec">#REF!</definedName>
    <definedName name="Mobility_Pri" localSheetId="6">#REF!</definedName>
    <definedName name="Mobility_Pri">#REF!</definedName>
    <definedName name="Mobility_Pri_DD_Rate" localSheetId="6">#REF!</definedName>
    <definedName name="Mobility_Pri_DD_Rate">#REF!</definedName>
    <definedName name="Mobility_Sec" localSheetId="6">#REF!</definedName>
    <definedName name="Mobility_Sec">#REF!</definedName>
    <definedName name="Mobility_Sec_DD_Rate" localSheetId="6">#REF!</definedName>
    <definedName name="Mobility_Sec_DD_Rate">#REF!</definedName>
    <definedName name="mppf_pri" localSheetId="6">#REF!</definedName>
    <definedName name="mppf_pri">#REF!</definedName>
    <definedName name="mppf_sec" localSheetId="6">#REF!</definedName>
    <definedName name="mppf_sec">#REF!</definedName>
    <definedName name="Notional_SEN_AWPU_KS3" localSheetId="6">#REF!</definedName>
    <definedName name="Notional_SEN_AWPU_KS3">#REF!</definedName>
    <definedName name="Notional_SEN_AWPU_KS4" localSheetId="6">#REF!</definedName>
    <definedName name="Notional_SEN_AWPU_KS4">#REF!</definedName>
    <definedName name="Notional_SEN_AWPU_Pri" localSheetId="6">#REF!</definedName>
    <definedName name="Notional_SEN_AWPU_Pri">#REF!</definedName>
    <definedName name="Notional_SEN_EAL_Pri" localSheetId="6">#REF!</definedName>
    <definedName name="Notional_SEN_EAL_Pri">#REF!</definedName>
    <definedName name="Notional_SEN_EAL_Sec" localSheetId="6">#REF!</definedName>
    <definedName name="Notional_SEN_EAL_Sec">#REF!</definedName>
    <definedName name="Notional_SEN_Ever6_Pri" localSheetId="6">#REF!</definedName>
    <definedName name="Notional_SEN_Ever6_Pri">#REF!</definedName>
    <definedName name="Notional_SEN_Ever6_Sec" localSheetId="6">#REF!</definedName>
    <definedName name="Notional_SEN_Ever6_Sec">#REF!</definedName>
    <definedName name="Notional_SEN_ExCir2" localSheetId="6">#REF!</definedName>
    <definedName name="Notional_SEN_ExCir2">#REF!</definedName>
    <definedName name="Notional_SEN_ExCir3" localSheetId="6">#REF!</definedName>
    <definedName name="Notional_SEN_ExCir3">#REF!</definedName>
    <definedName name="Notional_SEN_ExCir4" localSheetId="6">#REF!</definedName>
    <definedName name="Notional_SEN_ExCir4">#REF!</definedName>
    <definedName name="Notional_SEN_ExCir5" localSheetId="6">#REF!</definedName>
    <definedName name="Notional_SEN_ExCir5">#REF!</definedName>
    <definedName name="Notional_SEN_ExCir6" localSheetId="6">#REF!</definedName>
    <definedName name="Notional_SEN_ExCir6">#REF!</definedName>
    <definedName name="Notional_SEN_ExCir7" localSheetId="6">#REF!</definedName>
    <definedName name="Notional_SEN_ExCir7">#REF!</definedName>
    <definedName name="Notional_SEN_FF" localSheetId="6">#REF!</definedName>
    <definedName name="Notional_SEN_FF">#REF!</definedName>
    <definedName name="Notional_SEN_FSM_Pri" localSheetId="6">#REF!</definedName>
    <definedName name="Notional_SEN_FSM_Pri">#REF!</definedName>
    <definedName name="Notional_SEN_FSM_Sec" localSheetId="6">#REF!</definedName>
    <definedName name="Notional_SEN_FSM_Sec">#REF!</definedName>
    <definedName name="Notional_SEN_IDACI_B1_Pri" localSheetId="6">#REF!</definedName>
    <definedName name="Notional_SEN_IDACI_B1_Pri">#REF!</definedName>
    <definedName name="Notional_SEN_IDACI_B1_Sec" localSheetId="6">#REF!</definedName>
    <definedName name="Notional_SEN_IDACI_B1_Sec">#REF!</definedName>
    <definedName name="Notional_SEN_IDACI_B2_Pri" localSheetId="6">#REF!</definedName>
    <definedName name="Notional_SEN_IDACI_B2_Pri">#REF!</definedName>
    <definedName name="Notional_SEN_IDACI_B2_Sec" localSheetId="6">#REF!</definedName>
    <definedName name="Notional_SEN_IDACI_B2_Sec">#REF!</definedName>
    <definedName name="Notional_SEN_IDACI_B3_Pri" localSheetId="6">#REF!</definedName>
    <definedName name="Notional_SEN_IDACI_B3_Pri">#REF!</definedName>
    <definedName name="Notional_SEN_IDACI_B3_Sec" localSheetId="6">#REF!</definedName>
    <definedName name="Notional_SEN_IDACI_B3_Sec">#REF!</definedName>
    <definedName name="Notional_SEN_IDACI_B4_Pri" localSheetId="6">#REF!</definedName>
    <definedName name="Notional_SEN_IDACI_B4_Pri">#REF!</definedName>
    <definedName name="Notional_SEN_IDACI_B4_Sec" localSheetId="6">#REF!</definedName>
    <definedName name="Notional_SEN_IDACI_B4_Sec">#REF!</definedName>
    <definedName name="Notional_SEN_IDACI_B5_Pri" localSheetId="6">#REF!</definedName>
    <definedName name="Notional_SEN_IDACI_B5_Pri">#REF!</definedName>
    <definedName name="Notional_SEN_IDACI_B5_Sec" localSheetId="6">#REF!</definedName>
    <definedName name="Notional_SEN_IDACI_B5_Sec">#REF!</definedName>
    <definedName name="Notional_SEN_IDACI_B6_Pri" localSheetId="6">#REF!</definedName>
    <definedName name="Notional_SEN_IDACI_B6_Pri">#REF!</definedName>
    <definedName name="Notional_SEN_IDACI_B6_Sec" localSheetId="6">#REF!</definedName>
    <definedName name="Notional_SEN_IDACI_B6_Sec">#REF!</definedName>
    <definedName name="Notional_SEN_LAC" localSheetId="6">#REF!</definedName>
    <definedName name="Notional_SEN_LAC">#REF!</definedName>
    <definedName name="Notional_SEN_LCHI_Pri" localSheetId="6">#REF!</definedName>
    <definedName name="Notional_SEN_LCHI_Pri">#REF!</definedName>
    <definedName name="Notional_SEN_LCHI_Sec" localSheetId="6">#REF!</definedName>
    <definedName name="Notional_SEN_LCHI_Sec">#REF!</definedName>
    <definedName name="Notional_SEN_Lump_sum_Pri" localSheetId="6">#REF!</definedName>
    <definedName name="Notional_SEN_Lump_sum_Pri">#REF!</definedName>
    <definedName name="Notional_SEN_Lump_sum_Sec" localSheetId="6">#REF!</definedName>
    <definedName name="Notional_SEN_Lump_sum_Sec">#REF!</definedName>
    <definedName name="Notional_SEN_MFG" localSheetId="6">#REF!</definedName>
    <definedName name="Notional_SEN_MFG">#REF!</definedName>
    <definedName name="Notional_SEN_Mobility_Pri" localSheetId="6">#REF!</definedName>
    <definedName name="Notional_SEN_Mobility_Pri">#REF!</definedName>
    <definedName name="Notional_SEN_Mobility_Sec" localSheetId="6">#REF!</definedName>
    <definedName name="Notional_SEN_Mobility_Sec">#REF!</definedName>
    <definedName name="Notional_SEN_MPPF" localSheetId="6">#REF!</definedName>
    <definedName name="Notional_SEN_MPPF">#REF!</definedName>
    <definedName name="Notional_SEN_PFI" localSheetId="6">#REF!</definedName>
    <definedName name="Notional_SEN_PFI">#REF!</definedName>
    <definedName name="Notional_SEN_Rates" localSheetId="6">#REF!</definedName>
    <definedName name="Notional_SEN_Rates">#REF!</definedName>
    <definedName name="Notional_SEN_SixthForm" localSheetId="6">#REF!</definedName>
    <definedName name="Notional_SEN_SixthForm">#REF!</definedName>
    <definedName name="Notional_SEN_Sparsity_Pri" localSheetId="6">#REF!</definedName>
    <definedName name="Notional_SEN_Sparsity_Pri">#REF!</definedName>
    <definedName name="Notional_SEN_Sparsity_Sec" localSheetId="6">#REF!</definedName>
    <definedName name="Notional_SEN_Sparsity_Sec">#REF!</definedName>
    <definedName name="Notional_SEN_Split_sites" localSheetId="6">#REF!</definedName>
    <definedName name="Notional_SEN_Split_sites">#REF!</definedName>
    <definedName name="NOVEMBER" localSheetId="6">#REF!</definedName>
    <definedName name="NOVEMBER">#REF!</definedName>
    <definedName name="OCTOBER" localSheetId="6">#REF!</definedName>
    <definedName name="OCTOBER">#REF!</definedName>
    <definedName name="part" localSheetId="6">#REF!</definedName>
    <definedName name="part">#REF!</definedName>
    <definedName name="Payment_in_advance">#REF!</definedName>
    <definedName name="PFI_Total" localSheetId="6">#REF!</definedName>
    <definedName name="PFI_Total">#REF!</definedName>
    <definedName name="previous_year" localSheetId="6">#REF!</definedName>
    <definedName name="previous_year">#REF!</definedName>
    <definedName name="previous_year_full" localSheetId="6">#REF!</definedName>
    <definedName name="previous_year_full">#REF!</definedName>
    <definedName name="Pri_dist_taper" localSheetId="6">#REF!</definedName>
    <definedName name="Pri_dist_taper">#REF!</definedName>
    <definedName name="Pri_distance_threshold" localSheetId="6">#REF!</definedName>
    <definedName name="Pri_distance_threshold">#REF!</definedName>
    <definedName name="Pri_PupilNo_threshold" localSheetId="6">#REF!</definedName>
    <definedName name="Pri_PupilNo_threshold">#REF!</definedName>
    <definedName name="Primary_Lump_sum" localSheetId="6">#REF!</definedName>
    <definedName name="Primary_Lump_sum">#REF!</definedName>
    <definedName name="ProformaAdditionalFundingFromHN" localSheetId="6">#REF!</definedName>
    <definedName name="ProformaAdditionalFundingFromHN">#REF!</definedName>
    <definedName name="ProformaExceptionalCircumstanceTotals" localSheetId="6">#REF!</definedName>
    <definedName name="ProformaExceptionalCircumstanceTotals">#REF!</definedName>
    <definedName name="ProformaFallingRollsFund" localSheetId="6">#REF!</definedName>
    <definedName name="ProformaFallingRollsFund">#REF!</definedName>
    <definedName name="ProformaGrowthFund" localSheetId="6">#REF!</definedName>
    <definedName name="ProformaGrowthFund">#REF!</definedName>
    <definedName name="ProformaHNThreshold" localSheetId="6">#REF!</definedName>
    <definedName name="ProformaHNThreshold">#REF!</definedName>
    <definedName name="PupilPremium" localSheetId="6">#REF!</definedName>
    <definedName name="PupilPremium">#REF!</definedName>
    <definedName name="PY_MFG_Exclusion_Totals" localSheetId="6">#REF!</definedName>
    <definedName name="PY_MFG_Exclusion_Totals">#REF!</definedName>
    <definedName name="Quarter" localSheetId="6">#REF!</definedName>
    <definedName name="Quarter">#REF!</definedName>
    <definedName name="Rates_Total" localSheetId="6">#REF!</definedName>
    <definedName name="Rates_Total">#REF!</definedName>
    <definedName name="Reasons_list" localSheetId="6">#REF!</definedName>
    <definedName name="Reasons_list">#REF!</definedName>
    <definedName name="Reception_Uplift_YesNo" localSheetId="6">#REF!</definedName>
    <definedName name="Reception_Uplift_YesNo">#REF!</definedName>
    <definedName name="revbudg" localSheetId="6">#REF!</definedName>
    <definedName name="revbudg">#REF!</definedName>
    <definedName name="row" localSheetId="6">#REF!</definedName>
    <definedName name="row">#REF!</definedName>
    <definedName name="Scaling_Factor" localSheetId="6">#REF!</definedName>
    <definedName name="Scaling_Factor">#REF!</definedName>
    <definedName name="School" localSheetId="6">#REF!</definedName>
    <definedName name="School">#REF!</definedName>
    <definedName name="School_list" localSheetId="6">#REF!</definedName>
    <definedName name="School_list">#REF!</definedName>
    <definedName name="School_Name" localSheetId="6">#REF!</definedName>
    <definedName name="School_Name">#REF!</definedName>
    <definedName name="Schools" localSheetId="6">#REF!</definedName>
    <definedName name="Schools">#REF!</definedName>
    <definedName name="Schoolsreference2" localSheetId="6">#REF!</definedName>
    <definedName name="Schoolsreference2">#REF!</definedName>
    <definedName name="Sec_dist_taper" localSheetId="6">#REF!</definedName>
    <definedName name="Sec_dist_taper">#REF!</definedName>
    <definedName name="Sec_distance_threshold" localSheetId="6">#REF!</definedName>
    <definedName name="Sec_distance_threshold">#REF!</definedName>
    <definedName name="Sec_PupilNo_threshold" localSheetId="6">#REF!</definedName>
    <definedName name="Sec_PupilNo_threshold">#REF!</definedName>
    <definedName name="Secondary_Lump_Sum" localSheetId="6">#REF!</definedName>
    <definedName name="Secondary_Lump_Sum">#REF!</definedName>
    <definedName name="SEPTEMBER" localSheetId="6">#REF!</definedName>
    <definedName name="SEPTEMBER">#REF!</definedName>
    <definedName name="Sheet_Name" localSheetId="6">#REF!</definedName>
    <definedName name="Sheet_Name">#REF!</definedName>
    <definedName name="Sixth_Form_Total" localSheetId="6">#REF!</definedName>
    <definedName name="Sixth_Form_Total">#REF!</definedName>
    <definedName name="Sparsity_All_lump_sum" localSheetId="6">#REF!</definedName>
    <definedName name="Sparsity_All_lump_sum">#REF!</definedName>
    <definedName name="Sparsity_Mid_lump_sum" localSheetId="6">#REF!</definedName>
    <definedName name="Sparsity_Mid_lump_sum">#REF!</definedName>
    <definedName name="Sparsity_Pri_DD_percentage" localSheetId="6">#REF!</definedName>
    <definedName name="Sparsity_Pri_DD_percentage">#REF!</definedName>
    <definedName name="Sparsity_Pri_lump_sum" localSheetId="6">#REF!</definedName>
    <definedName name="Sparsity_Pri_lump_sum">#REF!</definedName>
    <definedName name="Sparsity_Sec_DD_percentage" localSheetId="6">#REF!</definedName>
    <definedName name="Sparsity_Sec_DD_percentage">#REF!</definedName>
    <definedName name="Sparsity_Sec_lump_sum" localSheetId="6">#REF!</definedName>
    <definedName name="Sparsity_Sec_lump_sum">#REF!</definedName>
    <definedName name="Sparsity_Total" localSheetId="6">#REF!</definedName>
    <definedName name="Sparsity_Total">#REF!</definedName>
    <definedName name="Split_sites_distance_rate" localSheetId="6">#REF!</definedName>
    <definedName name="Split_sites_distance_rate">#REF!</definedName>
    <definedName name="Split_sites_lump_sum" localSheetId="6">#REF!</definedName>
    <definedName name="Split_sites_lump_sum">#REF!</definedName>
    <definedName name="Split_Sites_Total" localSheetId="6">#REF!</definedName>
    <definedName name="Split_Sites_Total">#REF!</definedName>
    <definedName name="table" localSheetId="6">#REF!</definedName>
    <definedName name="table">#REF!</definedName>
    <definedName name="Tapered_all_lump_sum" localSheetId="6">#REF!</definedName>
    <definedName name="Tapered_all_lump_sum">#REF!</definedName>
    <definedName name="Tapered_mid_lump_sum" localSheetId="6">#REF!</definedName>
    <definedName name="Tapered_mid_lump_sum">#REF!</definedName>
    <definedName name="Tapered_primary_lump_sum" localSheetId="6">#REF!</definedName>
    <definedName name="Tapered_primary_lump_sum">#REF!</definedName>
    <definedName name="Tapered_secondary_lump_sum" localSheetId="6">#REF!</definedName>
    <definedName name="Tapered_secondary_lump_sum">#REF!</definedName>
    <definedName name="tm1\\_0_C" localSheetId="6">#REF!</definedName>
    <definedName name="tm1\\_0_C">#REF!</definedName>
    <definedName name="tm1\\_0_H">"{ ""server"" : ""https://paw.oscar.hmt.gov.uk/"", ""cube"" : ""{ \""server\"" : \""oscar_prd\"", \""cube\"" : \""}ElementAttributes_cpid_wga\""}""}"</definedName>
    <definedName name="tm1\\_0_R" localSheetId="6">#REF!</definedName>
    <definedName name="tm1\\_0_R">#REF!</definedName>
    <definedName name="tm1\\_0_S" localSheetId="6">#REF!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 localSheetId="6">#REF!</definedName>
    <definedName name="Total_Notional_SEN">#REF!</definedName>
    <definedName name="Total_Primary_funding" localSheetId="6">#REF!</definedName>
    <definedName name="Total_Primary_funding">#REF!</definedName>
    <definedName name="Total_Secondary_Funding" localSheetId="6">#REF!</definedName>
    <definedName name="Total_Secondary_Funding">#REF!</definedName>
    <definedName name="ValidationList1" localSheetId="6">#REF!</definedName>
    <definedName name="ValidationList1">#REF!</definedName>
    <definedName name="ValidationList2" localSheetId="6">#REF!</definedName>
    <definedName name="ValidationList2">#REF!</definedName>
    <definedName name="WorkingBudget" localSheetId="6">#REF!</definedName>
    <definedName name="WorkingBudget">#REF!</definedName>
    <definedName name="YesNo" localSheetId="6">#REF!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151" i="6" l="1"/>
  <c r="DR151" i="6" s="1"/>
  <c r="DS151" i="6"/>
  <c r="DT151" i="6"/>
  <c r="DU151" i="6"/>
  <c r="DV151" i="6"/>
  <c r="X30" i="6" l="1"/>
  <c r="BF30" i="6" s="1"/>
  <c r="BG30" i="6" s="1"/>
  <c r="CD30" i="6" s="1"/>
  <c r="CH30" i="6" s="1"/>
  <c r="BD30" i="6"/>
  <c r="CD194" i="2"/>
  <c r="CI194" i="2" s="1"/>
  <c r="BE194" i="2"/>
  <c r="Z30" i="2"/>
  <c r="Z194" i="2"/>
  <c r="DQ30" i="6" l="1"/>
  <c r="DR30" i="6" s="1"/>
  <c r="DS30" i="6"/>
  <c r="DT30" i="6"/>
  <c r="DU30" i="6"/>
  <c r="DV30" i="6"/>
  <c r="BE30" i="2"/>
  <c r="BG30" i="2" s="1"/>
  <c r="BH30" i="2" s="1"/>
  <c r="CD30" i="2" s="1"/>
  <c r="CI30" i="2" s="1"/>
  <c r="BS111" i="6" l="1"/>
  <c r="BE92" i="2"/>
  <c r="BG92" i="2"/>
  <c r="CI92" i="2"/>
  <c r="DJ125" i="6" l="1"/>
  <c r="AQ86" i="6" l="1"/>
  <c r="AR86" i="2"/>
  <c r="CZ97" i="6" l="1"/>
  <c r="CZ54" i="6"/>
  <c r="CL25" i="7"/>
  <c r="CR25" i="7" s="1"/>
  <c r="DV9" i="6" l="1"/>
  <c r="DJ10" i="6"/>
  <c r="DJ11" i="6"/>
  <c r="DJ12" i="6"/>
  <c r="DJ13" i="6"/>
  <c r="DJ14" i="6"/>
  <c r="DJ15" i="6"/>
  <c r="DJ16" i="6"/>
  <c r="DJ17" i="6"/>
  <c r="DJ18" i="6"/>
  <c r="DJ19" i="6"/>
  <c r="DJ20" i="6"/>
  <c r="DJ21" i="6"/>
  <c r="DJ22" i="6"/>
  <c r="DJ23" i="6"/>
  <c r="DJ24" i="6"/>
  <c r="DJ25" i="6"/>
  <c r="DJ26" i="6"/>
  <c r="DJ27" i="6"/>
  <c r="DJ28" i="6"/>
  <c r="DJ29" i="6"/>
  <c r="DJ31" i="6"/>
  <c r="DJ32" i="6"/>
  <c r="DJ33" i="6"/>
  <c r="DJ34" i="6"/>
  <c r="DJ35" i="6"/>
  <c r="DJ36" i="6"/>
  <c r="DJ37" i="6"/>
  <c r="DJ38" i="6"/>
  <c r="DJ39" i="6"/>
  <c r="DJ40" i="6"/>
  <c r="DJ41" i="6"/>
  <c r="DJ42" i="6"/>
  <c r="DJ43" i="6"/>
  <c r="DJ44" i="6"/>
  <c r="DJ45" i="6"/>
  <c r="DJ46" i="6"/>
  <c r="DJ47" i="6"/>
  <c r="DJ48" i="6"/>
  <c r="DJ49" i="6"/>
  <c r="DJ50" i="6"/>
  <c r="DJ51" i="6"/>
  <c r="DJ52" i="6"/>
  <c r="DJ53" i="6"/>
  <c r="DJ54" i="6"/>
  <c r="DJ55" i="6"/>
  <c r="DJ56" i="6"/>
  <c r="DJ57" i="6"/>
  <c r="DJ58" i="6"/>
  <c r="DJ59" i="6"/>
  <c r="DJ60" i="6"/>
  <c r="DJ61" i="6"/>
  <c r="DJ62" i="6"/>
  <c r="DJ63" i="6"/>
  <c r="DJ64" i="6"/>
  <c r="DJ65" i="6"/>
  <c r="DJ66" i="6"/>
  <c r="DJ67" i="6"/>
  <c r="DJ68" i="6"/>
  <c r="DJ69" i="6"/>
  <c r="DJ70" i="6"/>
  <c r="DJ71" i="6"/>
  <c r="DJ72" i="6"/>
  <c r="DJ73" i="6"/>
  <c r="DJ74" i="6"/>
  <c r="DJ75" i="6"/>
  <c r="DJ76" i="6"/>
  <c r="DJ77" i="6"/>
  <c r="DJ78" i="6"/>
  <c r="DJ79" i="6"/>
  <c r="DJ80" i="6"/>
  <c r="DJ81" i="6"/>
  <c r="DJ82" i="6"/>
  <c r="DJ83" i="6"/>
  <c r="DJ84" i="6"/>
  <c r="DJ85" i="6"/>
  <c r="DJ86" i="6"/>
  <c r="DJ87" i="6"/>
  <c r="DJ88" i="6"/>
  <c r="DJ89" i="6"/>
  <c r="DJ90" i="6"/>
  <c r="DJ91" i="6"/>
  <c r="DJ92" i="6"/>
  <c r="DJ93" i="6"/>
  <c r="DJ94" i="6"/>
  <c r="DJ95" i="6"/>
  <c r="DJ96" i="6"/>
  <c r="DJ97" i="6"/>
  <c r="DJ98" i="6"/>
  <c r="DJ99" i="6"/>
  <c r="DJ100" i="6"/>
  <c r="DJ101" i="6"/>
  <c r="DJ102" i="6"/>
  <c r="DJ103" i="6"/>
  <c r="DJ104" i="6"/>
  <c r="DJ105" i="6"/>
  <c r="DJ106" i="6"/>
  <c r="DJ107" i="6"/>
  <c r="DJ108" i="6"/>
  <c r="DJ109" i="6"/>
  <c r="DJ110" i="6"/>
  <c r="DJ111" i="6"/>
  <c r="DJ112" i="6"/>
  <c r="DJ113" i="6"/>
  <c r="DJ114" i="6"/>
  <c r="DJ115" i="6"/>
  <c r="DJ116" i="6"/>
  <c r="DJ117" i="6"/>
  <c r="DJ118" i="6"/>
  <c r="DJ119" i="6"/>
  <c r="DJ120" i="6"/>
  <c r="DJ121" i="6"/>
  <c r="DJ122" i="6"/>
  <c r="DJ123" i="6"/>
  <c r="DJ124" i="6"/>
  <c r="DJ126" i="6"/>
  <c r="DJ127" i="6"/>
  <c r="DJ128" i="6"/>
  <c r="DJ129" i="6"/>
  <c r="DJ130" i="6"/>
  <c r="DJ131" i="6"/>
  <c r="DJ132" i="6"/>
  <c r="DJ133" i="6"/>
  <c r="DJ134" i="6"/>
  <c r="DJ135" i="6"/>
  <c r="DJ136" i="6"/>
  <c r="DJ137" i="6"/>
  <c r="DJ138" i="6"/>
  <c r="DJ139" i="6"/>
  <c r="DJ140" i="6"/>
  <c r="DJ141" i="6"/>
  <c r="DJ142" i="6"/>
  <c r="DJ143" i="6"/>
  <c r="DJ144" i="6"/>
  <c r="DJ145" i="6"/>
  <c r="DJ146" i="6"/>
  <c r="DJ147" i="6"/>
  <c r="DJ148" i="6"/>
  <c r="DJ149" i="6"/>
  <c r="DJ150" i="6"/>
  <c r="DJ152" i="6"/>
  <c r="DJ153" i="6"/>
  <c r="DJ154" i="6"/>
  <c r="DJ155" i="6"/>
  <c r="DJ156" i="6"/>
  <c r="DJ157" i="6"/>
  <c r="DJ158" i="6"/>
  <c r="DJ159" i="6"/>
  <c r="DJ160" i="6"/>
  <c r="DJ161" i="6"/>
  <c r="DJ162" i="6"/>
  <c r="DJ163" i="6"/>
  <c r="DJ164" i="6"/>
  <c r="DJ165" i="6"/>
  <c r="DJ166" i="6"/>
  <c r="DJ167" i="6"/>
  <c r="DJ168" i="6"/>
  <c r="DJ169" i="6"/>
  <c r="DJ170" i="6"/>
  <c r="DJ171" i="6"/>
  <c r="DJ172" i="6"/>
  <c r="DJ173" i="6"/>
  <c r="DJ174" i="6"/>
  <c r="DJ175" i="6"/>
  <c r="DJ176" i="6"/>
  <c r="DJ177" i="6"/>
  <c r="DJ178" i="6"/>
  <c r="DJ179" i="6"/>
  <c r="DJ180" i="6"/>
  <c r="DJ181" i="6"/>
  <c r="DJ182" i="6"/>
  <c r="DJ183" i="6"/>
  <c r="DJ184" i="6"/>
  <c r="DJ185" i="6"/>
  <c r="DJ186" i="6"/>
  <c r="DJ187" i="6"/>
  <c r="DJ188" i="6"/>
  <c r="DJ189" i="6"/>
  <c r="DJ190" i="6"/>
  <c r="DJ191" i="6"/>
  <c r="DJ192" i="6"/>
  <c r="DJ193" i="6"/>
  <c r="DJ194" i="6"/>
  <c r="DJ195" i="6"/>
  <c r="DJ196" i="6"/>
  <c r="DJ197" i="6"/>
  <c r="DJ198" i="6"/>
  <c r="DJ199" i="6"/>
  <c r="DJ200" i="6"/>
  <c r="DJ201" i="6"/>
  <c r="DJ202" i="6"/>
  <c r="DJ203" i="6"/>
  <c r="DJ204" i="6"/>
  <c r="DJ205" i="6"/>
  <c r="DJ206" i="6"/>
  <c r="DJ207" i="6"/>
  <c r="DJ208" i="6"/>
  <c r="DJ9" i="6"/>
  <c r="DA10" i="6"/>
  <c r="DA11" i="6"/>
  <c r="DA12" i="6"/>
  <c r="DA13" i="6"/>
  <c r="DA14" i="6"/>
  <c r="DA15" i="6"/>
  <c r="DA16" i="6"/>
  <c r="DA18" i="6"/>
  <c r="DA19" i="6"/>
  <c r="DA20" i="6"/>
  <c r="DA21" i="6"/>
  <c r="DA22" i="6"/>
  <c r="DA23" i="6"/>
  <c r="DA24" i="6"/>
  <c r="DA25" i="6"/>
  <c r="DA26" i="6"/>
  <c r="DA27" i="6"/>
  <c r="DA28" i="6"/>
  <c r="DA29" i="6"/>
  <c r="DA31" i="6"/>
  <c r="DA32" i="6"/>
  <c r="DA33" i="6"/>
  <c r="DA34" i="6"/>
  <c r="DA35" i="6"/>
  <c r="DA36" i="6"/>
  <c r="DA37" i="6"/>
  <c r="DA38" i="6"/>
  <c r="DA39" i="6"/>
  <c r="DA40" i="6"/>
  <c r="DA41" i="6"/>
  <c r="DA42" i="6"/>
  <c r="DA43" i="6"/>
  <c r="DA44" i="6"/>
  <c r="DA45" i="6"/>
  <c r="DA46" i="6"/>
  <c r="DA47" i="6"/>
  <c r="DA48" i="6"/>
  <c r="DA49" i="6"/>
  <c r="DA50" i="6"/>
  <c r="DA51" i="6"/>
  <c r="DA52" i="6"/>
  <c r="DA53" i="6"/>
  <c r="DA54" i="6"/>
  <c r="DA55" i="6"/>
  <c r="DA56" i="6"/>
  <c r="DA57" i="6"/>
  <c r="DA58" i="6"/>
  <c r="DA59" i="6"/>
  <c r="DA60" i="6"/>
  <c r="DA61" i="6"/>
  <c r="DA62" i="6"/>
  <c r="DA63" i="6"/>
  <c r="DA64" i="6"/>
  <c r="DA65" i="6"/>
  <c r="DA67" i="6"/>
  <c r="DA68" i="6"/>
  <c r="DA69" i="6"/>
  <c r="DA70" i="6"/>
  <c r="DA71" i="6"/>
  <c r="DA72" i="6"/>
  <c r="DA73" i="6"/>
  <c r="DA74" i="6"/>
  <c r="DA75" i="6"/>
  <c r="DA76" i="6"/>
  <c r="DA77" i="6"/>
  <c r="DA78" i="6"/>
  <c r="DA79" i="6"/>
  <c r="DA80" i="6"/>
  <c r="DA81" i="6"/>
  <c r="DA82" i="6"/>
  <c r="DA83" i="6"/>
  <c r="DA84" i="6"/>
  <c r="DA85" i="6"/>
  <c r="DA86" i="6"/>
  <c r="DA87" i="6"/>
  <c r="DA88" i="6"/>
  <c r="DA89" i="6"/>
  <c r="DA90" i="6"/>
  <c r="DA91" i="6"/>
  <c r="DA92" i="6"/>
  <c r="DA93" i="6"/>
  <c r="DA94" i="6"/>
  <c r="DA95" i="6"/>
  <c r="DA96" i="6"/>
  <c r="DA97" i="6"/>
  <c r="DA98" i="6"/>
  <c r="DA99" i="6"/>
  <c r="DA100" i="6"/>
  <c r="DA101" i="6"/>
  <c r="DA102" i="6"/>
  <c r="DA103" i="6"/>
  <c r="DA104" i="6"/>
  <c r="DA105" i="6"/>
  <c r="DA106" i="6"/>
  <c r="DA107" i="6"/>
  <c r="DA108" i="6"/>
  <c r="DA109" i="6"/>
  <c r="DA110" i="6"/>
  <c r="DA111" i="6"/>
  <c r="DA112" i="6"/>
  <c r="DA113" i="6"/>
  <c r="DA114" i="6"/>
  <c r="DA115" i="6"/>
  <c r="DA116" i="6"/>
  <c r="DA117" i="6"/>
  <c r="DA118" i="6"/>
  <c r="DA119" i="6"/>
  <c r="DA120" i="6"/>
  <c r="DA121" i="6"/>
  <c r="DA122" i="6"/>
  <c r="DA123" i="6"/>
  <c r="DA124" i="6"/>
  <c r="DA125" i="6"/>
  <c r="DA126" i="6"/>
  <c r="DA127" i="6"/>
  <c r="DA128" i="6"/>
  <c r="DA129" i="6"/>
  <c r="DA130" i="6"/>
  <c r="DA131" i="6"/>
  <c r="DA132" i="6"/>
  <c r="DA133" i="6"/>
  <c r="DA134" i="6"/>
  <c r="DA135" i="6"/>
  <c r="DA136" i="6"/>
  <c r="DA137" i="6"/>
  <c r="DA138" i="6"/>
  <c r="DA139" i="6"/>
  <c r="DA140" i="6"/>
  <c r="DA141" i="6"/>
  <c r="DA142" i="6"/>
  <c r="DA143" i="6"/>
  <c r="DA144" i="6"/>
  <c r="DA145" i="6"/>
  <c r="DA146" i="6"/>
  <c r="DA147" i="6"/>
  <c r="DA148" i="6"/>
  <c r="DA149" i="6"/>
  <c r="DA150" i="6"/>
  <c r="DA152" i="6"/>
  <c r="DA153" i="6"/>
  <c r="DA154" i="6"/>
  <c r="DA155" i="6"/>
  <c r="DA156" i="6"/>
  <c r="DA157" i="6"/>
  <c r="DA158" i="6"/>
  <c r="DA159" i="6"/>
  <c r="DA160" i="6"/>
  <c r="DA161" i="6"/>
  <c r="DA162" i="6"/>
  <c r="DA163" i="6"/>
  <c r="DA164" i="6"/>
  <c r="DA165" i="6"/>
  <c r="DA166" i="6"/>
  <c r="DA167" i="6"/>
  <c r="DA168" i="6"/>
  <c r="DA169" i="6"/>
  <c r="DA170" i="6"/>
  <c r="DA171" i="6"/>
  <c r="DA172" i="6"/>
  <c r="DA173" i="6"/>
  <c r="DA174" i="6"/>
  <c r="DA175" i="6"/>
  <c r="DA176" i="6"/>
  <c r="DA177" i="6"/>
  <c r="DA178" i="6"/>
  <c r="DA179" i="6"/>
  <c r="DA180" i="6"/>
  <c r="DA181" i="6"/>
  <c r="DA182" i="6"/>
  <c r="DA183" i="6"/>
  <c r="DA184" i="6"/>
  <c r="DA185" i="6"/>
  <c r="DA186" i="6"/>
  <c r="DA187" i="6"/>
  <c r="DA188" i="6"/>
  <c r="DA189" i="6"/>
  <c r="DA190" i="6"/>
  <c r="DA191" i="6"/>
  <c r="DA192" i="6"/>
  <c r="DA193" i="6"/>
  <c r="DA194" i="6"/>
  <c r="DA195" i="6"/>
  <c r="DA196" i="6"/>
  <c r="DA197" i="6"/>
  <c r="DA198" i="6"/>
  <c r="DA199" i="6"/>
  <c r="DA200" i="6"/>
  <c r="DA201" i="6"/>
  <c r="DA202" i="6"/>
  <c r="DA203" i="6"/>
  <c r="DA204" i="6"/>
  <c r="DA205" i="6"/>
  <c r="DA206" i="6"/>
  <c r="DA207" i="6"/>
  <c r="DA208" i="6"/>
  <c r="DA9" i="6"/>
  <c r="CR10" i="6"/>
  <c r="CR11" i="6"/>
  <c r="CR12" i="6"/>
  <c r="CR13" i="6"/>
  <c r="CR14" i="6"/>
  <c r="CR15" i="6"/>
  <c r="CR16" i="6"/>
  <c r="CR17" i="6"/>
  <c r="CR18" i="6"/>
  <c r="CR19" i="6"/>
  <c r="CR20" i="6"/>
  <c r="CR21" i="6"/>
  <c r="CR22" i="6"/>
  <c r="CR23" i="6"/>
  <c r="CR24" i="6"/>
  <c r="CR25" i="6"/>
  <c r="CR26" i="6"/>
  <c r="CR27" i="6"/>
  <c r="CR28" i="6"/>
  <c r="CR29" i="6"/>
  <c r="CR31" i="6"/>
  <c r="CR32" i="6"/>
  <c r="CR33" i="6"/>
  <c r="CR34" i="6"/>
  <c r="CR35" i="6"/>
  <c r="CR36" i="6"/>
  <c r="CR37" i="6"/>
  <c r="CR38" i="6"/>
  <c r="CR39" i="6"/>
  <c r="CR40" i="6"/>
  <c r="CR41" i="6"/>
  <c r="CR42" i="6"/>
  <c r="CR43" i="6"/>
  <c r="CR44" i="6"/>
  <c r="CR45" i="6"/>
  <c r="CR46" i="6"/>
  <c r="CR47" i="6"/>
  <c r="CR48" i="6"/>
  <c r="CR49" i="6"/>
  <c r="CR50" i="6"/>
  <c r="CR51" i="6"/>
  <c r="CR52" i="6"/>
  <c r="CR53" i="6"/>
  <c r="CR54" i="6"/>
  <c r="CR55" i="6"/>
  <c r="CR56" i="6"/>
  <c r="CR57" i="6"/>
  <c r="CR58" i="6"/>
  <c r="CR59" i="6"/>
  <c r="CR60" i="6"/>
  <c r="CR61" i="6"/>
  <c r="CR62" i="6"/>
  <c r="CR63" i="6"/>
  <c r="CR64" i="6"/>
  <c r="CR65" i="6"/>
  <c r="CR66" i="6"/>
  <c r="CR67" i="6"/>
  <c r="CR68" i="6"/>
  <c r="CR69" i="6"/>
  <c r="CR70" i="6"/>
  <c r="CR71" i="6"/>
  <c r="CR72" i="6"/>
  <c r="CR73" i="6"/>
  <c r="CR74" i="6"/>
  <c r="CR75" i="6"/>
  <c r="CR76" i="6"/>
  <c r="CR77" i="6"/>
  <c r="CR78" i="6"/>
  <c r="CR79" i="6"/>
  <c r="CR80" i="6"/>
  <c r="CR81" i="6"/>
  <c r="CR82" i="6"/>
  <c r="CR83" i="6"/>
  <c r="CR84" i="6"/>
  <c r="CR85" i="6"/>
  <c r="CR86" i="6"/>
  <c r="CR87" i="6"/>
  <c r="CR88" i="6"/>
  <c r="CR89" i="6"/>
  <c r="CR90" i="6"/>
  <c r="CR91" i="6"/>
  <c r="CR92" i="6"/>
  <c r="CR93" i="6"/>
  <c r="CR94" i="6"/>
  <c r="CR95" i="6"/>
  <c r="CR96" i="6"/>
  <c r="CR97" i="6"/>
  <c r="CR98" i="6"/>
  <c r="CR100" i="6"/>
  <c r="CR101" i="6"/>
  <c r="CR102" i="6"/>
  <c r="CR103" i="6"/>
  <c r="CR104" i="6"/>
  <c r="CR105" i="6"/>
  <c r="CR106" i="6"/>
  <c r="CR107" i="6"/>
  <c r="CR108" i="6"/>
  <c r="CR109" i="6"/>
  <c r="CR110" i="6"/>
  <c r="CR111" i="6"/>
  <c r="CR112" i="6"/>
  <c r="CR113" i="6"/>
  <c r="CR114" i="6"/>
  <c r="CR115" i="6"/>
  <c r="CR116" i="6"/>
  <c r="CR117" i="6"/>
  <c r="CR118" i="6"/>
  <c r="CR119" i="6"/>
  <c r="CR120" i="6"/>
  <c r="CR121" i="6"/>
  <c r="CR122" i="6"/>
  <c r="CR123" i="6"/>
  <c r="CR124" i="6"/>
  <c r="CR125" i="6"/>
  <c r="CR126" i="6"/>
  <c r="CR127" i="6"/>
  <c r="CR128" i="6"/>
  <c r="CR129" i="6"/>
  <c r="CR130" i="6"/>
  <c r="CR131" i="6"/>
  <c r="CR132" i="6"/>
  <c r="CR133" i="6"/>
  <c r="CR134" i="6"/>
  <c r="CR135" i="6"/>
  <c r="CR136" i="6"/>
  <c r="CR137" i="6"/>
  <c r="CR138" i="6"/>
  <c r="CR139" i="6"/>
  <c r="CR140" i="6"/>
  <c r="CR141" i="6"/>
  <c r="CR142" i="6"/>
  <c r="CR143" i="6"/>
  <c r="CR144" i="6"/>
  <c r="CR145" i="6"/>
  <c r="CR146" i="6"/>
  <c r="CR147" i="6"/>
  <c r="CR148" i="6"/>
  <c r="CR149" i="6"/>
  <c r="CR150" i="6"/>
  <c r="CR152" i="6"/>
  <c r="CR153" i="6"/>
  <c r="CR154" i="6"/>
  <c r="CR155" i="6"/>
  <c r="CR156" i="6"/>
  <c r="CR157" i="6"/>
  <c r="CR158" i="6"/>
  <c r="CR159" i="6"/>
  <c r="CR160" i="6"/>
  <c r="CR161" i="6"/>
  <c r="CR162" i="6"/>
  <c r="CR163" i="6"/>
  <c r="CR164" i="6"/>
  <c r="CR165" i="6"/>
  <c r="CR166" i="6"/>
  <c r="CR167" i="6"/>
  <c r="CR168" i="6"/>
  <c r="CR169" i="6"/>
  <c r="CR170" i="6"/>
  <c r="CR171" i="6"/>
  <c r="CR172" i="6"/>
  <c r="CR173" i="6"/>
  <c r="CR174" i="6"/>
  <c r="CR175" i="6"/>
  <c r="CR176" i="6"/>
  <c r="CR177" i="6"/>
  <c r="CR178" i="6"/>
  <c r="CR179" i="6"/>
  <c r="CR180" i="6"/>
  <c r="CR181" i="6"/>
  <c r="CR182" i="6"/>
  <c r="CR183" i="6"/>
  <c r="CR184" i="6"/>
  <c r="CR185" i="6"/>
  <c r="CR186" i="6"/>
  <c r="CR187" i="6"/>
  <c r="CR188" i="6"/>
  <c r="CR189" i="6"/>
  <c r="CR190" i="6"/>
  <c r="CR191" i="6"/>
  <c r="CR192" i="6"/>
  <c r="CR193" i="6"/>
  <c r="CR194" i="6"/>
  <c r="CR195" i="6"/>
  <c r="CR196" i="6"/>
  <c r="CR197" i="6"/>
  <c r="CR198" i="6"/>
  <c r="CR199" i="6"/>
  <c r="CR200" i="6"/>
  <c r="CR201" i="6"/>
  <c r="CR202" i="6"/>
  <c r="CR203" i="6"/>
  <c r="CR204" i="6"/>
  <c r="CR205" i="6"/>
  <c r="CR206" i="6"/>
  <c r="CR207" i="6"/>
  <c r="CR208" i="6"/>
  <c r="CR9" i="6"/>
  <c r="CZ66" i="6" l="1"/>
  <c r="DA66" i="6" s="1"/>
  <c r="DK66" i="2"/>
  <c r="I123" i="1"/>
  <c r="L123" i="1" s="1"/>
  <c r="I125" i="1"/>
  <c r="C3" i="1"/>
  <c r="I145" i="1" s="1"/>
  <c r="CQ215" i="7"/>
  <c r="CL5" i="7"/>
  <c r="CL6" i="7"/>
  <c r="CS6" i="7" s="1"/>
  <c r="CL7" i="7"/>
  <c r="CL8" i="7"/>
  <c r="CR8" i="7" s="1"/>
  <c r="CL9" i="7"/>
  <c r="CR9" i="7" s="1"/>
  <c r="CL10" i="7"/>
  <c r="CR10" i="7" s="1"/>
  <c r="CL11" i="7"/>
  <c r="CS11" i="7" s="1"/>
  <c r="CL13" i="7"/>
  <c r="CR13" i="7" s="1"/>
  <c r="CL14" i="7"/>
  <c r="CS14" i="7" s="1"/>
  <c r="CL15" i="7"/>
  <c r="CR15" i="7" s="1"/>
  <c r="CL16" i="7"/>
  <c r="CR16" i="7" s="1"/>
  <c r="CL17" i="7"/>
  <c r="CR17" i="7" s="1"/>
  <c r="CL18" i="7"/>
  <c r="CR18" i="7" s="1"/>
  <c r="CL19" i="7"/>
  <c r="CS19" i="7" s="1"/>
  <c r="CL21" i="7"/>
  <c r="CR21" i="7" s="1"/>
  <c r="CL22" i="7"/>
  <c r="CR22" i="7" s="1"/>
  <c r="CL23" i="7"/>
  <c r="CS23" i="7" s="1"/>
  <c r="CL24" i="7"/>
  <c r="CR24" i="7" s="1"/>
  <c r="CL26" i="7"/>
  <c r="CL27" i="7"/>
  <c r="CL28" i="7"/>
  <c r="CL29" i="7"/>
  <c r="CR29" i="7" s="1"/>
  <c r="CL30" i="7"/>
  <c r="CL31" i="7"/>
  <c r="CR31" i="7" s="1"/>
  <c r="CL32" i="7"/>
  <c r="CL33" i="7"/>
  <c r="CS33" i="7" s="1"/>
  <c r="CL34" i="7"/>
  <c r="CR34" i="7" s="1"/>
  <c r="CL35" i="7"/>
  <c r="CR35" i="7" s="1"/>
  <c r="CL37" i="7"/>
  <c r="CR37" i="7" s="1"/>
  <c r="CL38" i="7"/>
  <c r="CL39" i="7"/>
  <c r="CR39" i="7" s="1"/>
  <c r="CL40" i="7"/>
  <c r="CS40" i="7" s="1"/>
  <c r="CL41" i="7"/>
  <c r="CS41" i="7" s="1"/>
  <c r="CL42" i="7"/>
  <c r="CL43" i="7"/>
  <c r="CR43" i="7" s="1"/>
  <c r="CL45" i="7"/>
  <c r="CR45" i="7" s="1"/>
  <c r="CL46" i="7"/>
  <c r="CL47" i="7"/>
  <c r="CR47" i="7" s="1"/>
  <c r="CL48" i="7"/>
  <c r="CL49" i="7"/>
  <c r="CL50" i="7"/>
  <c r="CR50" i="7" s="1"/>
  <c r="CL51" i="7"/>
  <c r="CL53" i="7"/>
  <c r="CS53" i="7" s="1"/>
  <c r="CL54" i="7"/>
  <c r="CS54" i="7" s="1"/>
  <c r="CL55" i="7"/>
  <c r="CR55" i="7" s="1"/>
  <c r="CL56" i="7"/>
  <c r="CL57" i="7"/>
  <c r="CR57" i="7" s="1"/>
  <c r="CL58" i="7"/>
  <c r="CR58" i="7" s="1"/>
  <c r="CL59" i="7"/>
  <c r="CR59" i="7" s="1"/>
  <c r="CL61" i="7"/>
  <c r="CR61" i="7" s="1"/>
  <c r="CL62" i="7"/>
  <c r="CL63" i="7"/>
  <c r="CR63" i="7" s="1"/>
  <c r="CL64" i="7"/>
  <c r="CS64" i="7" s="1"/>
  <c r="CL65" i="7"/>
  <c r="CL66" i="7"/>
  <c r="CR66" i="7" s="1"/>
  <c r="CL67" i="7"/>
  <c r="CR67" i="7" s="1"/>
  <c r="CL69" i="7"/>
  <c r="CR69" i="7" s="1"/>
  <c r="CL70" i="7"/>
  <c r="CR70" i="7" s="1"/>
  <c r="CL71" i="7"/>
  <c r="CR71" i="7" s="1"/>
  <c r="CL72" i="7"/>
  <c r="CL73" i="7"/>
  <c r="CS73" i="7" s="1"/>
  <c r="CL74" i="7"/>
  <c r="CS74" i="7" s="1"/>
  <c r="CL75" i="7"/>
  <c r="CR75" i="7" s="1"/>
  <c r="CL77" i="7"/>
  <c r="CR77" i="7" s="1"/>
  <c r="CL78" i="7"/>
  <c r="CL79" i="7"/>
  <c r="CR79" i="7" s="1"/>
  <c r="CL80" i="7"/>
  <c r="CL81" i="7"/>
  <c r="CR81" i="7" s="1"/>
  <c r="CL82" i="7"/>
  <c r="CL83" i="7"/>
  <c r="CL84" i="7"/>
  <c r="CL85" i="7"/>
  <c r="CL86" i="7"/>
  <c r="CR86" i="7" s="1"/>
  <c r="CL87" i="7"/>
  <c r="CR87" i="7" s="1"/>
  <c r="CL88" i="7"/>
  <c r="CR88" i="7" s="1"/>
  <c r="CL89" i="7"/>
  <c r="CS89" i="7" s="1"/>
  <c r="CL90" i="7"/>
  <c r="CR90" i="7" s="1"/>
  <c r="CL91" i="7"/>
  <c r="CR91" i="7" s="1"/>
  <c r="CL93" i="7"/>
  <c r="CR93" i="7" s="1"/>
  <c r="CL94" i="7"/>
  <c r="CR94" i="7" s="1"/>
  <c r="CL95" i="7"/>
  <c r="CL96" i="7"/>
  <c r="CR96" i="7" s="1"/>
  <c r="CL97" i="7"/>
  <c r="CR97" i="7" s="1"/>
  <c r="CL98" i="7"/>
  <c r="CR98" i="7" s="1"/>
  <c r="CL99" i="7"/>
  <c r="CL101" i="7"/>
  <c r="CL102" i="7"/>
  <c r="CS102" i="7" s="1"/>
  <c r="CL103" i="7"/>
  <c r="CS103" i="7" s="1"/>
  <c r="CL104" i="7"/>
  <c r="CR104" i="7" s="1"/>
  <c r="CL105" i="7"/>
  <c r="CR105" i="7" s="1"/>
  <c r="CL106" i="7"/>
  <c r="CR106" i="7" s="1"/>
  <c r="CL107" i="7"/>
  <c r="CL109" i="7"/>
  <c r="CR109" i="7" s="1"/>
  <c r="CL110" i="7"/>
  <c r="CR110" i="7" s="1"/>
  <c r="CL111" i="7"/>
  <c r="CS111" i="7" s="1"/>
  <c r="CL112" i="7"/>
  <c r="CL113" i="7"/>
  <c r="CL114" i="7"/>
  <c r="CS114" i="7" s="1"/>
  <c r="CL115" i="7"/>
  <c r="CR115" i="7" s="1"/>
  <c r="CL117" i="7"/>
  <c r="CR117" i="7" s="1"/>
  <c r="CL118" i="7"/>
  <c r="CS118" i="7" s="1"/>
  <c r="CL119" i="7"/>
  <c r="CR119" i="7" s="1"/>
  <c r="CL120" i="7"/>
  <c r="CR120" i="7" s="1"/>
  <c r="CL121" i="7"/>
  <c r="CR121" i="7" s="1"/>
  <c r="CL122" i="7"/>
  <c r="CL123" i="7"/>
  <c r="CS123" i="7" s="1"/>
  <c r="CL125" i="7"/>
  <c r="CR125" i="7" s="1"/>
  <c r="CL126" i="7"/>
  <c r="CR126" i="7" s="1"/>
  <c r="CL127" i="7"/>
  <c r="CR127" i="7" s="1"/>
  <c r="CL128" i="7"/>
  <c r="CR128" i="7" s="1"/>
  <c r="CL129" i="7"/>
  <c r="CS129" i="7" s="1"/>
  <c r="CL130" i="7"/>
  <c r="CR130" i="7" s="1"/>
  <c r="CL131" i="7"/>
  <c r="CL133" i="7"/>
  <c r="CR133" i="7" s="1"/>
  <c r="CL134" i="7"/>
  <c r="CR134" i="7" s="1"/>
  <c r="CL135" i="7"/>
  <c r="CL136" i="7"/>
  <c r="CR136" i="7" s="1"/>
  <c r="CL137" i="7"/>
  <c r="CR137" i="7" s="1"/>
  <c r="CL138" i="7"/>
  <c r="CS138" i="7" s="1"/>
  <c r="CL139" i="7"/>
  <c r="CR139" i="7" s="1"/>
  <c r="CL141" i="7"/>
  <c r="CL142" i="7"/>
  <c r="CR142" i="7" s="1"/>
  <c r="CL143" i="7"/>
  <c r="CR143" i="7" s="1"/>
  <c r="CL144" i="7"/>
  <c r="CS144" i="7" s="1"/>
  <c r="CL145" i="7"/>
  <c r="CR145" i="7" s="1"/>
  <c r="CL146" i="7"/>
  <c r="CL147" i="7"/>
  <c r="CR147" i="7" s="1"/>
  <c r="CL148" i="7"/>
  <c r="CR148" i="7" s="1"/>
  <c r="CL149" i="7"/>
  <c r="CR149" i="7" s="1"/>
  <c r="CL150" i="7"/>
  <c r="CR150" i="7" s="1"/>
  <c r="CL151" i="7"/>
  <c r="CR151" i="7" s="1"/>
  <c r="CL152" i="7"/>
  <c r="CS152" i="7" s="1"/>
  <c r="CL153" i="7"/>
  <c r="CR153" i="7" s="1"/>
  <c r="CL154" i="7"/>
  <c r="CS154" i="7" s="1"/>
  <c r="CL155" i="7"/>
  <c r="CR155" i="7" s="1"/>
  <c r="CL157" i="7"/>
  <c r="CL158" i="7"/>
  <c r="CL159" i="7"/>
  <c r="CL160" i="7"/>
  <c r="CS160" i="7" s="1"/>
  <c r="CL161" i="7"/>
  <c r="CR161" i="7" s="1"/>
  <c r="CL162" i="7"/>
  <c r="CL163" i="7"/>
  <c r="CL165" i="7"/>
  <c r="CS165" i="7" s="1"/>
  <c r="CL166" i="7"/>
  <c r="CL167" i="7"/>
  <c r="CR167" i="7" s="1"/>
  <c r="CL168" i="7"/>
  <c r="CL169" i="7"/>
  <c r="CR169" i="7" s="1"/>
  <c r="CL170" i="7"/>
  <c r="CL171" i="7"/>
  <c r="CR171" i="7" s="1"/>
  <c r="CL173" i="7"/>
  <c r="CS173" i="7" s="1"/>
  <c r="CL174" i="7"/>
  <c r="CR174" i="7" s="1"/>
  <c r="CL175" i="7"/>
  <c r="CR175" i="7" s="1"/>
  <c r="CL176" i="7"/>
  <c r="CR176" i="7" s="1"/>
  <c r="CL177" i="7"/>
  <c r="CR177" i="7" s="1"/>
  <c r="CL178" i="7"/>
  <c r="CR178" i="7" s="1"/>
  <c r="CL179" i="7"/>
  <c r="CR179" i="7" s="1"/>
  <c r="CL181" i="7"/>
  <c r="CS181" i="7" s="1"/>
  <c r="CL182" i="7"/>
  <c r="CR182" i="7" s="1"/>
  <c r="CL183" i="7"/>
  <c r="CS183" i="7" s="1"/>
  <c r="CL184" i="7"/>
  <c r="CR184" i="7" s="1"/>
  <c r="CL185" i="7"/>
  <c r="CR185" i="7" s="1"/>
  <c r="CL186" i="7"/>
  <c r="CR186" i="7" s="1"/>
  <c r="CL187" i="7"/>
  <c r="CR187" i="7" s="1"/>
  <c r="CL189" i="7"/>
  <c r="CL190" i="7"/>
  <c r="CS190" i="7" s="1"/>
  <c r="CL191" i="7"/>
  <c r="CR191" i="7" s="1"/>
  <c r="CL192" i="7"/>
  <c r="CL193" i="7"/>
  <c r="CR193" i="7" s="1"/>
  <c r="CL194" i="7"/>
  <c r="CR194" i="7" s="1"/>
  <c r="CL195" i="7"/>
  <c r="CR195" i="7" s="1"/>
  <c r="CL196" i="7"/>
  <c r="CL197" i="7"/>
  <c r="CS197" i="7" s="1"/>
  <c r="CL198" i="7"/>
  <c r="CR198" i="7" s="1"/>
  <c r="CL199" i="7"/>
  <c r="CR199" i="7" s="1"/>
  <c r="CL200" i="7"/>
  <c r="CS200" i="7" s="1"/>
  <c r="CL201" i="7"/>
  <c r="CR201" i="7" s="1"/>
  <c r="CL202" i="7"/>
  <c r="CL203" i="7"/>
  <c r="CS203" i="7" s="1"/>
  <c r="CL204" i="7"/>
  <c r="CL205" i="7"/>
  <c r="CL206" i="7"/>
  <c r="CR206" i="7" s="1"/>
  <c r="CL207" i="7"/>
  <c r="CR207" i="7" s="1"/>
  <c r="CL208" i="7"/>
  <c r="CR208" i="7" s="1"/>
  <c r="CL209" i="7"/>
  <c r="CL210" i="7"/>
  <c r="CS210" i="7" s="1"/>
  <c r="CL211" i="7"/>
  <c r="CL212" i="7"/>
  <c r="CL213" i="7"/>
  <c r="CL214" i="7"/>
  <c r="CR214" i="7" s="1"/>
  <c r="CL3" i="7"/>
  <c r="CR3" i="7" s="1"/>
  <c r="CL4" i="7"/>
  <c r="CR4" i="7" s="1"/>
  <c r="CL12" i="7"/>
  <c r="CS12" i="7" s="1"/>
  <c r="CL20" i="7"/>
  <c r="CR20" i="7" s="1"/>
  <c r="CL36" i="7"/>
  <c r="CR36" i="7" s="1"/>
  <c r="CL44" i="7"/>
  <c r="CR44" i="7" s="1"/>
  <c r="CL52" i="7"/>
  <c r="CL60" i="7"/>
  <c r="CR60" i="7" s="1"/>
  <c r="CL68" i="7"/>
  <c r="CS68" i="7" s="1"/>
  <c r="CL76" i="7"/>
  <c r="CL92" i="7"/>
  <c r="CR92" i="7" s="1"/>
  <c r="CL100" i="7"/>
  <c r="CR100" i="7" s="1"/>
  <c r="CL108" i="7"/>
  <c r="CS108" i="7" s="1"/>
  <c r="CL116" i="7"/>
  <c r="CR116" i="7" s="1"/>
  <c r="CL124" i="7"/>
  <c r="CR124" i="7" s="1"/>
  <c r="CL132" i="7"/>
  <c r="CR132" i="7" s="1"/>
  <c r="CL140" i="7"/>
  <c r="CR140" i="7" s="1"/>
  <c r="CL156" i="7"/>
  <c r="CL164" i="7"/>
  <c r="CL172" i="7"/>
  <c r="CL180" i="7"/>
  <c r="CL188" i="7"/>
  <c r="CR188" i="7" s="1"/>
  <c r="CM4" i="7"/>
  <c r="CM5" i="7"/>
  <c r="CM6" i="7"/>
  <c r="CM7" i="7"/>
  <c r="CM8" i="7"/>
  <c r="CM9" i="7"/>
  <c r="CT9" i="7" s="1"/>
  <c r="CM10" i="7"/>
  <c r="CT10" i="7" s="1"/>
  <c r="CM11" i="7"/>
  <c r="CT11" i="7" s="1"/>
  <c r="CM12" i="7"/>
  <c r="CM13" i="7"/>
  <c r="CM14" i="7"/>
  <c r="CT14" i="7" s="1"/>
  <c r="CM15" i="7"/>
  <c r="CM16" i="7"/>
  <c r="CU16" i="7" s="1"/>
  <c r="CM17" i="7"/>
  <c r="CU17" i="7" s="1"/>
  <c r="CM18" i="7"/>
  <c r="CU18" i="7" s="1"/>
  <c r="CM19" i="7"/>
  <c r="CM20" i="7"/>
  <c r="CM21" i="7"/>
  <c r="CM22" i="7"/>
  <c r="CU22" i="7" s="1"/>
  <c r="CM23" i="7"/>
  <c r="CT23" i="7" s="1"/>
  <c r="CM24" i="7"/>
  <c r="CT24" i="7" s="1"/>
  <c r="CM25" i="7"/>
  <c r="CT25" i="7" s="1"/>
  <c r="CM26" i="7"/>
  <c r="CT26" i="7" s="1"/>
  <c r="CM27" i="7"/>
  <c r="CM28" i="7"/>
  <c r="CM29" i="7"/>
  <c r="CM30" i="7"/>
  <c r="CU30" i="7" s="1"/>
  <c r="CM31" i="7"/>
  <c r="CM32" i="7"/>
  <c r="CM33" i="7"/>
  <c r="CM34" i="7"/>
  <c r="CM35" i="7"/>
  <c r="CU35" i="7" s="1"/>
  <c r="CM36" i="7"/>
  <c r="CM37" i="7"/>
  <c r="CU37" i="7" s="1"/>
  <c r="CM38" i="7"/>
  <c r="CM39" i="7"/>
  <c r="CU39" i="7" s="1"/>
  <c r="CM40" i="7"/>
  <c r="CM41" i="7"/>
  <c r="CT41" i="7" s="1"/>
  <c r="CM42" i="7"/>
  <c r="CM43" i="7"/>
  <c r="CM44" i="7"/>
  <c r="CT44" i="7" s="1"/>
  <c r="CM45" i="7"/>
  <c r="CT45" i="7" s="1"/>
  <c r="CM46" i="7"/>
  <c r="CM47" i="7"/>
  <c r="CT47" i="7" s="1"/>
  <c r="CM48" i="7"/>
  <c r="CM49" i="7"/>
  <c r="CM50" i="7"/>
  <c r="CM51" i="7"/>
  <c r="CM52" i="7"/>
  <c r="CM53" i="7"/>
  <c r="CM54" i="7"/>
  <c r="CM55" i="7"/>
  <c r="CU55" i="7" s="1"/>
  <c r="CM56" i="7"/>
  <c r="CM57" i="7"/>
  <c r="CM58" i="7"/>
  <c r="CU58" i="7" s="1"/>
  <c r="CM59" i="7"/>
  <c r="CU59" i="7" s="1"/>
  <c r="CM60" i="7"/>
  <c r="CU60" i="7" s="1"/>
  <c r="CM61" i="7"/>
  <c r="CM62" i="7"/>
  <c r="CT62" i="7" s="1"/>
  <c r="CM63" i="7"/>
  <c r="CT63" i="7" s="1"/>
  <c r="CM64" i="7"/>
  <c r="CT64" i="7" s="1"/>
  <c r="CM65" i="7"/>
  <c r="CM66" i="7"/>
  <c r="CT66" i="7" s="1"/>
  <c r="CM67" i="7"/>
  <c r="CU67" i="7" s="1"/>
  <c r="CM68" i="7"/>
  <c r="CM69" i="7"/>
  <c r="CU69" i="7" s="1"/>
  <c r="CM70" i="7"/>
  <c r="CM71" i="7"/>
  <c r="CU71" i="7" s="1"/>
  <c r="CM72" i="7"/>
  <c r="CM73" i="7"/>
  <c r="CU73" i="7" s="1"/>
  <c r="CM74" i="7"/>
  <c r="CT74" i="7" s="1"/>
  <c r="CM75" i="7"/>
  <c r="CT75" i="7" s="1"/>
  <c r="CM76" i="7"/>
  <c r="CM77" i="7"/>
  <c r="CT77" i="7" s="1"/>
  <c r="CM78" i="7"/>
  <c r="CT78" i="7" s="1"/>
  <c r="CM79" i="7"/>
  <c r="CU79" i="7" s="1"/>
  <c r="CM80" i="7"/>
  <c r="CM81" i="7"/>
  <c r="CU81" i="7" s="1"/>
  <c r="CM82" i="7"/>
  <c r="CU82" i="7" s="1"/>
  <c r="CM83" i="7"/>
  <c r="CM84" i="7"/>
  <c r="CU84" i="7" s="1"/>
  <c r="CM85" i="7"/>
  <c r="CT85" i="7" s="1"/>
  <c r="CM86" i="7"/>
  <c r="CM87" i="7"/>
  <c r="CT87" i="7" s="1"/>
  <c r="CM88" i="7"/>
  <c r="CM89" i="7"/>
  <c r="CT89" i="7" s="1"/>
  <c r="CM90" i="7"/>
  <c r="CT90" i="7" s="1"/>
  <c r="CM91" i="7"/>
  <c r="CM92" i="7"/>
  <c r="CU92" i="7" s="1"/>
  <c r="CM93" i="7"/>
  <c r="CU93" i="7" s="1"/>
  <c r="CM94" i="7"/>
  <c r="CU94" i="7" s="1"/>
  <c r="CM95" i="7"/>
  <c r="CU95" i="7" s="1"/>
  <c r="CM96" i="7"/>
  <c r="CT96" i="7" s="1"/>
  <c r="CM97" i="7"/>
  <c r="CT97" i="7" s="1"/>
  <c r="CM98" i="7"/>
  <c r="CT98" i="7" s="1"/>
  <c r="CM99" i="7"/>
  <c r="CT99" i="7" s="1"/>
  <c r="CM100" i="7"/>
  <c r="CU100" i="7" s="1"/>
  <c r="CM101" i="7"/>
  <c r="CM102" i="7"/>
  <c r="CM103" i="7"/>
  <c r="CM104" i="7"/>
  <c r="CU104" i="7" s="1"/>
  <c r="CM105" i="7"/>
  <c r="CU105" i="7" s="1"/>
  <c r="CM106" i="7"/>
  <c r="CU106" i="7" s="1"/>
  <c r="CM107" i="7"/>
  <c r="CM108" i="7"/>
  <c r="CM109" i="7"/>
  <c r="CT109" i="7" s="1"/>
  <c r="CM110" i="7"/>
  <c r="CT110" i="7" s="1"/>
  <c r="CM111" i="7"/>
  <c r="CM112" i="7"/>
  <c r="CM113" i="7"/>
  <c r="CM114" i="7"/>
  <c r="CM115" i="7"/>
  <c r="CM116" i="7"/>
  <c r="CT116" i="7" s="1"/>
  <c r="CM117" i="7"/>
  <c r="CM118" i="7"/>
  <c r="CM119" i="7"/>
  <c r="CT119" i="7" s="1"/>
  <c r="CM120" i="7"/>
  <c r="CM121" i="7"/>
  <c r="CM122" i="7"/>
  <c r="CM123" i="7"/>
  <c r="CM124" i="7"/>
  <c r="CU124" i="7" s="1"/>
  <c r="CM125" i="7"/>
  <c r="CU125" i="7" s="1"/>
  <c r="CM126" i="7"/>
  <c r="CU126" i="7" s="1"/>
  <c r="CM127" i="7"/>
  <c r="CM128" i="7"/>
  <c r="CU128" i="7" s="1"/>
  <c r="CM129" i="7"/>
  <c r="CM130" i="7"/>
  <c r="CT130" i="7" s="1"/>
  <c r="CM131" i="7"/>
  <c r="CT131" i="7" s="1"/>
  <c r="CM132" i="7"/>
  <c r="CM133" i="7"/>
  <c r="CM134" i="7"/>
  <c r="CT134" i="7" s="1"/>
  <c r="CM135" i="7"/>
  <c r="CM136" i="7"/>
  <c r="CT136" i="7" s="1"/>
  <c r="CM137" i="7"/>
  <c r="CU137" i="7" s="1"/>
  <c r="CM138" i="7"/>
  <c r="CU138" i="7" s="1"/>
  <c r="CM139" i="7"/>
  <c r="CU139" i="7" s="1"/>
  <c r="CM140" i="7"/>
  <c r="CU140" i="7" s="1"/>
  <c r="CM141" i="7"/>
  <c r="CM142" i="7"/>
  <c r="CM143" i="7"/>
  <c r="CT143" i="7" s="1"/>
  <c r="CM144" i="7"/>
  <c r="CM145" i="7"/>
  <c r="CM146" i="7"/>
  <c r="CM147" i="7"/>
  <c r="CM148" i="7"/>
  <c r="CM149" i="7"/>
  <c r="CM150" i="7"/>
  <c r="CM151" i="7"/>
  <c r="CM152" i="7"/>
  <c r="CM153" i="7"/>
  <c r="CM154" i="7"/>
  <c r="CM155" i="7"/>
  <c r="CM156" i="7"/>
  <c r="CM157" i="7"/>
  <c r="CM158" i="7"/>
  <c r="CM159" i="7"/>
  <c r="CM160" i="7"/>
  <c r="CM161" i="7"/>
  <c r="CM162" i="7"/>
  <c r="CM163" i="7"/>
  <c r="CM164" i="7"/>
  <c r="CM165" i="7"/>
  <c r="CM166" i="7"/>
  <c r="CM167" i="7"/>
  <c r="CM168" i="7"/>
  <c r="CM169" i="7"/>
  <c r="CM170" i="7"/>
  <c r="CM171" i="7"/>
  <c r="CM172" i="7"/>
  <c r="CM173" i="7"/>
  <c r="CM174" i="7"/>
  <c r="CT174" i="7" s="1"/>
  <c r="CM175" i="7"/>
  <c r="CT175" i="7" s="1"/>
  <c r="CM176" i="7"/>
  <c r="CM177" i="7"/>
  <c r="CT177" i="7" s="1"/>
  <c r="CM178" i="7"/>
  <c r="CM179" i="7"/>
  <c r="CU179" i="7" s="1"/>
  <c r="CM180" i="7"/>
  <c r="CM181" i="7"/>
  <c r="CM182" i="7"/>
  <c r="CU182" i="7" s="1"/>
  <c r="CM183" i="7"/>
  <c r="CU183" i="7" s="1"/>
  <c r="CM184" i="7"/>
  <c r="CU184" i="7" s="1"/>
  <c r="CM185" i="7"/>
  <c r="CT185" i="7" s="1"/>
  <c r="CM186" i="7"/>
  <c r="CM187" i="7"/>
  <c r="CT187" i="7" s="1"/>
  <c r="CM188" i="7"/>
  <c r="CT188" i="7" s="1"/>
  <c r="CM189" i="7"/>
  <c r="CT189" i="7" s="1"/>
  <c r="CM190" i="7"/>
  <c r="CU190" i="7" s="1"/>
  <c r="CM191" i="7"/>
  <c r="CM192" i="7"/>
  <c r="CU192" i="7" s="1"/>
  <c r="CM193" i="7"/>
  <c r="CU193" i="7" s="1"/>
  <c r="CM194" i="7"/>
  <c r="CU194" i="7" s="1"/>
  <c r="CM195" i="7"/>
  <c r="CT195" i="7" s="1"/>
  <c r="CM196" i="7"/>
  <c r="CM197" i="7"/>
  <c r="CT197" i="7" s="1"/>
  <c r="CM198" i="7"/>
  <c r="CT198" i="7" s="1"/>
  <c r="CM199" i="7"/>
  <c r="CT199" i="7" s="1"/>
  <c r="CM200" i="7"/>
  <c r="CM201" i="7"/>
  <c r="CU201" i="7" s="1"/>
  <c r="CM202" i="7"/>
  <c r="CU202" i="7" s="1"/>
  <c r="CM203" i="7"/>
  <c r="CU203" i="7" s="1"/>
  <c r="CM204" i="7"/>
  <c r="CM205" i="7"/>
  <c r="CM206" i="7"/>
  <c r="CU206" i="7" s="1"/>
  <c r="CM207" i="7"/>
  <c r="CT207" i="7" s="1"/>
  <c r="CM208" i="7"/>
  <c r="CT208" i="7" s="1"/>
  <c r="CM209" i="7"/>
  <c r="CM210" i="7"/>
  <c r="CM211" i="7"/>
  <c r="CM212" i="7"/>
  <c r="CT212" i="7" s="1"/>
  <c r="CM213" i="7"/>
  <c r="CM214" i="7"/>
  <c r="CT214" i="7" s="1"/>
  <c r="CM3" i="7"/>
  <c r="BX215" i="7"/>
  <c r="BY215" i="7"/>
  <c r="BZ215" i="7"/>
  <c r="CA215" i="7"/>
  <c r="CB215" i="7"/>
  <c r="CC215" i="7"/>
  <c r="CD215" i="7"/>
  <c r="CE215" i="7"/>
  <c r="CF215" i="7"/>
  <c r="CG215" i="7"/>
  <c r="CH215" i="7"/>
  <c r="I143" i="1" l="1"/>
  <c r="I142" i="1"/>
  <c r="I144" i="1"/>
  <c r="I164" i="1"/>
  <c r="D75" i="1"/>
  <c r="D12" i="1"/>
  <c r="I152" i="1"/>
  <c r="I165" i="1"/>
  <c r="I153" i="1"/>
  <c r="I168" i="1"/>
  <c r="I171" i="1"/>
  <c r="I137" i="1"/>
  <c r="I156" i="1"/>
  <c r="I133" i="1"/>
  <c r="I155" i="1"/>
  <c r="I141" i="1"/>
  <c r="I157" i="1"/>
  <c r="I154" i="1"/>
  <c r="I136" i="1"/>
  <c r="I158" i="1"/>
  <c r="I169" i="1"/>
  <c r="I151" i="1"/>
  <c r="CT16" i="7"/>
  <c r="CT30" i="7"/>
  <c r="CT55" i="7"/>
  <c r="CT67" i="7"/>
  <c r="CT79" i="7"/>
  <c r="CT92" i="7"/>
  <c r="CT100" i="7"/>
  <c r="CT124" i="7"/>
  <c r="CT137" i="7"/>
  <c r="CT179" i="7"/>
  <c r="CT190" i="7"/>
  <c r="CT201" i="7"/>
  <c r="CU9" i="7"/>
  <c r="CU23" i="7"/>
  <c r="CU41" i="7"/>
  <c r="CU62" i="7"/>
  <c r="CU74" i="7"/>
  <c r="CU85" i="7"/>
  <c r="CU96" i="7"/>
  <c r="CU109" i="7"/>
  <c r="CU130" i="7"/>
  <c r="CU143" i="7"/>
  <c r="CU185" i="7"/>
  <c r="CU195" i="7"/>
  <c r="CU207" i="7"/>
  <c r="CT17" i="7"/>
  <c r="CT35" i="7"/>
  <c r="CT58" i="7"/>
  <c r="CT69" i="7"/>
  <c r="CT81" i="7"/>
  <c r="CT93" i="7"/>
  <c r="CT104" i="7"/>
  <c r="CT125" i="7"/>
  <c r="CT138" i="7"/>
  <c r="CT182" i="7"/>
  <c r="CT192" i="7"/>
  <c r="CT202" i="7"/>
  <c r="CU10" i="7"/>
  <c r="CU24" i="7"/>
  <c r="CU44" i="7"/>
  <c r="CU63" i="7"/>
  <c r="CU75" i="7"/>
  <c r="CU87" i="7"/>
  <c r="CU97" i="7"/>
  <c r="CU110" i="7"/>
  <c r="CU131" i="7"/>
  <c r="CU174" i="7"/>
  <c r="CU187" i="7"/>
  <c r="CU197" i="7"/>
  <c r="CU208" i="7"/>
  <c r="CT18" i="7"/>
  <c r="CT37" i="7"/>
  <c r="CT59" i="7"/>
  <c r="CT71" i="7"/>
  <c r="CT82" i="7"/>
  <c r="CT94" i="7"/>
  <c r="CT105" i="7"/>
  <c r="CT126" i="7"/>
  <c r="CT139" i="7"/>
  <c r="CT183" i="7"/>
  <c r="CT193" i="7"/>
  <c r="CT203" i="7"/>
  <c r="CU11" i="7"/>
  <c r="CU25" i="7"/>
  <c r="CU45" i="7"/>
  <c r="CU64" i="7"/>
  <c r="CU77" i="7"/>
  <c r="CU89" i="7"/>
  <c r="CU98" i="7"/>
  <c r="CU116" i="7"/>
  <c r="CU134" i="7"/>
  <c r="CU175" i="7"/>
  <c r="CU188" i="7"/>
  <c r="CU198" i="7"/>
  <c r="CU212" i="7"/>
  <c r="CT22" i="7"/>
  <c r="CT39" i="7"/>
  <c r="CT60" i="7"/>
  <c r="CT73" i="7"/>
  <c r="CT84" i="7"/>
  <c r="CT95" i="7"/>
  <c r="CT106" i="7"/>
  <c r="CT128" i="7"/>
  <c r="CT140" i="7"/>
  <c r="CT184" i="7"/>
  <c r="CT194" i="7"/>
  <c r="CT206" i="7"/>
  <c r="CU14" i="7"/>
  <c r="CU26" i="7"/>
  <c r="CU47" i="7"/>
  <c r="CU66" i="7"/>
  <c r="CU78" i="7"/>
  <c r="CU90" i="7"/>
  <c r="CU99" i="7"/>
  <c r="CU119" i="7"/>
  <c r="CU136" i="7"/>
  <c r="CU177" i="7"/>
  <c r="CU189" i="7"/>
  <c r="CU199" i="7"/>
  <c r="CU214" i="7"/>
  <c r="CS215" i="7"/>
  <c r="CR215" i="7"/>
  <c r="CM215" i="7"/>
  <c r="CL215" i="7"/>
  <c r="AA196" i="6"/>
  <c r="BD196" i="6" s="1"/>
  <c r="AA200" i="6"/>
  <c r="AA201" i="6"/>
  <c r="CE108" i="6"/>
  <c r="CE109" i="6"/>
  <c r="CE110" i="6"/>
  <c r="CE111" i="6"/>
  <c r="CE112" i="6"/>
  <c r="CE113" i="6"/>
  <c r="CE114" i="6"/>
  <c r="CE115" i="6"/>
  <c r="CE116" i="6"/>
  <c r="CE117" i="6"/>
  <c r="CE118" i="6"/>
  <c r="CE119" i="6"/>
  <c r="CE120" i="6"/>
  <c r="CE121" i="6"/>
  <c r="CE122" i="6"/>
  <c r="CE123" i="6"/>
  <c r="CE124" i="6"/>
  <c r="CE125" i="6"/>
  <c r="CE126" i="6"/>
  <c r="CE127" i="6"/>
  <c r="CE128" i="6"/>
  <c r="CE129" i="6"/>
  <c r="CE130" i="6"/>
  <c r="CE131" i="6"/>
  <c r="CE132" i="6"/>
  <c r="CE133" i="6"/>
  <c r="CE134" i="6"/>
  <c r="CE135" i="6"/>
  <c r="CE136" i="6"/>
  <c r="CE137" i="6"/>
  <c r="CE138" i="6"/>
  <c r="CE139" i="6"/>
  <c r="CE140" i="6"/>
  <c r="CE141" i="6"/>
  <c r="CE142" i="6"/>
  <c r="CE143" i="6"/>
  <c r="CE144" i="6"/>
  <c r="CE145" i="6"/>
  <c r="CE146" i="6"/>
  <c r="CE147" i="6"/>
  <c r="CE148" i="6"/>
  <c r="CE149" i="6"/>
  <c r="CE150" i="6"/>
  <c r="CE152" i="6"/>
  <c r="CE153" i="6"/>
  <c r="CE154" i="6"/>
  <c r="CE155" i="6"/>
  <c r="CE156" i="6"/>
  <c r="CE157" i="6"/>
  <c r="CE158" i="6"/>
  <c r="CE159" i="6"/>
  <c r="CE160" i="6"/>
  <c r="CE161" i="6"/>
  <c r="CE162" i="6"/>
  <c r="CE163" i="6"/>
  <c r="CE164" i="6"/>
  <c r="CE165" i="6"/>
  <c r="CE166" i="6"/>
  <c r="CE167" i="6"/>
  <c r="CE168" i="6"/>
  <c r="CE169" i="6"/>
  <c r="CE170" i="6"/>
  <c r="CE171" i="6"/>
  <c r="CE172" i="6"/>
  <c r="CE173" i="6"/>
  <c r="CE174" i="6"/>
  <c r="CE175" i="6"/>
  <c r="CE176" i="6"/>
  <c r="CE177" i="6"/>
  <c r="CE178" i="6"/>
  <c r="CE179" i="6"/>
  <c r="CE180" i="6"/>
  <c r="CE181" i="6"/>
  <c r="CE182" i="6"/>
  <c r="CE183" i="6"/>
  <c r="CE184" i="6"/>
  <c r="CE185" i="6"/>
  <c r="CE186" i="6"/>
  <c r="CE187" i="6"/>
  <c r="CE188" i="6"/>
  <c r="CE189" i="6"/>
  <c r="CE190" i="6"/>
  <c r="CE191" i="6"/>
  <c r="CE192" i="6"/>
  <c r="CE193" i="6"/>
  <c r="CE194" i="6"/>
  <c r="CE195" i="6"/>
  <c r="CE196" i="6"/>
  <c r="CE197" i="6"/>
  <c r="CE198" i="6"/>
  <c r="CE199" i="6"/>
  <c r="CE200" i="6"/>
  <c r="CE201" i="6"/>
  <c r="CE202" i="6"/>
  <c r="CE203" i="6"/>
  <c r="CE204" i="6"/>
  <c r="CE205" i="6"/>
  <c r="CE206" i="6"/>
  <c r="CE207" i="6"/>
  <c r="CE208" i="6"/>
  <c r="BD10" i="6"/>
  <c r="BD11" i="6"/>
  <c r="BD12" i="6"/>
  <c r="BD13" i="6"/>
  <c r="BD14" i="6"/>
  <c r="BD15" i="6"/>
  <c r="BD16" i="6"/>
  <c r="BD17" i="6"/>
  <c r="BD18" i="6"/>
  <c r="BD19" i="6"/>
  <c r="BD20" i="6"/>
  <c r="BD21" i="6"/>
  <c r="BD22" i="6"/>
  <c r="BD23" i="6"/>
  <c r="BD24" i="6"/>
  <c r="BD25" i="6"/>
  <c r="BD26" i="6"/>
  <c r="BD27" i="6"/>
  <c r="BD28" i="6"/>
  <c r="BD29" i="6"/>
  <c r="BD31" i="6"/>
  <c r="BD32" i="6"/>
  <c r="BD33" i="6"/>
  <c r="BD34" i="6"/>
  <c r="BD35" i="6"/>
  <c r="BD36" i="6"/>
  <c r="BD37" i="6"/>
  <c r="BD38" i="6"/>
  <c r="BD39" i="6"/>
  <c r="BD40" i="6"/>
  <c r="BD41" i="6"/>
  <c r="BD42" i="6"/>
  <c r="BD43" i="6"/>
  <c r="BD44" i="6"/>
  <c r="BD45" i="6"/>
  <c r="BD46" i="6"/>
  <c r="BD47" i="6"/>
  <c r="BD48" i="6"/>
  <c r="BD49" i="6"/>
  <c r="BD50" i="6"/>
  <c r="BD52" i="6"/>
  <c r="BD53" i="6"/>
  <c r="BD54" i="6"/>
  <c r="BD55" i="6"/>
  <c r="BD56" i="6"/>
  <c r="BD57" i="6"/>
  <c r="BD58" i="6"/>
  <c r="BD59" i="6"/>
  <c r="BD60" i="6"/>
  <c r="BD61" i="6"/>
  <c r="BD62" i="6"/>
  <c r="BD63" i="6"/>
  <c r="BD64" i="6"/>
  <c r="BD65" i="6"/>
  <c r="BD66" i="6"/>
  <c r="BD67" i="6"/>
  <c r="BD68" i="6"/>
  <c r="BD69" i="6"/>
  <c r="BD70" i="6"/>
  <c r="BD71" i="6"/>
  <c r="BD72" i="6"/>
  <c r="BD73" i="6"/>
  <c r="BD74" i="6"/>
  <c r="BD75" i="6"/>
  <c r="BD76" i="6"/>
  <c r="BD77" i="6"/>
  <c r="BD78" i="6"/>
  <c r="BD79" i="6"/>
  <c r="BD80" i="6"/>
  <c r="BD81" i="6"/>
  <c r="BD82" i="6"/>
  <c r="BD83" i="6"/>
  <c r="BD84" i="6"/>
  <c r="BD85" i="6"/>
  <c r="BD86" i="6"/>
  <c r="BD87" i="6"/>
  <c r="BD88" i="6"/>
  <c r="BD89" i="6"/>
  <c r="BD90" i="6"/>
  <c r="BD91" i="6"/>
  <c r="BD92" i="6"/>
  <c r="BD93" i="6"/>
  <c r="BD94" i="6"/>
  <c r="BD95" i="6"/>
  <c r="BD96" i="6"/>
  <c r="BD97" i="6"/>
  <c r="BD98" i="6"/>
  <c r="BD99" i="6"/>
  <c r="BD100" i="6"/>
  <c r="BD101" i="6"/>
  <c r="BD102" i="6"/>
  <c r="BD103" i="6"/>
  <c r="BD104" i="6"/>
  <c r="BD105" i="6"/>
  <c r="BD106" i="6"/>
  <c r="BD107" i="6"/>
  <c r="BD108" i="6"/>
  <c r="BD109" i="6"/>
  <c r="BD110" i="6"/>
  <c r="BD111" i="6"/>
  <c r="BD112" i="6"/>
  <c r="BD113" i="6"/>
  <c r="BD114" i="6"/>
  <c r="BD115" i="6"/>
  <c r="BD116" i="6"/>
  <c r="BD117" i="6"/>
  <c r="BD118" i="6"/>
  <c r="BD119" i="6"/>
  <c r="BD120" i="6"/>
  <c r="BD121" i="6"/>
  <c r="BD122" i="6"/>
  <c r="BD123" i="6"/>
  <c r="BD124" i="6"/>
  <c r="BD125" i="6"/>
  <c r="BD126" i="6"/>
  <c r="BD127" i="6"/>
  <c r="BD128" i="6"/>
  <c r="BD129" i="6"/>
  <c r="BD130" i="6"/>
  <c r="BD131" i="6"/>
  <c r="BD132" i="6"/>
  <c r="BD133" i="6"/>
  <c r="BD134" i="6"/>
  <c r="BD135" i="6"/>
  <c r="BD136" i="6"/>
  <c r="BD137" i="6"/>
  <c r="BD138" i="6"/>
  <c r="BD139" i="6"/>
  <c r="BD140" i="6"/>
  <c r="BD141" i="6"/>
  <c r="BD142" i="6"/>
  <c r="BD143" i="6"/>
  <c r="BD144" i="6"/>
  <c r="BD145" i="6"/>
  <c r="BD146" i="6"/>
  <c r="BD147" i="6"/>
  <c r="BD148" i="6"/>
  <c r="BD149" i="6"/>
  <c r="BD150" i="6"/>
  <c r="BD152" i="6"/>
  <c r="BD153" i="6"/>
  <c r="BD154" i="6"/>
  <c r="BD155" i="6"/>
  <c r="BD156" i="6"/>
  <c r="BD157" i="6"/>
  <c r="BD158" i="6"/>
  <c r="BD159" i="6"/>
  <c r="BD160" i="6"/>
  <c r="BD161" i="6"/>
  <c r="BD162" i="6"/>
  <c r="BD163" i="6"/>
  <c r="BD164" i="6"/>
  <c r="BD165" i="6"/>
  <c r="BD166" i="6"/>
  <c r="BD167" i="6"/>
  <c r="BD168" i="6"/>
  <c r="BD169" i="6"/>
  <c r="BD170" i="6"/>
  <c r="BD171" i="6"/>
  <c r="BD172" i="6"/>
  <c r="BD173" i="6"/>
  <c r="BD174" i="6"/>
  <c r="BD175" i="6"/>
  <c r="BD176" i="6"/>
  <c r="BD177" i="6"/>
  <c r="BD178" i="6"/>
  <c r="BD179" i="6"/>
  <c r="BD180" i="6"/>
  <c r="BD181" i="6"/>
  <c r="BD182" i="6"/>
  <c r="BD183" i="6"/>
  <c r="BD184" i="6"/>
  <c r="BD185" i="6"/>
  <c r="BD186" i="6"/>
  <c r="BD187" i="6"/>
  <c r="BD188" i="6"/>
  <c r="BD189" i="6"/>
  <c r="BD190" i="6"/>
  <c r="BD191" i="6"/>
  <c r="BD192" i="6"/>
  <c r="BD193" i="6"/>
  <c r="BD194" i="6"/>
  <c r="BD195" i="6"/>
  <c r="BD197" i="6"/>
  <c r="BD198" i="6"/>
  <c r="BD199" i="6"/>
  <c r="BD202" i="6"/>
  <c r="BD203" i="6"/>
  <c r="BD204" i="6"/>
  <c r="BD205" i="6"/>
  <c r="BD206" i="6"/>
  <c r="BD207" i="6"/>
  <c r="BD208" i="6"/>
  <c r="BD9" i="6"/>
  <c r="X10" i="6"/>
  <c r="X11" i="6"/>
  <c r="X12" i="6"/>
  <c r="X13" i="6"/>
  <c r="X14" i="6"/>
  <c r="X15" i="6"/>
  <c r="X16" i="6"/>
  <c r="X17" i="6"/>
  <c r="X18" i="6"/>
  <c r="X19" i="6"/>
  <c r="X20" i="6"/>
  <c r="X21" i="6"/>
  <c r="X22" i="6"/>
  <c r="X23" i="6"/>
  <c r="X24" i="6"/>
  <c r="X25" i="6"/>
  <c r="X26" i="6"/>
  <c r="X27" i="6"/>
  <c r="X28" i="6"/>
  <c r="X29"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9" i="6"/>
  <c r="CE10" i="6"/>
  <c r="CE11" i="6"/>
  <c r="CE12" i="6"/>
  <c r="CE13" i="6"/>
  <c r="CE14" i="6"/>
  <c r="CE15" i="6"/>
  <c r="CE16" i="6"/>
  <c r="CE17" i="6"/>
  <c r="CE18" i="6"/>
  <c r="CE19" i="6"/>
  <c r="CE20" i="6"/>
  <c r="CE21" i="6"/>
  <c r="CE22" i="6"/>
  <c r="CE23" i="6"/>
  <c r="CE24" i="6"/>
  <c r="CE25" i="6"/>
  <c r="CE26" i="6"/>
  <c r="CE27" i="6"/>
  <c r="CE28" i="6"/>
  <c r="CE29" i="6"/>
  <c r="CE31" i="6"/>
  <c r="CE32" i="6"/>
  <c r="CE33" i="6"/>
  <c r="CE34" i="6"/>
  <c r="CE35" i="6"/>
  <c r="CE36" i="6"/>
  <c r="CE37" i="6"/>
  <c r="CE38" i="6"/>
  <c r="CE39" i="6"/>
  <c r="CE40" i="6"/>
  <c r="CE41" i="6"/>
  <c r="CE42" i="6"/>
  <c r="CE43" i="6"/>
  <c r="CE44" i="6"/>
  <c r="CE45" i="6"/>
  <c r="CE46" i="6"/>
  <c r="CE47" i="6"/>
  <c r="CE48" i="6"/>
  <c r="CE49" i="6"/>
  <c r="CE50" i="6"/>
  <c r="CE51" i="6"/>
  <c r="CE52" i="6"/>
  <c r="CE53" i="6"/>
  <c r="CE54" i="6"/>
  <c r="CE55" i="6"/>
  <c r="CE56" i="6"/>
  <c r="CE57" i="6"/>
  <c r="CE58" i="6"/>
  <c r="CE59" i="6"/>
  <c r="CE60" i="6"/>
  <c r="CE61" i="6"/>
  <c r="CE62" i="6"/>
  <c r="CE63" i="6"/>
  <c r="CE64" i="6"/>
  <c r="CE65" i="6"/>
  <c r="CE66" i="6"/>
  <c r="CE67" i="6"/>
  <c r="CE68" i="6"/>
  <c r="CE69" i="6"/>
  <c r="CE70" i="6"/>
  <c r="CE71" i="6"/>
  <c r="CE72" i="6"/>
  <c r="CE73" i="6"/>
  <c r="CE74" i="6"/>
  <c r="CE75" i="6"/>
  <c r="CE76" i="6"/>
  <c r="CE77" i="6"/>
  <c r="CE78" i="6"/>
  <c r="CE79" i="6"/>
  <c r="CE80" i="6"/>
  <c r="CE81" i="6"/>
  <c r="CE82" i="6"/>
  <c r="CE83" i="6"/>
  <c r="CE84" i="6"/>
  <c r="CE85" i="6"/>
  <c r="CE86" i="6"/>
  <c r="CE87" i="6"/>
  <c r="CE88" i="6"/>
  <c r="CE89" i="6"/>
  <c r="CE90" i="6"/>
  <c r="CE91" i="6"/>
  <c r="CE92" i="6"/>
  <c r="CE93" i="6"/>
  <c r="CE94" i="6"/>
  <c r="CE95" i="6"/>
  <c r="CE96" i="6"/>
  <c r="CE97" i="6"/>
  <c r="CE98" i="6"/>
  <c r="CE99" i="6"/>
  <c r="CE100" i="6"/>
  <c r="CE101" i="6"/>
  <c r="CE102" i="6"/>
  <c r="CE103" i="6"/>
  <c r="CE104" i="6"/>
  <c r="CE105" i="6"/>
  <c r="CE106" i="6"/>
  <c r="CE107" i="6"/>
  <c r="CC58" i="6"/>
  <c r="CC104" i="6"/>
  <c r="CC135" i="6"/>
  <c r="CC195" i="6"/>
  <c r="CE9" i="6"/>
  <c r="CC9" i="6"/>
  <c r="CI10" i="2"/>
  <c r="CI11" i="2"/>
  <c r="CI12" i="2"/>
  <c r="CI13" i="2"/>
  <c r="CI14" i="2"/>
  <c r="CI15" i="2"/>
  <c r="CI16" i="2"/>
  <c r="CI17" i="2"/>
  <c r="CI18" i="2"/>
  <c r="CI19" i="2"/>
  <c r="CI20" i="2"/>
  <c r="CI21" i="2"/>
  <c r="CI22" i="2"/>
  <c r="CI23" i="2"/>
  <c r="CI24" i="2"/>
  <c r="CI25" i="2"/>
  <c r="CI26" i="2"/>
  <c r="CI27" i="2"/>
  <c r="CI28" i="2"/>
  <c r="CI29" i="2"/>
  <c r="CI31" i="2"/>
  <c r="CI32" i="2"/>
  <c r="CI33" i="2"/>
  <c r="CI34" i="2"/>
  <c r="CI35" i="2"/>
  <c r="CI36" i="2"/>
  <c r="CI37" i="2"/>
  <c r="CI38" i="2"/>
  <c r="CI39" i="2"/>
  <c r="CI40" i="2"/>
  <c r="CI41" i="2"/>
  <c r="CI42" i="2"/>
  <c r="CI43" i="2"/>
  <c r="CI44" i="2"/>
  <c r="CI45" i="2"/>
  <c r="CI46" i="2"/>
  <c r="CI47" i="2"/>
  <c r="CI48" i="2"/>
  <c r="CI49" i="2"/>
  <c r="CI50" i="2"/>
  <c r="CI51" i="2"/>
  <c r="CI52" i="2"/>
  <c r="CI53" i="2"/>
  <c r="CI54" i="2"/>
  <c r="CI55" i="2"/>
  <c r="CI56" i="2"/>
  <c r="CI57" i="2"/>
  <c r="CI58" i="2"/>
  <c r="CI59" i="2"/>
  <c r="CI60" i="2"/>
  <c r="CI61" i="2"/>
  <c r="CI62" i="2"/>
  <c r="CI63" i="2"/>
  <c r="CI64" i="2"/>
  <c r="CI65" i="2"/>
  <c r="CI66" i="2"/>
  <c r="CI67" i="2"/>
  <c r="CI68" i="2"/>
  <c r="CI69" i="2"/>
  <c r="CI70" i="2"/>
  <c r="CI71" i="2"/>
  <c r="CI72" i="2"/>
  <c r="CI73" i="2"/>
  <c r="CI74" i="2"/>
  <c r="CI75" i="2"/>
  <c r="CI76" i="2"/>
  <c r="CI77" i="2"/>
  <c r="CI78" i="2"/>
  <c r="CI79" i="2"/>
  <c r="CI80" i="2"/>
  <c r="CI81" i="2"/>
  <c r="CI82" i="2"/>
  <c r="CI83" i="2"/>
  <c r="CI84" i="2"/>
  <c r="CI85" i="2"/>
  <c r="CI86" i="2"/>
  <c r="CI87" i="2"/>
  <c r="CI88" i="2"/>
  <c r="CI89" i="2"/>
  <c r="CI90" i="2"/>
  <c r="CI91" i="2"/>
  <c r="CI93" i="2"/>
  <c r="CI94" i="2"/>
  <c r="CI95" i="2"/>
  <c r="CI96" i="2"/>
  <c r="CI97" i="2"/>
  <c r="CI98" i="2"/>
  <c r="CI99" i="2"/>
  <c r="CI100" i="2"/>
  <c r="CI101" i="2"/>
  <c r="CI102" i="2"/>
  <c r="CI103" i="2"/>
  <c r="CI104" i="2"/>
  <c r="CI105" i="2"/>
  <c r="CI106" i="2"/>
  <c r="CI107" i="2"/>
  <c r="CI108" i="2"/>
  <c r="CI109" i="2"/>
  <c r="CI110" i="2"/>
  <c r="CI111" i="2"/>
  <c r="CI112" i="2"/>
  <c r="CI113" i="2"/>
  <c r="CI114" i="2"/>
  <c r="CI115" i="2"/>
  <c r="CI116" i="2"/>
  <c r="CI117" i="2"/>
  <c r="CI118" i="2"/>
  <c r="CI119" i="2"/>
  <c r="CI120" i="2"/>
  <c r="CI121" i="2"/>
  <c r="CI122" i="2"/>
  <c r="CI123" i="2"/>
  <c r="CI124" i="2"/>
  <c r="CI125" i="2"/>
  <c r="CI126" i="2"/>
  <c r="CI127" i="2"/>
  <c r="CI128" i="2"/>
  <c r="CI129" i="2"/>
  <c r="CI130" i="2"/>
  <c r="CI131" i="2"/>
  <c r="CI132" i="2"/>
  <c r="CI133" i="2"/>
  <c r="CI134" i="2"/>
  <c r="CI135" i="2"/>
  <c r="CI136" i="2"/>
  <c r="CI137" i="2"/>
  <c r="CI138" i="2"/>
  <c r="CI139" i="2"/>
  <c r="CI140" i="2"/>
  <c r="CI141" i="2"/>
  <c r="CI142" i="2"/>
  <c r="CI143" i="2"/>
  <c r="CI144" i="2"/>
  <c r="CI145" i="2"/>
  <c r="CI146" i="2"/>
  <c r="CI147" i="2"/>
  <c r="CI148" i="2"/>
  <c r="CI149" i="2"/>
  <c r="CI150" i="2"/>
  <c r="CI152" i="2"/>
  <c r="CI153" i="2"/>
  <c r="CI154" i="2"/>
  <c r="CI155" i="2"/>
  <c r="CI156" i="2"/>
  <c r="CI157" i="2"/>
  <c r="CI158" i="2"/>
  <c r="CI159" i="2"/>
  <c r="CI160" i="2"/>
  <c r="CI161" i="2"/>
  <c r="CI162" i="2"/>
  <c r="CI163" i="2"/>
  <c r="CI164" i="2"/>
  <c r="CI165" i="2"/>
  <c r="CI166" i="2"/>
  <c r="CI167" i="2"/>
  <c r="CI168" i="2"/>
  <c r="CI169" i="2"/>
  <c r="CI170" i="2"/>
  <c r="CI171" i="2"/>
  <c r="CI172" i="2"/>
  <c r="CI173" i="2"/>
  <c r="CI174" i="2"/>
  <c r="CI175" i="2"/>
  <c r="CI176" i="2"/>
  <c r="CI177" i="2"/>
  <c r="CI178" i="2"/>
  <c r="CI179" i="2"/>
  <c r="CI180" i="2"/>
  <c r="CI181" i="2"/>
  <c r="CI182" i="2"/>
  <c r="CI183" i="2"/>
  <c r="CI184" i="2"/>
  <c r="CI185" i="2"/>
  <c r="CI186" i="2"/>
  <c r="CI187" i="2"/>
  <c r="CI188" i="2"/>
  <c r="CI189" i="2"/>
  <c r="CI190" i="2"/>
  <c r="CI191" i="2"/>
  <c r="CI192" i="2"/>
  <c r="CI193" i="2"/>
  <c r="CI195" i="2"/>
  <c r="CI196" i="2"/>
  <c r="CI197" i="2"/>
  <c r="CI198" i="2"/>
  <c r="CI199" i="2"/>
  <c r="CI200" i="2"/>
  <c r="CI201" i="2"/>
  <c r="CI202" i="2"/>
  <c r="CI203" i="2"/>
  <c r="CI204" i="2"/>
  <c r="CI205" i="2"/>
  <c r="CI206" i="2"/>
  <c r="CI207" i="2"/>
  <c r="CI208" i="2"/>
  <c r="CI9" i="2"/>
  <c r="BW215" i="7"/>
  <c r="BV215" i="7"/>
  <c r="BU215" i="7"/>
  <c r="BD201" i="6"/>
  <c r="BD200" i="6"/>
  <c r="BF194" i="6" l="1"/>
  <c r="BG194" i="6" s="1"/>
  <c r="CC194" i="6" s="1"/>
  <c r="CH194" i="6" s="1"/>
  <c r="CH24" i="6"/>
  <c r="CH125" i="6"/>
  <c r="CT215" i="7"/>
  <c r="CU215" i="7"/>
  <c r="CI209" i="2"/>
  <c r="CH118" i="6"/>
  <c r="CH104" i="6"/>
  <c r="CH58" i="6"/>
  <c r="CH135" i="6"/>
  <c r="CH9" i="6"/>
  <c r="CH195" i="6"/>
  <c r="CH193" i="6"/>
  <c r="CH189" i="6"/>
  <c r="DP209" i="6"/>
  <c r="DO209" i="6"/>
  <c r="DN209" i="6"/>
  <c r="DM209" i="6"/>
  <c r="DL209" i="6"/>
  <c r="DK209" i="6"/>
  <c r="DI209" i="6"/>
  <c r="DH209" i="6"/>
  <c r="DF209" i="6"/>
  <c r="DE209" i="6"/>
  <c r="DD209" i="6"/>
  <c r="DB209" i="6"/>
  <c r="CY209" i="6"/>
  <c r="CX209" i="6"/>
  <c r="CW209" i="6"/>
  <c r="CV209" i="6"/>
  <c r="CU209" i="6"/>
  <c r="CT209" i="6"/>
  <c r="CS209" i="6"/>
  <c r="CR209" i="6"/>
  <c r="CQ209" i="6"/>
  <c r="CP209" i="6"/>
  <c r="CO209" i="6"/>
  <c r="CN209" i="6"/>
  <c r="CM209" i="6"/>
  <c r="CL209" i="6"/>
  <c r="CK209" i="6"/>
  <c r="CJ209" i="6"/>
  <c r="CI209" i="6"/>
  <c r="CB209" i="6"/>
  <c r="CA209" i="6"/>
  <c r="BZ209" i="6"/>
  <c r="BY209" i="6"/>
  <c r="BX209" i="6"/>
  <c r="BW209" i="6"/>
  <c r="BV209" i="6"/>
  <c r="BU209" i="6"/>
  <c r="BT209" i="6"/>
  <c r="BS209" i="6"/>
  <c r="BR209" i="6"/>
  <c r="BQ209" i="6"/>
  <c r="BP209" i="6"/>
  <c r="BO209" i="6"/>
  <c r="BN209" i="6"/>
  <c r="BM209" i="6"/>
  <c r="BL209" i="6"/>
  <c r="BK209" i="6"/>
  <c r="BJ209" i="6"/>
  <c r="BI209" i="6"/>
  <c r="BH209" i="6"/>
  <c r="BE209" i="6"/>
  <c r="BC209" i="6"/>
  <c r="BB209" i="6"/>
  <c r="BA209" i="6"/>
  <c r="AY209" i="6"/>
  <c r="AV209" i="6"/>
  <c r="AU209" i="6"/>
  <c r="AS209" i="6"/>
  <c r="AR209" i="6"/>
  <c r="AP209" i="6"/>
  <c r="AO209" i="6"/>
  <c r="AN209" i="6"/>
  <c r="AK209" i="6"/>
  <c r="AI209" i="6"/>
  <c r="AH209" i="6"/>
  <c r="AG209" i="6"/>
  <c r="AE209" i="6"/>
  <c r="AD209" i="6"/>
  <c r="AC209" i="6"/>
  <c r="AB209" i="6"/>
  <c r="AA209" i="6"/>
  <c r="Z209" i="6"/>
  <c r="W209" i="6"/>
  <c r="V209" i="6"/>
  <c r="U209" i="6"/>
  <c r="T209" i="6"/>
  <c r="S209" i="6"/>
  <c r="R209" i="6"/>
  <c r="Q209" i="6"/>
  <c r="N209" i="6"/>
  <c r="M209" i="6"/>
  <c r="L209" i="6"/>
  <c r="K209" i="6"/>
  <c r="J209" i="6"/>
  <c r="I209" i="6"/>
  <c r="H209" i="6"/>
  <c r="G209" i="6"/>
  <c r="DV208" i="6"/>
  <c r="DU208" i="6"/>
  <c r="CG208" i="6"/>
  <c r="DS208" i="6"/>
  <c r="DV207" i="6"/>
  <c r="DU207" i="6"/>
  <c r="CG207" i="6"/>
  <c r="DS207" i="6"/>
  <c r="DQ207" i="6"/>
  <c r="DV206" i="6"/>
  <c r="DU206" i="6"/>
  <c r="CG206" i="6"/>
  <c r="DS206" i="6"/>
  <c r="DV205" i="6"/>
  <c r="DU205" i="6"/>
  <c r="CG205" i="6"/>
  <c r="DS205" i="6"/>
  <c r="DV204" i="6"/>
  <c r="DU204" i="6"/>
  <c r="CG204" i="6"/>
  <c r="DS204" i="6"/>
  <c r="DV203" i="6"/>
  <c r="DU203" i="6"/>
  <c r="CG203" i="6"/>
  <c r="DS203" i="6"/>
  <c r="DV202" i="6"/>
  <c r="DU202" i="6"/>
  <c r="CG202" i="6"/>
  <c r="DS202" i="6"/>
  <c r="DV201" i="6"/>
  <c r="DU201" i="6"/>
  <c r="CG201" i="6"/>
  <c r="DS201" i="6"/>
  <c r="DV200" i="6"/>
  <c r="DU200" i="6"/>
  <c r="CG200" i="6"/>
  <c r="DS200" i="6"/>
  <c r="DV199" i="6"/>
  <c r="DU199" i="6"/>
  <c r="CG199" i="6"/>
  <c r="DS199" i="6"/>
  <c r="DV198" i="6"/>
  <c r="DU198" i="6"/>
  <c r="CG198" i="6"/>
  <c r="DS198" i="6"/>
  <c r="DV197" i="6"/>
  <c r="DU197" i="6"/>
  <c r="CG197" i="6"/>
  <c r="DS197" i="6"/>
  <c r="DV196" i="6"/>
  <c r="DU196" i="6"/>
  <c r="CG196" i="6"/>
  <c r="DS196" i="6"/>
  <c r="DV195" i="6"/>
  <c r="DU195" i="6"/>
  <c r="DT195" i="6"/>
  <c r="DS195" i="6"/>
  <c r="DQ195" i="6"/>
  <c r="DR195" i="6" s="1"/>
  <c r="DV194" i="6"/>
  <c r="DU194" i="6"/>
  <c r="DT194" i="6"/>
  <c r="DS194" i="6"/>
  <c r="DQ194" i="6"/>
  <c r="DR194" i="6" s="1"/>
  <c r="DV193" i="6"/>
  <c r="DU193" i="6"/>
  <c r="DT193" i="6"/>
  <c r="DS193" i="6"/>
  <c r="DQ193" i="6"/>
  <c r="DR193" i="6" s="1"/>
  <c r="DV192" i="6"/>
  <c r="DU192" i="6"/>
  <c r="CG192" i="6"/>
  <c r="DS192" i="6"/>
  <c r="DV191" i="6"/>
  <c r="DU191" i="6"/>
  <c r="CG191" i="6"/>
  <c r="DS191" i="6"/>
  <c r="DV190" i="6"/>
  <c r="DU190" i="6"/>
  <c r="CG190" i="6"/>
  <c r="DS190" i="6"/>
  <c r="DV189" i="6"/>
  <c r="DU189" i="6"/>
  <c r="DT189" i="6"/>
  <c r="DS189" i="6"/>
  <c r="DQ189" i="6"/>
  <c r="DR189" i="6" s="1"/>
  <c r="DV188" i="6"/>
  <c r="DU188" i="6"/>
  <c r="CG188" i="6"/>
  <c r="DS188" i="6"/>
  <c r="DV187" i="6"/>
  <c r="DU187" i="6"/>
  <c r="CG187" i="6"/>
  <c r="DS187" i="6"/>
  <c r="DV186" i="6"/>
  <c r="DU186" i="6"/>
  <c r="CG186" i="6"/>
  <c r="DS186" i="6"/>
  <c r="DV185" i="6"/>
  <c r="DU185" i="6"/>
  <c r="CG185" i="6"/>
  <c r="DS185" i="6"/>
  <c r="DV184" i="6"/>
  <c r="DU184" i="6"/>
  <c r="CG184" i="6"/>
  <c r="DS184" i="6"/>
  <c r="DV183" i="6"/>
  <c r="DU183" i="6"/>
  <c r="CG183" i="6"/>
  <c r="DS183" i="6"/>
  <c r="DV182" i="6"/>
  <c r="DU182" i="6"/>
  <c r="CG182" i="6"/>
  <c r="DS182" i="6"/>
  <c r="DV181" i="6"/>
  <c r="DU181" i="6"/>
  <c r="CG181" i="6"/>
  <c r="DS181" i="6"/>
  <c r="DV180" i="6"/>
  <c r="DU180" i="6"/>
  <c r="CG180" i="6"/>
  <c r="DS180" i="6"/>
  <c r="DV179" i="6"/>
  <c r="DU179" i="6"/>
  <c r="CG179" i="6"/>
  <c r="DS179" i="6"/>
  <c r="DV178" i="6"/>
  <c r="DU178" i="6"/>
  <c r="CG178" i="6"/>
  <c r="DS178" i="6"/>
  <c r="DV177" i="6"/>
  <c r="DU177" i="6"/>
  <c r="CG177" i="6"/>
  <c r="DS177" i="6"/>
  <c r="DV176" i="6"/>
  <c r="DU176" i="6"/>
  <c r="CG176" i="6"/>
  <c r="DS176" i="6"/>
  <c r="DV175" i="6"/>
  <c r="DU175" i="6"/>
  <c r="CG175" i="6"/>
  <c r="DS175" i="6"/>
  <c r="DV174" i="6"/>
  <c r="DU174" i="6"/>
  <c r="CG174" i="6"/>
  <c r="DS174" i="6"/>
  <c r="DV173" i="6"/>
  <c r="DU173" i="6"/>
  <c r="CG173" i="6"/>
  <c r="DS173" i="6"/>
  <c r="DV172" i="6"/>
  <c r="DU172" i="6"/>
  <c r="CG172" i="6"/>
  <c r="DS172" i="6"/>
  <c r="DV171" i="6"/>
  <c r="DU171" i="6"/>
  <c r="CG171" i="6"/>
  <c r="DS171" i="6"/>
  <c r="DV170" i="6"/>
  <c r="DU170" i="6"/>
  <c r="CG170" i="6"/>
  <c r="DS170" i="6"/>
  <c r="DV169" i="6"/>
  <c r="DU169" i="6"/>
  <c r="CG169" i="6"/>
  <c r="DS169" i="6"/>
  <c r="DV168" i="6"/>
  <c r="DU168" i="6"/>
  <c r="CG168" i="6"/>
  <c r="DS168" i="6"/>
  <c r="DV167" i="6"/>
  <c r="DU167" i="6"/>
  <c r="CG167" i="6"/>
  <c r="DS167" i="6"/>
  <c r="DV166" i="6"/>
  <c r="DU166" i="6"/>
  <c r="CG166" i="6"/>
  <c r="DS166" i="6"/>
  <c r="DV165" i="6"/>
  <c r="DU165" i="6"/>
  <c r="CG165" i="6"/>
  <c r="DS165" i="6"/>
  <c r="DV164" i="6"/>
  <c r="DU164" i="6"/>
  <c r="CG164" i="6"/>
  <c r="DS164" i="6"/>
  <c r="DV163" i="6"/>
  <c r="DU163" i="6"/>
  <c r="CG163" i="6"/>
  <c r="DS163" i="6"/>
  <c r="DV162" i="6"/>
  <c r="DU162" i="6"/>
  <c r="CG162" i="6"/>
  <c r="DS162" i="6"/>
  <c r="DV161" i="6"/>
  <c r="DU161" i="6"/>
  <c r="CG161" i="6"/>
  <c r="DS161" i="6"/>
  <c r="DV160" i="6"/>
  <c r="DU160" i="6"/>
  <c r="CG160" i="6"/>
  <c r="DS160" i="6"/>
  <c r="DV159" i="6"/>
  <c r="DU159" i="6"/>
  <c r="CG159" i="6"/>
  <c r="DS159" i="6"/>
  <c r="DV158" i="6"/>
  <c r="DU158" i="6"/>
  <c r="CG158" i="6"/>
  <c r="DS158" i="6"/>
  <c r="DV157" i="6"/>
  <c r="DU157" i="6"/>
  <c r="DT157" i="6"/>
  <c r="DS157" i="6"/>
  <c r="DQ157" i="6"/>
  <c r="DV156" i="6"/>
  <c r="DU156" i="6"/>
  <c r="CG156" i="6"/>
  <c r="DS156" i="6"/>
  <c r="DV155" i="6"/>
  <c r="DU155" i="6"/>
  <c r="CG155" i="6"/>
  <c r="DS155" i="6"/>
  <c r="DV154" i="6"/>
  <c r="DU154" i="6"/>
  <c r="CG154" i="6"/>
  <c r="DS154" i="6"/>
  <c r="DV153" i="6"/>
  <c r="DU153" i="6"/>
  <c r="CG153" i="6"/>
  <c r="DS153" i="6"/>
  <c r="DV152" i="6"/>
  <c r="DU152" i="6"/>
  <c r="CG152" i="6"/>
  <c r="DS152" i="6"/>
  <c r="DV150" i="6"/>
  <c r="DU150" i="6"/>
  <c r="CG150" i="6"/>
  <c r="DS150" i="6"/>
  <c r="DV149" i="6"/>
  <c r="DU149" i="6"/>
  <c r="CG149" i="6"/>
  <c r="DS149" i="6"/>
  <c r="DV148" i="6"/>
  <c r="DU148" i="6"/>
  <c r="CG148" i="6"/>
  <c r="DS148" i="6"/>
  <c r="DV147" i="6"/>
  <c r="DU147" i="6"/>
  <c r="CG147" i="6"/>
  <c r="DS147" i="6"/>
  <c r="DV146" i="6"/>
  <c r="DU146" i="6"/>
  <c r="CG146" i="6"/>
  <c r="DS146" i="6"/>
  <c r="DV145" i="6"/>
  <c r="DU145" i="6"/>
  <c r="CG145" i="6"/>
  <c r="DS145" i="6"/>
  <c r="DV144" i="6"/>
  <c r="DU144" i="6"/>
  <c r="CG144" i="6"/>
  <c r="DS144" i="6"/>
  <c r="DV143" i="6"/>
  <c r="DU143" i="6"/>
  <c r="CG143" i="6"/>
  <c r="DS143" i="6"/>
  <c r="DV142" i="6"/>
  <c r="DU142" i="6"/>
  <c r="CG142" i="6"/>
  <c r="DS142" i="6"/>
  <c r="DV141" i="6"/>
  <c r="DU141" i="6"/>
  <c r="CG141" i="6"/>
  <c r="DS141" i="6"/>
  <c r="DV140" i="6"/>
  <c r="DU140" i="6"/>
  <c r="CG140" i="6"/>
  <c r="DS140" i="6"/>
  <c r="DV139" i="6"/>
  <c r="DU139" i="6"/>
  <c r="CG139" i="6"/>
  <c r="DS139" i="6"/>
  <c r="DV138" i="6"/>
  <c r="DU138" i="6"/>
  <c r="CG138" i="6"/>
  <c r="DS138" i="6"/>
  <c r="DV137" i="6"/>
  <c r="DU137" i="6"/>
  <c r="CG137" i="6"/>
  <c r="DS137" i="6"/>
  <c r="DV136" i="6"/>
  <c r="DU136" i="6"/>
  <c r="CG136" i="6"/>
  <c r="DS136" i="6"/>
  <c r="DV135" i="6"/>
  <c r="DU135" i="6"/>
  <c r="DT135" i="6"/>
  <c r="DS135" i="6"/>
  <c r="DQ135" i="6"/>
  <c r="DR135" i="6" s="1"/>
  <c r="DV134" i="6"/>
  <c r="DU134" i="6"/>
  <c r="CG134" i="6"/>
  <c r="DS134" i="6"/>
  <c r="DV133" i="6"/>
  <c r="DU133" i="6"/>
  <c r="CG133" i="6"/>
  <c r="DS133" i="6"/>
  <c r="DV132" i="6"/>
  <c r="DU132" i="6"/>
  <c r="CG132" i="6"/>
  <c r="DS132" i="6"/>
  <c r="DV131" i="6"/>
  <c r="DU131" i="6"/>
  <c r="CG131" i="6"/>
  <c r="DS131" i="6"/>
  <c r="DV130" i="6"/>
  <c r="DU130" i="6"/>
  <c r="CG130" i="6"/>
  <c r="DS130" i="6"/>
  <c r="DV129" i="6"/>
  <c r="DU129" i="6"/>
  <c r="CG129" i="6"/>
  <c r="DS129" i="6"/>
  <c r="DV128" i="6"/>
  <c r="DU128" i="6"/>
  <c r="CG128" i="6"/>
  <c r="DS128" i="6"/>
  <c r="DV127" i="6"/>
  <c r="DU127" i="6"/>
  <c r="CG127" i="6"/>
  <c r="DS127" i="6"/>
  <c r="DV126" i="6"/>
  <c r="DU126" i="6"/>
  <c r="CG126" i="6"/>
  <c r="DS126" i="6"/>
  <c r="DV125" i="6"/>
  <c r="DU125" i="6"/>
  <c r="DT125" i="6"/>
  <c r="DS125" i="6"/>
  <c r="DQ125" i="6"/>
  <c r="DR125" i="6" s="1"/>
  <c r="DV124" i="6"/>
  <c r="DU124" i="6"/>
  <c r="CG124" i="6"/>
  <c r="DS124" i="6"/>
  <c r="DV123" i="6"/>
  <c r="DU123" i="6"/>
  <c r="CG123" i="6"/>
  <c r="DS123" i="6"/>
  <c r="DV122" i="6"/>
  <c r="DU122" i="6"/>
  <c r="CG122" i="6"/>
  <c r="DS122" i="6"/>
  <c r="DV121" i="6"/>
  <c r="DU121" i="6"/>
  <c r="CG121" i="6"/>
  <c r="DS121" i="6"/>
  <c r="DV120" i="6"/>
  <c r="DU120" i="6"/>
  <c r="CG120" i="6"/>
  <c r="DS120" i="6"/>
  <c r="DV119" i="6"/>
  <c r="DU119" i="6"/>
  <c r="CG119" i="6"/>
  <c r="DS119" i="6"/>
  <c r="DV118" i="6"/>
  <c r="DU118" i="6"/>
  <c r="DT118" i="6"/>
  <c r="DS118" i="6"/>
  <c r="DQ118" i="6"/>
  <c r="DV117" i="6"/>
  <c r="DU117" i="6"/>
  <c r="CG117" i="6"/>
  <c r="DS117" i="6"/>
  <c r="DV116" i="6"/>
  <c r="DU116" i="6"/>
  <c r="CG116" i="6"/>
  <c r="DS116" i="6"/>
  <c r="DV115" i="6"/>
  <c r="DU115" i="6"/>
  <c r="CG115" i="6"/>
  <c r="DS115" i="6"/>
  <c r="DV114" i="6"/>
  <c r="DU114" i="6"/>
  <c r="CG114" i="6"/>
  <c r="DS114" i="6"/>
  <c r="DV113" i="6"/>
  <c r="DU113" i="6"/>
  <c r="CG113" i="6"/>
  <c r="DS113" i="6"/>
  <c r="DV112" i="6"/>
  <c r="DU112" i="6"/>
  <c r="CG112" i="6"/>
  <c r="DS112" i="6"/>
  <c r="DV111" i="6"/>
  <c r="DU111" i="6"/>
  <c r="CG111" i="6"/>
  <c r="DS111" i="6"/>
  <c r="DV110" i="6"/>
  <c r="DU110" i="6"/>
  <c r="CG110" i="6"/>
  <c r="DS110" i="6"/>
  <c r="DV109" i="6"/>
  <c r="DU109" i="6"/>
  <c r="CG109" i="6"/>
  <c r="DS109" i="6"/>
  <c r="DV108" i="6"/>
  <c r="DU108" i="6"/>
  <c r="CG108" i="6"/>
  <c r="DS108" i="6"/>
  <c r="DV107" i="6"/>
  <c r="DU107" i="6"/>
  <c r="CG107" i="6"/>
  <c r="DS107" i="6"/>
  <c r="DV106" i="6"/>
  <c r="DU106" i="6"/>
  <c r="CG106" i="6"/>
  <c r="DS106" i="6"/>
  <c r="DV105" i="6"/>
  <c r="DU105" i="6"/>
  <c r="CG105" i="6"/>
  <c r="DS105" i="6"/>
  <c r="DV104" i="6"/>
  <c r="DU104" i="6"/>
  <c r="DT104" i="6"/>
  <c r="DS104" i="6"/>
  <c r="DQ104" i="6"/>
  <c r="DR104" i="6" s="1"/>
  <c r="DV103" i="6"/>
  <c r="DU103" i="6"/>
  <c r="CG103" i="6"/>
  <c r="DS103" i="6"/>
  <c r="DV102" i="6"/>
  <c r="DU102" i="6"/>
  <c r="CG102" i="6"/>
  <c r="DS102" i="6"/>
  <c r="DV101" i="6"/>
  <c r="DU101" i="6"/>
  <c r="DT101" i="6"/>
  <c r="DS101" i="6"/>
  <c r="DQ101" i="6"/>
  <c r="DV100" i="6"/>
  <c r="DU100" i="6"/>
  <c r="CG100" i="6"/>
  <c r="DS100" i="6"/>
  <c r="DV99" i="6"/>
  <c r="DU99" i="6"/>
  <c r="DT99" i="6"/>
  <c r="DS99" i="6"/>
  <c r="DQ99" i="6"/>
  <c r="BG99" i="6"/>
  <c r="DV98" i="6"/>
  <c r="DU98" i="6"/>
  <c r="DT98" i="6"/>
  <c r="DS98" i="6"/>
  <c r="DQ98" i="6"/>
  <c r="BG98" i="6"/>
  <c r="DV97" i="6"/>
  <c r="DU97" i="6"/>
  <c r="CG97" i="6"/>
  <c r="DS97" i="6"/>
  <c r="DV96" i="6"/>
  <c r="DU96" i="6"/>
  <c r="DT96" i="6"/>
  <c r="DS96" i="6"/>
  <c r="DQ96" i="6"/>
  <c r="DV95" i="6"/>
  <c r="DU95" i="6"/>
  <c r="CG95" i="6"/>
  <c r="DS95" i="6"/>
  <c r="DV94" i="6"/>
  <c r="DU94" i="6"/>
  <c r="CG94" i="6"/>
  <c r="DS94" i="6"/>
  <c r="DV93" i="6"/>
  <c r="DU93" i="6"/>
  <c r="CG93" i="6"/>
  <c r="DS93" i="6"/>
  <c r="DV92" i="6"/>
  <c r="DU92" i="6"/>
  <c r="CG92" i="6"/>
  <c r="DS92" i="6"/>
  <c r="DV91" i="6"/>
  <c r="DU91" i="6"/>
  <c r="CG91" i="6"/>
  <c r="DS91" i="6"/>
  <c r="DV90" i="6"/>
  <c r="DU90" i="6"/>
  <c r="CG90" i="6"/>
  <c r="DS90" i="6"/>
  <c r="DV89" i="6"/>
  <c r="DU89" i="6"/>
  <c r="CG89" i="6"/>
  <c r="DS89" i="6"/>
  <c r="DV88" i="6"/>
  <c r="DU88" i="6"/>
  <c r="CG88" i="6"/>
  <c r="DS88" i="6"/>
  <c r="DV87" i="6"/>
  <c r="DU87" i="6"/>
  <c r="CG87" i="6"/>
  <c r="DS87" i="6"/>
  <c r="DV86" i="6"/>
  <c r="DU86" i="6"/>
  <c r="CG86" i="6"/>
  <c r="DS86" i="6"/>
  <c r="DV85" i="6"/>
  <c r="BF85" i="6"/>
  <c r="BG85" i="6" s="1"/>
  <c r="DV84" i="6"/>
  <c r="DU84" i="6"/>
  <c r="CG84" i="6"/>
  <c r="DS84" i="6"/>
  <c r="DV83" i="6"/>
  <c r="DU83" i="6"/>
  <c r="CG83" i="6"/>
  <c r="DS83" i="6"/>
  <c r="DV82" i="6"/>
  <c r="DU82" i="6"/>
  <c r="CG82" i="6"/>
  <c r="DS82" i="6"/>
  <c r="DV81" i="6"/>
  <c r="DU81" i="6"/>
  <c r="CG81" i="6"/>
  <c r="DS81" i="6"/>
  <c r="DV80" i="6"/>
  <c r="DU80" i="6"/>
  <c r="CG80" i="6"/>
  <c r="DS80" i="6"/>
  <c r="DV79" i="6"/>
  <c r="DU79" i="6"/>
  <c r="CG79" i="6"/>
  <c r="DS79" i="6"/>
  <c r="DV78" i="6"/>
  <c r="DU78" i="6"/>
  <c r="CG78" i="6"/>
  <c r="DS78" i="6"/>
  <c r="DV77" i="6"/>
  <c r="DU77" i="6"/>
  <c r="CG77" i="6"/>
  <c r="DS77" i="6"/>
  <c r="DV76" i="6"/>
  <c r="DU76" i="6"/>
  <c r="CG76" i="6"/>
  <c r="DS76" i="6"/>
  <c r="DV75" i="6"/>
  <c r="DU75" i="6"/>
  <c r="CG75" i="6"/>
  <c r="DS75" i="6"/>
  <c r="DV74" i="6"/>
  <c r="DU74" i="6"/>
  <c r="CG74" i="6"/>
  <c r="DS74" i="6"/>
  <c r="DV73" i="6"/>
  <c r="DU73" i="6"/>
  <c r="CG73" i="6"/>
  <c r="DS73" i="6"/>
  <c r="DV72" i="6"/>
  <c r="DU72" i="6"/>
  <c r="CG72" i="6"/>
  <c r="DS72" i="6"/>
  <c r="DV71" i="6"/>
  <c r="DU71" i="6"/>
  <c r="DT71" i="6"/>
  <c r="DS71" i="6"/>
  <c r="DQ71" i="6"/>
  <c r="DV70" i="6"/>
  <c r="DU70" i="6"/>
  <c r="CG70" i="6"/>
  <c r="DS70" i="6"/>
  <c r="DV69" i="6"/>
  <c r="DU69" i="6"/>
  <c r="CG69" i="6"/>
  <c r="DS69" i="6"/>
  <c r="DV68" i="6"/>
  <c r="DU68" i="6"/>
  <c r="CG68" i="6"/>
  <c r="DS68" i="6"/>
  <c r="DV67" i="6"/>
  <c r="DU67" i="6"/>
  <c r="CG67" i="6"/>
  <c r="DS67" i="6"/>
  <c r="DV66" i="6"/>
  <c r="DU66" i="6"/>
  <c r="DS66" i="6"/>
  <c r="DQ66" i="6"/>
  <c r="DV65" i="6"/>
  <c r="DU65" i="6"/>
  <c r="CG65" i="6"/>
  <c r="DS65" i="6"/>
  <c r="DV64" i="6"/>
  <c r="DU64" i="6"/>
  <c r="CG64" i="6"/>
  <c r="DS64" i="6"/>
  <c r="DV63" i="6"/>
  <c r="DU63" i="6"/>
  <c r="CG63" i="6"/>
  <c r="DS63" i="6"/>
  <c r="DV62" i="6"/>
  <c r="DU62" i="6"/>
  <c r="CG62" i="6"/>
  <c r="DS62" i="6"/>
  <c r="DV61" i="6"/>
  <c r="DU61" i="6"/>
  <c r="CG61" i="6"/>
  <c r="DS61" i="6"/>
  <c r="DV60" i="6"/>
  <c r="DU60" i="6"/>
  <c r="CG60" i="6"/>
  <c r="DS60" i="6"/>
  <c r="DV59" i="6"/>
  <c r="DU59" i="6"/>
  <c r="CG59" i="6"/>
  <c r="DS59" i="6"/>
  <c r="DV58" i="6"/>
  <c r="DV57" i="6"/>
  <c r="DU57" i="6"/>
  <c r="CG57" i="6"/>
  <c r="DS57" i="6"/>
  <c r="DV56" i="6"/>
  <c r="DU56" i="6"/>
  <c r="CG56" i="6"/>
  <c r="DS56" i="6"/>
  <c r="DV55" i="6"/>
  <c r="DU55" i="6"/>
  <c r="CG55" i="6"/>
  <c r="DS55" i="6"/>
  <c r="DV54" i="6"/>
  <c r="DU54" i="6"/>
  <c r="CG54" i="6"/>
  <c r="DS54" i="6"/>
  <c r="DV53" i="6"/>
  <c r="DU53" i="6"/>
  <c r="CG53" i="6"/>
  <c r="DS53" i="6"/>
  <c r="DV52" i="6"/>
  <c r="DU52" i="6"/>
  <c r="CG52" i="6"/>
  <c r="DS52" i="6"/>
  <c r="DV51" i="6"/>
  <c r="DU51" i="6"/>
  <c r="CG51" i="6"/>
  <c r="DS51" i="6"/>
  <c r="DV50" i="6"/>
  <c r="DU50" i="6"/>
  <c r="DS50" i="6"/>
  <c r="DV49" i="6"/>
  <c r="DU49" i="6"/>
  <c r="CG49" i="6"/>
  <c r="DS49" i="6"/>
  <c r="DV48" i="6"/>
  <c r="DV47" i="6"/>
  <c r="DU47" i="6"/>
  <c r="DT47" i="6"/>
  <c r="DS47" i="6"/>
  <c r="DQ47" i="6"/>
  <c r="DV46" i="6"/>
  <c r="DU46" i="6"/>
  <c r="CG46" i="6"/>
  <c r="DS46" i="6"/>
  <c r="DV45" i="6"/>
  <c r="DU45" i="6"/>
  <c r="CG45" i="6"/>
  <c r="DS45" i="6"/>
  <c r="DV44" i="6"/>
  <c r="DU44" i="6"/>
  <c r="CG44" i="6"/>
  <c r="DS44" i="6"/>
  <c r="DV43" i="6"/>
  <c r="DU43" i="6"/>
  <c r="CG43" i="6"/>
  <c r="DS43" i="6"/>
  <c r="DV42" i="6"/>
  <c r="DU42" i="6"/>
  <c r="CG42" i="6"/>
  <c r="DS42" i="6"/>
  <c r="DV41" i="6"/>
  <c r="DV40" i="6"/>
  <c r="DU40" i="6"/>
  <c r="CG40" i="6"/>
  <c r="DS40" i="6"/>
  <c r="DV39" i="6"/>
  <c r="DU39" i="6"/>
  <c r="CG39" i="6"/>
  <c r="DS39" i="6"/>
  <c r="DV38" i="6"/>
  <c r="DU38" i="6"/>
  <c r="CG38" i="6"/>
  <c r="DS38" i="6"/>
  <c r="DV37" i="6"/>
  <c r="DU37" i="6"/>
  <c r="CG37" i="6"/>
  <c r="DS37" i="6"/>
  <c r="DV36" i="6"/>
  <c r="DU36" i="6"/>
  <c r="CG36" i="6"/>
  <c r="DS36" i="6"/>
  <c r="DV35" i="6"/>
  <c r="DU35" i="6"/>
  <c r="CG35" i="6"/>
  <c r="DS35" i="6"/>
  <c r="DV34" i="6"/>
  <c r="DU34" i="6"/>
  <c r="CG34" i="6"/>
  <c r="DS34" i="6"/>
  <c r="DV33" i="6"/>
  <c r="DU33" i="6"/>
  <c r="CG33" i="6"/>
  <c r="DS33" i="6"/>
  <c r="DV32" i="6"/>
  <c r="DU32" i="6"/>
  <c r="CG32" i="6"/>
  <c r="DS32" i="6"/>
  <c r="DV31" i="6"/>
  <c r="DU31" i="6"/>
  <c r="CG31" i="6"/>
  <c r="DS31" i="6"/>
  <c r="DV29" i="6"/>
  <c r="DU29" i="6"/>
  <c r="CG29" i="6"/>
  <c r="DS29" i="6"/>
  <c r="DV28" i="6"/>
  <c r="DU28" i="6"/>
  <c r="CG28" i="6"/>
  <c r="DS28" i="6"/>
  <c r="DV27" i="6"/>
  <c r="DU27" i="6"/>
  <c r="CG27" i="6"/>
  <c r="DS27" i="6"/>
  <c r="DV26" i="6"/>
  <c r="DU26" i="6"/>
  <c r="CG26" i="6"/>
  <c r="DS26" i="6"/>
  <c r="DV25" i="6"/>
  <c r="DU25" i="6"/>
  <c r="CG25" i="6"/>
  <c r="DS25" i="6"/>
  <c r="DV24" i="6"/>
  <c r="DU24" i="6"/>
  <c r="DT24" i="6"/>
  <c r="DQ24" i="6"/>
  <c r="DR24" i="6" s="1"/>
  <c r="DS24" i="6"/>
  <c r="DV23" i="6"/>
  <c r="DU23" i="6"/>
  <c r="CG23" i="6"/>
  <c r="DS23" i="6"/>
  <c r="DV22" i="6"/>
  <c r="DU22" i="6"/>
  <c r="CG22" i="6"/>
  <c r="DS22" i="6"/>
  <c r="DV21" i="6"/>
  <c r="DU21" i="6"/>
  <c r="CG21" i="6"/>
  <c r="DS21" i="6"/>
  <c r="DV20" i="6"/>
  <c r="DU20" i="6"/>
  <c r="CG20" i="6"/>
  <c r="DS20" i="6"/>
  <c r="DV19" i="6"/>
  <c r="DU19" i="6"/>
  <c r="CG19" i="6"/>
  <c r="DS19" i="6"/>
  <c r="DV18" i="6"/>
  <c r="DU18" i="6"/>
  <c r="CG18" i="6"/>
  <c r="DS18" i="6"/>
  <c r="DV17" i="6"/>
  <c r="DU17" i="6"/>
  <c r="CG17" i="6"/>
  <c r="DS17" i="6"/>
  <c r="DT17" i="6"/>
  <c r="DV16" i="6"/>
  <c r="DU16" i="6"/>
  <c r="CG16" i="6"/>
  <c r="DS16" i="6"/>
  <c r="DV15" i="6"/>
  <c r="DU15" i="6"/>
  <c r="CG15" i="6"/>
  <c r="DS15" i="6"/>
  <c r="DV14" i="6"/>
  <c r="DU14" i="6"/>
  <c r="CG14" i="6"/>
  <c r="DS14" i="6"/>
  <c r="DV13" i="6"/>
  <c r="DU13" i="6"/>
  <c r="CG13" i="6"/>
  <c r="DS13" i="6"/>
  <c r="DV12" i="6"/>
  <c r="DU12" i="6"/>
  <c r="CG12" i="6"/>
  <c r="DS12" i="6"/>
  <c r="DV11" i="6"/>
  <c r="DU11" i="6"/>
  <c r="CG11" i="6"/>
  <c r="DS11" i="6"/>
  <c r="DV10" i="6"/>
  <c r="DU10" i="6"/>
  <c r="CG10" i="6"/>
  <c r="DU9" i="6"/>
  <c r="DT9" i="6"/>
  <c r="DS9" i="6"/>
  <c r="DQ9" i="6"/>
  <c r="CH99" i="6" l="1"/>
  <c r="CH98" i="6"/>
  <c r="CH85" i="6"/>
  <c r="DQ34" i="6"/>
  <c r="DQ192" i="6"/>
  <c r="DQ108" i="6"/>
  <c r="DQ84" i="6"/>
  <c r="DT115" i="6"/>
  <c r="DQ117" i="6"/>
  <c r="DQ25" i="6"/>
  <c r="DQ43" i="6"/>
  <c r="DT126" i="6"/>
  <c r="DQ128" i="6"/>
  <c r="DT60" i="6"/>
  <c r="DT84" i="6"/>
  <c r="DT117" i="6"/>
  <c r="DQ120" i="6"/>
  <c r="DQ92" i="6"/>
  <c r="DQ121" i="6"/>
  <c r="DR121" i="6" s="1"/>
  <c r="DT68" i="6"/>
  <c r="DQ70" i="6"/>
  <c r="DQ74" i="6"/>
  <c r="DT107" i="6"/>
  <c r="DQ146" i="6"/>
  <c r="DT152" i="6"/>
  <c r="DQ170" i="6"/>
  <c r="DQ158" i="6"/>
  <c r="DQ11" i="6"/>
  <c r="DQ105" i="6"/>
  <c r="DT142" i="6"/>
  <c r="DQ171" i="6"/>
  <c r="DT156" i="6"/>
  <c r="DQ177" i="6"/>
  <c r="DQ180" i="6"/>
  <c r="DQ185" i="6"/>
  <c r="DT27" i="6"/>
  <c r="DQ29" i="6"/>
  <c r="DQ45" i="6"/>
  <c r="DT64" i="6"/>
  <c r="DT70" i="6"/>
  <c r="DQ107" i="6"/>
  <c r="DT130" i="6"/>
  <c r="DQ159" i="6"/>
  <c r="DT185" i="6"/>
  <c r="DQ204" i="6"/>
  <c r="DR204" i="6" s="1"/>
  <c r="DT124" i="6"/>
  <c r="DT203" i="6"/>
  <c r="DQ39" i="6"/>
  <c r="DT42" i="6"/>
  <c r="DQ115" i="6"/>
  <c r="DT122" i="6"/>
  <c r="DT133" i="6"/>
  <c r="DT165" i="6"/>
  <c r="DT192" i="6"/>
  <c r="DQ200" i="6"/>
  <c r="DQ32" i="6"/>
  <c r="DQ50" i="6"/>
  <c r="DQ203" i="6"/>
  <c r="DQ28" i="6"/>
  <c r="DQ75" i="6"/>
  <c r="DR75" i="6" s="1"/>
  <c r="DQ106" i="6"/>
  <c r="DQ147" i="6"/>
  <c r="DQ168" i="6"/>
  <c r="DQ181" i="6"/>
  <c r="DQ186" i="6"/>
  <c r="DQ16" i="6"/>
  <c r="DQ35" i="6"/>
  <c r="DT38" i="6"/>
  <c r="BF41" i="6"/>
  <c r="BG41" i="6" s="1"/>
  <c r="DQ52" i="6"/>
  <c r="DT67" i="6"/>
  <c r="DQ73" i="6"/>
  <c r="DQ126" i="6"/>
  <c r="DQ142" i="6"/>
  <c r="DR142" i="6" s="1"/>
  <c r="DQ176" i="6"/>
  <c r="DQ196" i="6"/>
  <c r="DR196" i="6" s="1"/>
  <c r="DQ19" i="6"/>
  <c r="DT22" i="6"/>
  <c r="DT32" i="6"/>
  <c r="DQ36" i="6"/>
  <c r="DT72" i="6"/>
  <c r="DQ81" i="6"/>
  <c r="DT147" i="6"/>
  <c r="DQ154" i="6"/>
  <c r="DQ161" i="6"/>
  <c r="DT169" i="6"/>
  <c r="DQ173" i="6"/>
  <c r="DQ182" i="6"/>
  <c r="DT13" i="6"/>
  <c r="DQ15" i="6"/>
  <c r="DQ17" i="6"/>
  <c r="DT20" i="6"/>
  <c r="DQ86" i="6"/>
  <c r="DQ110" i="6"/>
  <c r="DR110" i="6" s="1"/>
  <c r="DQ132" i="6"/>
  <c r="DT158" i="6"/>
  <c r="DQ178" i="6"/>
  <c r="DQ190" i="6"/>
  <c r="DT196" i="6"/>
  <c r="DR98" i="6"/>
  <c r="DT138" i="6"/>
  <c r="DT18" i="6"/>
  <c r="DT29" i="6"/>
  <c r="DT33" i="6"/>
  <c r="DQ49" i="6"/>
  <c r="DT54" i="6"/>
  <c r="DR66" i="6"/>
  <c r="DQ77" i="6"/>
  <c r="DQ122" i="6"/>
  <c r="DQ150" i="6"/>
  <c r="DT153" i="6"/>
  <c r="DQ155" i="6"/>
  <c r="DT206" i="6"/>
  <c r="DQ20" i="6"/>
  <c r="DT23" i="6"/>
  <c r="DQ44" i="6"/>
  <c r="DQ56" i="6"/>
  <c r="DQ80" i="6"/>
  <c r="DQ89" i="6"/>
  <c r="DQ111" i="6"/>
  <c r="DR111" i="6" s="1"/>
  <c r="DR118" i="6"/>
  <c r="DQ138" i="6"/>
  <c r="DT163" i="6"/>
  <c r="DQ167" i="6"/>
  <c r="DQ174" i="6"/>
  <c r="DT177" i="6"/>
  <c r="DT184" i="6"/>
  <c r="DT186" i="6"/>
  <c r="DT188" i="6"/>
  <c r="DT204" i="6"/>
  <c r="DQ208" i="6"/>
  <c r="DQ14" i="6"/>
  <c r="DQ23" i="6"/>
  <c r="DT52" i="6"/>
  <c r="DQ54" i="6"/>
  <c r="DT74" i="6"/>
  <c r="DQ83" i="6"/>
  <c r="DT88" i="6"/>
  <c r="DT90" i="6"/>
  <c r="BF105" i="6"/>
  <c r="BG105" i="6" s="1"/>
  <c r="CC105" i="6" s="1"/>
  <c r="DQ114" i="6"/>
  <c r="DT119" i="6"/>
  <c r="DQ141" i="6"/>
  <c r="DQ143" i="6"/>
  <c r="DT154" i="6"/>
  <c r="DQ163" i="6"/>
  <c r="DQ184" i="6"/>
  <c r="DQ188" i="6"/>
  <c r="DQ199" i="6"/>
  <c r="DT202" i="6"/>
  <c r="DT207" i="6"/>
  <c r="DT140" i="6"/>
  <c r="DT150" i="6"/>
  <c r="DT45" i="6"/>
  <c r="DT80" i="6"/>
  <c r="DT103" i="6"/>
  <c r="DT160" i="6"/>
  <c r="DT167" i="6"/>
  <c r="DT181" i="6"/>
  <c r="DT11" i="6"/>
  <c r="DT109" i="6"/>
  <c r="DT111" i="6"/>
  <c r="DQ38" i="6"/>
  <c r="DC209" i="6"/>
  <c r="DT143" i="6"/>
  <c r="AZ209" i="6"/>
  <c r="DT36" i="6"/>
  <c r="DT76" i="6"/>
  <c r="DT97" i="6"/>
  <c r="DT120" i="6"/>
  <c r="AF209" i="6"/>
  <c r="DT63" i="6"/>
  <c r="BF64" i="6"/>
  <c r="BG64" i="6" s="1"/>
  <c r="CC64" i="6" s="1"/>
  <c r="DT21" i="6"/>
  <c r="DT40" i="6"/>
  <c r="DT15" i="6"/>
  <c r="DT28" i="6"/>
  <c r="BF48" i="6"/>
  <c r="BG48" i="6" s="1"/>
  <c r="CC48" i="6" s="1"/>
  <c r="DT57" i="6"/>
  <c r="DQ63" i="6"/>
  <c r="DQ76" i="6"/>
  <c r="DT82" i="6"/>
  <c r="DQ97" i="6"/>
  <c r="DQ103" i="6"/>
  <c r="DQ109" i="6"/>
  <c r="DQ153" i="6"/>
  <c r="DQ169" i="6"/>
  <c r="DT198" i="6"/>
  <c r="DR207" i="6"/>
  <c r="DQ13" i="6"/>
  <c r="DQ26" i="6"/>
  <c r="DQ31" i="6"/>
  <c r="DQ57" i="6"/>
  <c r="DT75" i="6"/>
  <c r="BF169" i="6"/>
  <c r="BG169" i="6" s="1"/>
  <c r="DT172" i="6"/>
  <c r="DT176" i="6"/>
  <c r="DT180" i="6"/>
  <c r="DT190" i="6"/>
  <c r="DQ198" i="6"/>
  <c r="DT25" i="6"/>
  <c r="DQ33" i="6"/>
  <c r="DT37" i="6"/>
  <c r="DQ40" i="6"/>
  <c r="DT46" i="6"/>
  <c r="DT66" i="6"/>
  <c r="DQ69" i="6"/>
  <c r="DT79" i="6"/>
  <c r="DQ88" i="6"/>
  <c r="DQ95" i="6"/>
  <c r="DT105" i="6"/>
  <c r="DT128" i="6"/>
  <c r="DQ129" i="6"/>
  <c r="DQ164" i="6"/>
  <c r="DQ166" i="6"/>
  <c r="DT170" i="6"/>
  <c r="DT199" i="6"/>
  <c r="DQ202" i="6"/>
  <c r="BF84" i="6"/>
  <c r="BG84" i="6" s="1"/>
  <c r="CC84" i="6" s="1"/>
  <c r="DQ22" i="6"/>
  <c r="DT34" i="6"/>
  <c r="DT43" i="6"/>
  <c r="DQ79" i="6"/>
  <c r="DT83" i="6"/>
  <c r="DT87" i="6"/>
  <c r="DQ90" i="6"/>
  <c r="DQ93" i="6"/>
  <c r="DR99" i="6"/>
  <c r="DQ131" i="6"/>
  <c r="DT132" i="6"/>
  <c r="DQ139" i="6"/>
  <c r="DT201" i="6"/>
  <c r="AJ209" i="6"/>
  <c r="DT19" i="6"/>
  <c r="DQ61" i="6"/>
  <c r="DT44" i="6"/>
  <c r="DU209" i="6"/>
  <c r="DT35" i="6"/>
  <c r="DQ42" i="6"/>
  <c r="DV209" i="6"/>
  <c r="AL209" i="6"/>
  <c r="BF15" i="6"/>
  <c r="BG15" i="6" s="1"/>
  <c r="CC15" i="6" s="1"/>
  <c r="DT26" i="6"/>
  <c r="DT53" i="6"/>
  <c r="DT56" i="6"/>
  <c r="AM209" i="6"/>
  <c r="DT16" i="6"/>
  <c r="DQ72" i="6"/>
  <c r="DQ10" i="6"/>
  <c r="O209" i="6"/>
  <c r="AQ209" i="6"/>
  <c r="DT12" i="6"/>
  <c r="DQ18" i="6"/>
  <c r="DT31" i="6"/>
  <c r="DQ60" i="6"/>
  <c r="DQ64" i="6"/>
  <c r="DQ65" i="6"/>
  <c r="DQ21" i="6"/>
  <c r="DG209" i="6"/>
  <c r="AT209" i="6"/>
  <c r="DR9" i="6"/>
  <c r="AW209" i="6"/>
  <c r="CG209" i="6"/>
  <c r="DT39" i="6"/>
  <c r="DQ46" i="6"/>
  <c r="BF47" i="6"/>
  <c r="BG47" i="6" s="1"/>
  <c r="CC47" i="6" s="1"/>
  <c r="DR47" i="6"/>
  <c r="DQ102" i="6"/>
  <c r="P209" i="6"/>
  <c r="DT10" i="6"/>
  <c r="AX209" i="6"/>
  <c r="DS10" i="6"/>
  <c r="DS209" i="6" s="1"/>
  <c r="DQ12" i="6"/>
  <c r="DT14" i="6"/>
  <c r="DQ27" i="6"/>
  <c r="DQ37" i="6"/>
  <c r="DQ55" i="6"/>
  <c r="DT49" i="6"/>
  <c r="DT51" i="6"/>
  <c r="DT59" i="6"/>
  <c r="DT78" i="6"/>
  <c r="DQ82" i="6"/>
  <c r="DQ94" i="6"/>
  <c r="DQ133" i="6"/>
  <c r="DQ87" i="6"/>
  <c r="DT110" i="6"/>
  <c r="DT69" i="6"/>
  <c r="DQ78" i="6"/>
  <c r="DT81" i="6"/>
  <c r="DQ91" i="6"/>
  <c r="DT106" i="6"/>
  <c r="DT146" i="6"/>
  <c r="DT159" i="6"/>
  <c r="DQ53" i="6"/>
  <c r="DQ62" i="6"/>
  <c r="BF71" i="6"/>
  <c r="BG71" i="6" s="1"/>
  <c r="CC71" i="6" s="1"/>
  <c r="DR71" i="6"/>
  <c r="DT77" i="6"/>
  <c r="DT86" i="6"/>
  <c r="DQ113" i="6"/>
  <c r="DQ149" i="6"/>
  <c r="DT50" i="6"/>
  <c r="DT92" i="6"/>
  <c r="DQ100" i="6"/>
  <c r="DT129" i="6"/>
  <c r="DT144" i="6"/>
  <c r="CE209" i="6"/>
  <c r="DT55" i="6"/>
  <c r="DQ59" i="6"/>
  <c r="DT61" i="6"/>
  <c r="DT65" i="6"/>
  <c r="BF96" i="6"/>
  <c r="BG96" i="6" s="1"/>
  <c r="CC96" i="6" s="1"/>
  <c r="DR96" i="6"/>
  <c r="BF101" i="6"/>
  <c r="BG101" i="6" s="1"/>
  <c r="CC101" i="6" s="1"/>
  <c r="DR101" i="6"/>
  <c r="DT62" i="6"/>
  <c r="BF66" i="6"/>
  <c r="BG66" i="6" s="1"/>
  <c r="CC66" i="6" s="1"/>
  <c r="DQ67" i="6"/>
  <c r="DT73" i="6"/>
  <c r="DQ68" i="6"/>
  <c r="DT95" i="6"/>
  <c r="DT123" i="6"/>
  <c r="DT116" i="6"/>
  <c r="DT127" i="6"/>
  <c r="DQ137" i="6"/>
  <c r="DT148" i="6"/>
  <c r="DT93" i="6"/>
  <c r="DT113" i="6"/>
  <c r="DQ148" i="6"/>
  <c r="DQ162" i="6"/>
  <c r="DT112" i="6"/>
  <c r="DQ116" i="6"/>
  <c r="DQ123" i="6"/>
  <c r="DQ127" i="6"/>
  <c r="DT145" i="6"/>
  <c r="DQ187" i="6"/>
  <c r="DT91" i="6"/>
  <c r="DT94" i="6"/>
  <c r="DT100" i="6"/>
  <c r="DT102" i="6"/>
  <c r="DT108" i="6"/>
  <c r="DT121" i="6"/>
  <c r="DQ140" i="6"/>
  <c r="DT134" i="6"/>
  <c r="DT149" i="6"/>
  <c r="DT89" i="6"/>
  <c r="DQ112" i="6"/>
  <c r="DT114" i="6"/>
  <c r="DQ119" i="6"/>
  <c r="DQ134" i="6"/>
  <c r="DT136" i="6"/>
  <c r="DT139" i="6"/>
  <c r="DQ144" i="6"/>
  <c r="DQ145" i="6"/>
  <c r="DT168" i="6"/>
  <c r="DT187" i="6"/>
  <c r="DT155" i="6"/>
  <c r="BF157" i="6"/>
  <c r="BG157" i="6" s="1"/>
  <c r="CC157" i="6" s="1"/>
  <c r="DR157" i="6"/>
  <c r="DQ160" i="6"/>
  <c r="DQ165" i="6"/>
  <c r="DT131" i="6"/>
  <c r="DQ124" i="6"/>
  <c r="DQ130" i="6"/>
  <c r="DT137" i="6"/>
  <c r="DQ175" i="6"/>
  <c r="DT191" i="6"/>
  <c r="DQ136" i="6"/>
  <c r="DT141" i="6"/>
  <c r="DQ152" i="6"/>
  <c r="DQ156" i="6"/>
  <c r="DT162" i="6"/>
  <c r="DT174" i="6"/>
  <c r="DQ206" i="6"/>
  <c r="DT164" i="6"/>
  <c r="DT166" i="6"/>
  <c r="DT173" i="6"/>
  <c r="DT205" i="6"/>
  <c r="DT208" i="6"/>
  <c r="DT161" i="6"/>
  <c r="DQ205" i="6"/>
  <c r="DT171" i="6"/>
  <c r="DQ172" i="6"/>
  <c r="DT197" i="6"/>
  <c r="DT179" i="6"/>
  <c r="DT183" i="6"/>
  <c r="DQ197" i="6"/>
  <c r="DT200" i="6"/>
  <c r="DQ201" i="6"/>
  <c r="DT175" i="6"/>
  <c r="DT178" i="6"/>
  <c r="DQ179" i="6"/>
  <c r="DT182" i="6"/>
  <c r="DQ183" i="6"/>
  <c r="DQ191" i="6"/>
  <c r="G110" i="1"/>
  <c r="G112" i="1" s="1"/>
  <c r="G114" i="1" s="1"/>
  <c r="G126" i="1" s="1"/>
  <c r="H126" i="1" s="1"/>
  <c r="H61" i="1"/>
  <c r="H54" i="1"/>
  <c r="H51" i="1"/>
  <c r="H47" i="1"/>
  <c r="H39" i="1"/>
  <c r="H36" i="1"/>
  <c r="H125" i="1"/>
  <c r="H123" i="1"/>
  <c r="H108" i="1"/>
  <c r="H107" i="1"/>
  <c r="H102" i="1"/>
  <c r="H101" i="1"/>
  <c r="H88" i="1"/>
  <c r="H87" i="1"/>
  <c r="H85" i="1"/>
  <c r="H80" i="1"/>
  <c r="H79" i="1"/>
  <c r="H65" i="1"/>
  <c r="H64" i="1"/>
  <c r="H63" i="1"/>
  <c r="H45" i="1"/>
  <c r="H44" i="1"/>
  <c r="H43" i="1"/>
  <c r="H41" i="1"/>
  <c r="H40" i="1"/>
  <c r="H38" i="1"/>
  <c r="H37" i="1"/>
  <c r="H16" i="1"/>
  <c r="H17" i="1"/>
  <c r="H18" i="1"/>
  <c r="H19" i="1"/>
  <c r="H20" i="1"/>
  <c r="H21" i="1"/>
  <c r="H22" i="1"/>
  <c r="H25" i="1"/>
  <c r="H26" i="1"/>
  <c r="H27" i="1"/>
  <c r="H28" i="1"/>
  <c r="H29" i="1"/>
  <c r="H30" i="1"/>
  <c r="H31" i="1"/>
  <c r="H15" i="1"/>
  <c r="J86" i="1"/>
  <c r="J90" i="1" s="1"/>
  <c r="J92" i="1" s="1"/>
  <c r="J94" i="1" s="1"/>
  <c r="AA214" i="3"/>
  <c r="W214" i="3"/>
  <c r="O214" i="3"/>
  <c r="N214" i="3"/>
  <c r="M214" i="3"/>
  <c r="L214" i="3"/>
  <c r="K214" i="3"/>
  <c r="J214" i="3"/>
  <c r="I214" i="3"/>
  <c r="H214" i="3"/>
  <c r="G214" i="3"/>
  <c r="Z213" i="3"/>
  <c r="Y213" i="3"/>
  <c r="X213" i="3"/>
  <c r="T213" i="3"/>
  <c r="AB213" i="3"/>
  <c r="Z212" i="3"/>
  <c r="Y212" i="3"/>
  <c r="X212" i="3"/>
  <c r="T212" i="3"/>
  <c r="AB212" i="3"/>
  <c r="Z211" i="3"/>
  <c r="Y211" i="3"/>
  <c r="X211" i="3"/>
  <c r="T211" i="3"/>
  <c r="U211" i="3"/>
  <c r="Z210" i="3"/>
  <c r="Y210" i="3"/>
  <c r="X210" i="3"/>
  <c r="T210" i="3"/>
  <c r="AB210" i="3"/>
  <c r="Z209" i="3"/>
  <c r="Y209" i="3"/>
  <c r="X209" i="3"/>
  <c r="T209" i="3"/>
  <c r="AB209" i="3"/>
  <c r="Z208" i="3"/>
  <c r="Y208" i="3"/>
  <c r="X208" i="3"/>
  <c r="T208" i="3"/>
  <c r="AB208" i="3"/>
  <c r="AB207" i="3"/>
  <c r="Z207" i="3"/>
  <c r="Y207" i="3"/>
  <c r="X207" i="3"/>
  <c r="U207" i="3"/>
  <c r="T207" i="3"/>
  <c r="Z206" i="3"/>
  <c r="Y206" i="3"/>
  <c r="X206" i="3"/>
  <c r="T206" i="3"/>
  <c r="U206" i="3"/>
  <c r="Z205" i="3"/>
  <c r="Y205" i="3"/>
  <c r="X205" i="3"/>
  <c r="T205" i="3"/>
  <c r="AB205" i="3"/>
  <c r="Z204" i="3"/>
  <c r="Y204" i="3"/>
  <c r="X204" i="3"/>
  <c r="T204" i="3"/>
  <c r="U204" i="3"/>
  <c r="Z203" i="3"/>
  <c r="Y203" i="3"/>
  <c r="X203" i="3"/>
  <c r="T203" i="3"/>
  <c r="U203" i="3"/>
  <c r="Z202" i="3"/>
  <c r="Y202" i="3"/>
  <c r="X202" i="3"/>
  <c r="T202" i="3"/>
  <c r="U202" i="3"/>
  <c r="Z201" i="3"/>
  <c r="Y201" i="3"/>
  <c r="X201" i="3"/>
  <c r="T201" i="3"/>
  <c r="U201" i="3"/>
  <c r="Z200" i="3"/>
  <c r="Y200" i="3"/>
  <c r="X200" i="3"/>
  <c r="T200" i="3"/>
  <c r="AB200" i="3"/>
  <c r="Z199" i="3"/>
  <c r="Y199" i="3"/>
  <c r="X199" i="3"/>
  <c r="T199" i="3"/>
  <c r="AB199" i="3"/>
  <c r="AB198" i="3"/>
  <c r="Z198" i="3"/>
  <c r="Y198" i="3"/>
  <c r="X198" i="3"/>
  <c r="U198" i="3"/>
  <c r="T198" i="3"/>
  <c r="Z197" i="3"/>
  <c r="Y197" i="3"/>
  <c r="X197" i="3"/>
  <c r="T197" i="3"/>
  <c r="U197" i="3"/>
  <c r="Z196" i="3"/>
  <c r="Y196" i="3"/>
  <c r="X196" i="3"/>
  <c r="T196" i="3"/>
  <c r="AB196" i="3"/>
  <c r="Z195" i="3"/>
  <c r="Y195" i="3"/>
  <c r="X195" i="3"/>
  <c r="T195" i="3"/>
  <c r="AB195" i="3"/>
  <c r="Z194" i="3"/>
  <c r="Y194" i="3"/>
  <c r="X194" i="3"/>
  <c r="T194" i="3"/>
  <c r="AB194" i="3"/>
  <c r="Z193" i="3"/>
  <c r="Y193" i="3"/>
  <c r="X193" i="3"/>
  <c r="T193" i="3"/>
  <c r="U193" i="3"/>
  <c r="Z192" i="3"/>
  <c r="Y192" i="3"/>
  <c r="X192" i="3"/>
  <c r="T192" i="3"/>
  <c r="AB192" i="3"/>
  <c r="Z191" i="3"/>
  <c r="Y191" i="3"/>
  <c r="X191" i="3"/>
  <c r="T191" i="3"/>
  <c r="U191" i="3"/>
  <c r="Z190" i="3"/>
  <c r="Y190" i="3"/>
  <c r="X190" i="3"/>
  <c r="T190" i="3"/>
  <c r="U190" i="3"/>
  <c r="Z189" i="3"/>
  <c r="Y189" i="3"/>
  <c r="X189" i="3"/>
  <c r="T189" i="3"/>
  <c r="AB189" i="3"/>
  <c r="Z188" i="3"/>
  <c r="Y188" i="3"/>
  <c r="X188" i="3"/>
  <c r="T188" i="3"/>
  <c r="AB188" i="3"/>
  <c r="Z187" i="3"/>
  <c r="Y187" i="3"/>
  <c r="X187" i="3"/>
  <c r="T187" i="3"/>
  <c r="U187" i="3"/>
  <c r="Z186" i="3"/>
  <c r="Y186" i="3"/>
  <c r="X186" i="3"/>
  <c r="T186" i="3"/>
  <c r="AB186" i="3"/>
  <c r="Z185" i="3"/>
  <c r="Y185" i="3"/>
  <c r="X185" i="3"/>
  <c r="T185" i="3"/>
  <c r="U185" i="3"/>
  <c r="Z184" i="3"/>
  <c r="Y184" i="3"/>
  <c r="X184" i="3"/>
  <c r="T184" i="3"/>
  <c r="U184" i="3"/>
  <c r="Z183" i="3"/>
  <c r="Y183" i="3"/>
  <c r="X183" i="3"/>
  <c r="T183" i="3"/>
  <c r="U183" i="3"/>
  <c r="Z182" i="3"/>
  <c r="Y182" i="3"/>
  <c r="X182" i="3"/>
  <c r="T182" i="3"/>
  <c r="AB182" i="3"/>
  <c r="Z181" i="3"/>
  <c r="Y181" i="3"/>
  <c r="X181" i="3"/>
  <c r="T181" i="3"/>
  <c r="U181" i="3"/>
  <c r="Z180" i="3"/>
  <c r="Y180" i="3"/>
  <c r="X180" i="3"/>
  <c r="T180" i="3"/>
  <c r="AB180" i="3"/>
  <c r="Z179" i="3"/>
  <c r="Y179" i="3"/>
  <c r="X179" i="3"/>
  <c r="T179" i="3"/>
  <c r="AB179" i="3"/>
  <c r="Z178" i="3"/>
  <c r="Y178" i="3"/>
  <c r="X178" i="3"/>
  <c r="U178" i="3"/>
  <c r="T178" i="3"/>
  <c r="AB178" i="3"/>
  <c r="Z177" i="3"/>
  <c r="Y177" i="3"/>
  <c r="X177" i="3"/>
  <c r="T177" i="3"/>
  <c r="U177" i="3"/>
  <c r="Z176" i="3"/>
  <c r="Y176" i="3"/>
  <c r="X176" i="3"/>
  <c r="T176" i="3"/>
  <c r="AB176" i="3"/>
  <c r="Z175" i="3"/>
  <c r="Y175" i="3"/>
  <c r="X175" i="3"/>
  <c r="T175" i="3"/>
  <c r="U175" i="3"/>
  <c r="Z174" i="3"/>
  <c r="Y174" i="3"/>
  <c r="X174" i="3"/>
  <c r="T174" i="3"/>
  <c r="U174" i="3"/>
  <c r="Z173" i="3"/>
  <c r="Y173" i="3"/>
  <c r="X173" i="3"/>
  <c r="T173" i="3"/>
  <c r="AB173" i="3"/>
  <c r="Z172" i="3"/>
  <c r="Y172" i="3"/>
  <c r="X172" i="3"/>
  <c r="U172" i="3"/>
  <c r="T172" i="3"/>
  <c r="AB172" i="3"/>
  <c r="Z171" i="3"/>
  <c r="Y171" i="3"/>
  <c r="X171" i="3"/>
  <c r="T171" i="3"/>
  <c r="U171" i="3"/>
  <c r="Z170" i="3"/>
  <c r="Y170" i="3"/>
  <c r="X170" i="3"/>
  <c r="T170" i="3"/>
  <c r="AB170" i="3"/>
  <c r="Z169" i="3"/>
  <c r="Y169" i="3"/>
  <c r="X169" i="3"/>
  <c r="T169" i="3"/>
  <c r="U169" i="3"/>
  <c r="Z168" i="3"/>
  <c r="Y168" i="3"/>
  <c r="X168" i="3"/>
  <c r="T168" i="3"/>
  <c r="AB168" i="3"/>
  <c r="Z167" i="3"/>
  <c r="Y167" i="3"/>
  <c r="X167" i="3"/>
  <c r="T167" i="3"/>
  <c r="U167" i="3"/>
  <c r="Z166" i="3"/>
  <c r="Y166" i="3"/>
  <c r="X166" i="3"/>
  <c r="T166" i="3"/>
  <c r="AB166" i="3"/>
  <c r="Z165" i="3"/>
  <c r="Y165" i="3"/>
  <c r="X165" i="3"/>
  <c r="T165" i="3"/>
  <c r="AB165" i="3"/>
  <c r="Z164" i="3"/>
  <c r="Y164" i="3"/>
  <c r="X164" i="3"/>
  <c r="T164" i="3"/>
  <c r="U164" i="3"/>
  <c r="Z163" i="3"/>
  <c r="Y163" i="3"/>
  <c r="X163" i="3"/>
  <c r="T163" i="3"/>
  <c r="AB163" i="3"/>
  <c r="Z162" i="3"/>
  <c r="Y162" i="3"/>
  <c r="X162" i="3"/>
  <c r="T162" i="3"/>
  <c r="AB162" i="3"/>
  <c r="Z161" i="3"/>
  <c r="Y161" i="3"/>
  <c r="X161" i="3"/>
  <c r="T161" i="3"/>
  <c r="AB161" i="3"/>
  <c r="Z160" i="3"/>
  <c r="Y160" i="3"/>
  <c r="X160" i="3"/>
  <c r="T160" i="3"/>
  <c r="AB160" i="3"/>
  <c r="Z159" i="3"/>
  <c r="Y159" i="3"/>
  <c r="X159" i="3"/>
  <c r="T159" i="3"/>
  <c r="AB159" i="3"/>
  <c r="Z158" i="3"/>
  <c r="Y158" i="3"/>
  <c r="X158" i="3"/>
  <c r="T158" i="3"/>
  <c r="U158" i="3"/>
  <c r="Z157" i="3"/>
  <c r="Y157" i="3"/>
  <c r="X157" i="3"/>
  <c r="T157" i="3"/>
  <c r="U157" i="3"/>
  <c r="Z156" i="3"/>
  <c r="Y156" i="3"/>
  <c r="X156" i="3"/>
  <c r="T156" i="3"/>
  <c r="U156" i="3"/>
  <c r="Z155" i="3"/>
  <c r="Y155" i="3"/>
  <c r="X155" i="3"/>
  <c r="T155" i="3"/>
  <c r="U155" i="3"/>
  <c r="Z154" i="3"/>
  <c r="Y154" i="3"/>
  <c r="X154" i="3"/>
  <c r="T154" i="3"/>
  <c r="AB154" i="3"/>
  <c r="Z153" i="3"/>
  <c r="Y153" i="3"/>
  <c r="X153" i="3"/>
  <c r="T153" i="3"/>
  <c r="AB153" i="3"/>
  <c r="Z152" i="3"/>
  <c r="Y152" i="3"/>
  <c r="X152" i="3"/>
  <c r="U152" i="3"/>
  <c r="T152" i="3"/>
  <c r="AB152" i="3"/>
  <c r="Z151" i="3"/>
  <c r="Y151" i="3"/>
  <c r="X151" i="3"/>
  <c r="T151" i="3"/>
  <c r="U151" i="3"/>
  <c r="Z150" i="3"/>
  <c r="Y150" i="3"/>
  <c r="X150" i="3"/>
  <c r="T150" i="3"/>
  <c r="AB150" i="3"/>
  <c r="Z149" i="3"/>
  <c r="Y149" i="3"/>
  <c r="X149" i="3"/>
  <c r="T149" i="3"/>
  <c r="AB149" i="3"/>
  <c r="Z148" i="3"/>
  <c r="Y148" i="3"/>
  <c r="X148" i="3"/>
  <c r="T148" i="3"/>
  <c r="U148" i="3"/>
  <c r="Z147" i="3"/>
  <c r="Y147" i="3"/>
  <c r="X147" i="3"/>
  <c r="T147" i="3"/>
  <c r="AB147" i="3"/>
  <c r="Z146" i="3"/>
  <c r="Y146" i="3"/>
  <c r="X146" i="3"/>
  <c r="T146" i="3"/>
  <c r="AB146" i="3"/>
  <c r="Z145" i="3"/>
  <c r="Y145" i="3"/>
  <c r="X145" i="3"/>
  <c r="T145" i="3"/>
  <c r="AB145" i="3"/>
  <c r="Z144" i="3"/>
  <c r="Y144" i="3"/>
  <c r="X144" i="3"/>
  <c r="T144" i="3"/>
  <c r="AB144" i="3"/>
  <c r="Z143" i="3"/>
  <c r="Y143" i="3"/>
  <c r="X143" i="3"/>
  <c r="T143" i="3"/>
  <c r="AB143" i="3"/>
  <c r="Z142" i="3"/>
  <c r="Y142" i="3"/>
  <c r="X142" i="3"/>
  <c r="T142" i="3"/>
  <c r="U142" i="3"/>
  <c r="Z141" i="3"/>
  <c r="Y141" i="3"/>
  <c r="X141" i="3"/>
  <c r="T141" i="3"/>
  <c r="U141" i="3"/>
  <c r="Z140" i="3"/>
  <c r="Y140" i="3"/>
  <c r="X140" i="3"/>
  <c r="T140" i="3"/>
  <c r="U140" i="3"/>
  <c r="Z139" i="3"/>
  <c r="Y139" i="3"/>
  <c r="X139" i="3"/>
  <c r="T139" i="3"/>
  <c r="U139" i="3"/>
  <c r="AB138" i="3"/>
  <c r="Z138" i="3"/>
  <c r="Y138" i="3"/>
  <c r="X138" i="3"/>
  <c r="T138" i="3"/>
  <c r="U138" i="3"/>
  <c r="Z137" i="3"/>
  <c r="Y137" i="3"/>
  <c r="X137" i="3"/>
  <c r="T137" i="3"/>
  <c r="AB137" i="3"/>
  <c r="Z136" i="3"/>
  <c r="Y136" i="3"/>
  <c r="X136" i="3"/>
  <c r="T136" i="3"/>
  <c r="AB136" i="3"/>
  <c r="Z135" i="3"/>
  <c r="Y135" i="3"/>
  <c r="X135" i="3"/>
  <c r="T135" i="3"/>
  <c r="AB135" i="3"/>
  <c r="Z134" i="3"/>
  <c r="Y134" i="3"/>
  <c r="X134" i="3"/>
  <c r="T134" i="3"/>
  <c r="AB134" i="3"/>
  <c r="Z133" i="3"/>
  <c r="Y133" i="3"/>
  <c r="X133" i="3"/>
  <c r="T133" i="3"/>
  <c r="U133" i="3"/>
  <c r="Z132" i="3"/>
  <c r="Y132" i="3"/>
  <c r="X132" i="3"/>
  <c r="T132" i="3"/>
  <c r="U132" i="3"/>
  <c r="Z131" i="3"/>
  <c r="Y131" i="3"/>
  <c r="X131" i="3"/>
  <c r="T131" i="3"/>
  <c r="U131" i="3"/>
  <c r="Z130" i="3"/>
  <c r="Y130" i="3"/>
  <c r="X130" i="3"/>
  <c r="T130" i="3"/>
  <c r="U130" i="3"/>
  <c r="Z129" i="3"/>
  <c r="Y129" i="3"/>
  <c r="X129" i="3"/>
  <c r="T129" i="3"/>
  <c r="AB129" i="3"/>
  <c r="Z128" i="3"/>
  <c r="Y128" i="3"/>
  <c r="X128" i="3"/>
  <c r="T128" i="3"/>
  <c r="AB128" i="3"/>
  <c r="Z127" i="3"/>
  <c r="Y127" i="3"/>
  <c r="X127" i="3"/>
  <c r="T127" i="3"/>
  <c r="AB127" i="3"/>
  <c r="Z126" i="3"/>
  <c r="Y126" i="3"/>
  <c r="X126" i="3"/>
  <c r="T126" i="3"/>
  <c r="AB126" i="3"/>
  <c r="Z125" i="3"/>
  <c r="Y125" i="3"/>
  <c r="X125" i="3"/>
  <c r="T125" i="3"/>
  <c r="AB125" i="3"/>
  <c r="Z124" i="3"/>
  <c r="Y124" i="3"/>
  <c r="X124" i="3"/>
  <c r="T124" i="3"/>
  <c r="U124" i="3"/>
  <c r="Z123" i="3"/>
  <c r="Y123" i="3"/>
  <c r="X123" i="3"/>
  <c r="T123" i="3"/>
  <c r="U123" i="3"/>
  <c r="Z122" i="3"/>
  <c r="Y122" i="3"/>
  <c r="X122" i="3"/>
  <c r="T122" i="3"/>
  <c r="U122" i="3"/>
  <c r="Z121" i="3"/>
  <c r="Y121" i="3"/>
  <c r="X121" i="3"/>
  <c r="T121" i="3"/>
  <c r="U121" i="3"/>
  <c r="Z120" i="3"/>
  <c r="Y120" i="3"/>
  <c r="X120" i="3"/>
  <c r="U120" i="3"/>
  <c r="T120" i="3"/>
  <c r="AB120" i="3"/>
  <c r="Z119" i="3"/>
  <c r="Y119" i="3"/>
  <c r="X119" i="3"/>
  <c r="T119" i="3"/>
  <c r="U119" i="3"/>
  <c r="Z118" i="3"/>
  <c r="Y118" i="3"/>
  <c r="X118" i="3"/>
  <c r="U118" i="3"/>
  <c r="T118" i="3"/>
  <c r="AB118" i="3"/>
  <c r="Z117" i="3"/>
  <c r="Y117" i="3"/>
  <c r="X117" i="3"/>
  <c r="T117" i="3"/>
  <c r="AB117" i="3"/>
  <c r="Z116" i="3"/>
  <c r="Y116" i="3"/>
  <c r="X116" i="3"/>
  <c r="T116" i="3"/>
  <c r="AB116" i="3"/>
  <c r="Z115" i="3"/>
  <c r="Y115" i="3"/>
  <c r="X115" i="3"/>
  <c r="T115" i="3"/>
  <c r="U115" i="3"/>
  <c r="Z114" i="3"/>
  <c r="Y114" i="3"/>
  <c r="X114" i="3"/>
  <c r="T114" i="3"/>
  <c r="AB114" i="3"/>
  <c r="Z113" i="3"/>
  <c r="Y113" i="3"/>
  <c r="X113" i="3"/>
  <c r="T113" i="3"/>
  <c r="U113" i="3"/>
  <c r="Z112" i="3"/>
  <c r="Y112" i="3"/>
  <c r="X112" i="3"/>
  <c r="T112" i="3"/>
  <c r="U112" i="3"/>
  <c r="Z111" i="3"/>
  <c r="Y111" i="3"/>
  <c r="X111" i="3"/>
  <c r="T111" i="3"/>
  <c r="U111" i="3"/>
  <c r="Z110" i="3"/>
  <c r="Y110" i="3"/>
  <c r="X110" i="3"/>
  <c r="T110" i="3"/>
  <c r="U110" i="3"/>
  <c r="Z109" i="3"/>
  <c r="Y109" i="3"/>
  <c r="X109" i="3"/>
  <c r="T109" i="3"/>
  <c r="U109" i="3"/>
  <c r="Z108" i="3"/>
  <c r="Y108" i="3"/>
  <c r="X108" i="3"/>
  <c r="T108" i="3"/>
  <c r="U108" i="3"/>
  <c r="Z107" i="3"/>
  <c r="Y107" i="3"/>
  <c r="X107" i="3"/>
  <c r="T107" i="3"/>
  <c r="AB107" i="3"/>
  <c r="Z106" i="3"/>
  <c r="Y106" i="3"/>
  <c r="X106" i="3"/>
  <c r="T106" i="3"/>
  <c r="AB106" i="3"/>
  <c r="Z105" i="3"/>
  <c r="Y105" i="3"/>
  <c r="X105" i="3"/>
  <c r="T105" i="3"/>
  <c r="U105" i="3"/>
  <c r="Z104" i="3"/>
  <c r="Y104" i="3"/>
  <c r="X104" i="3"/>
  <c r="T104" i="3"/>
  <c r="AB104" i="3"/>
  <c r="Z103" i="3"/>
  <c r="Y103" i="3"/>
  <c r="X103" i="3"/>
  <c r="T103" i="3"/>
  <c r="AB103" i="3"/>
  <c r="Z102" i="3"/>
  <c r="Y102" i="3"/>
  <c r="X102" i="3"/>
  <c r="T102" i="3"/>
  <c r="AB102" i="3"/>
  <c r="Z101" i="3"/>
  <c r="Y101" i="3"/>
  <c r="X101" i="3"/>
  <c r="T101" i="3"/>
  <c r="U101" i="3"/>
  <c r="Z100" i="3"/>
  <c r="Y100" i="3"/>
  <c r="X100" i="3"/>
  <c r="T100" i="3"/>
  <c r="AB100" i="3"/>
  <c r="Z99" i="3"/>
  <c r="Y99" i="3"/>
  <c r="X99" i="3"/>
  <c r="T99" i="3"/>
  <c r="U99" i="3"/>
  <c r="Z98" i="3"/>
  <c r="Y98" i="3"/>
  <c r="X98" i="3"/>
  <c r="T98" i="3"/>
  <c r="AB98" i="3"/>
  <c r="Z97" i="3"/>
  <c r="Y97" i="3"/>
  <c r="X97" i="3"/>
  <c r="T97" i="3"/>
  <c r="AB97" i="3"/>
  <c r="Z96" i="3"/>
  <c r="Y96" i="3"/>
  <c r="X96" i="3"/>
  <c r="T96" i="3"/>
  <c r="U96" i="3"/>
  <c r="Z95" i="3"/>
  <c r="Y95" i="3"/>
  <c r="X95" i="3"/>
  <c r="T95" i="3"/>
  <c r="U95" i="3"/>
  <c r="Z94" i="3"/>
  <c r="Y94" i="3"/>
  <c r="X94" i="3"/>
  <c r="T94" i="3"/>
  <c r="U94" i="3"/>
  <c r="Z93" i="3"/>
  <c r="Y93" i="3"/>
  <c r="X93" i="3"/>
  <c r="T93" i="3"/>
  <c r="U93" i="3"/>
  <c r="Z92" i="3"/>
  <c r="Y92" i="3"/>
  <c r="X92" i="3"/>
  <c r="T92" i="3"/>
  <c r="U92" i="3"/>
  <c r="Z91" i="3"/>
  <c r="Y91" i="3"/>
  <c r="X91" i="3"/>
  <c r="T91" i="3"/>
  <c r="AB91" i="3"/>
  <c r="Z90" i="3"/>
  <c r="Y90" i="3"/>
  <c r="X90" i="3"/>
  <c r="T90" i="3"/>
  <c r="AB90" i="3"/>
  <c r="Z89" i="3"/>
  <c r="Y89" i="3"/>
  <c r="X89" i="3"/>
  <c r="T89" i="3"/>
  <c r="U89" i="3"/>
  <c r="Z88" i="3"/>
  <c r="Y88" i="3"/>
  <c r="X88" i="3"/>
  <c r="T88" i="3"/>
  <c r="AB88" i="3"/>
  <c r="Z87" i="3"/>
  <c r="Y87" i="3"/>
  <c r="X87" i="3"/>
  <c r="T87" i="3"/>
  <c r="AB87" i="3"/>
  <c r="Z86" i="3"/>
  <c r="Y86" i="3"/>
  <c r="X86" i="3"/>
  <c r="T86" i="3"/>
  <c r="AB86" i="3"/>
  <c r="Z85" i="3"/>
  <c r="Y85" i="3"/>
  <c r="X85" i="3"/>
  <c r="T85" i="3"/>
  <c r="AB85" i="3"/>
  <c r="Z84" i="3"/>
  <c r="Y84" i="3"/>
  <c r="X84" i="3"/>
  <c r="T84" i="3"/>
  <c r="AB84" i="3"/>
  <c r="Z83" i="3"/>
  <c r="Y83" i="3"/>
  <c r="X83" i="3"/>
  <c r="T83" i="3"/>
  <c r="U83" i="3"/>
  <c r="Z82" i="3"/>
  <c r="Y82" i="3"/>
  <c r="X82" i="3"/>
  <c r="T82" i="3"/>
  <c r="AB82" i="3"/>
  <c r="Z81" i="3"/>
  <c r="Y81" i="3"/>
  <c r="X81" i="3"/>
  <c r="U81" i="3"/>
  <c r="T81" i="3"/>
  <c r="AB81" i="3"/>
  <c r="Z80" i="3"/>
  <c r="Y80" i="3"/>
  <c r="X80" i="3"/>
  <c r="T80" i="3"/>
  <c r="U80" i="3"/>
  <c r="Z79" i="3"/>
  <c r="Y79" i="3"/>
  <c r="X79" i="3"/>
  <c r="T79" i="3"/>
  <c r="U79" i="3"/>
  <c r="Z78" i="3"/>
  <c r="Y78" i="3"/>
  <c r="X78" i="3"/>
  <c r="T78" i="3"/>
  <c r="U78" i="3"/>
  <c r="Z77" i="3"/>
  <c r="Y77" i="3"/>
  <c r="X77" i="3"/>
  <c r="T77" i="3"/>
  <c r="U77" i="3"/>
  <c r="Z76" i="3"/>
  <c r="Y76" i="3"/>
  <c r="X76" i="3"/>
  <c r="T76" i="3"/>
  <c r="U76" i="3"/>
  <c r="Z75" i="3"/>
  <c r="Y75" i="3"/>
  <c r="X75" i="3"/>
  <c r="T75" i="3"/>
  <c r="AB75" i="3"/>
  <c r="Z74" i="3"/>
  <c r="Y74" i="3"/>
  <c r="X74" i="3"/>
  <c r="T74" i="3"/>
  <c r="AB74" i="3"/>
  <c r="Z73" i="3"/>
  <c r="Y73" i="3"/>
  <c r="X73" i="3"/>
  <c r="T73" i="3"/>
  <c r="U73" i="3"/>
  <c r="Z72" i="3"/>
  <c r="Y72" i="3"/>
  <c r="X72" i="3"/>
  <c r="T72" i="3"/>
  <c r="AB72" i="3"/>
  <c r="Z71" i="3"/>
  <c r="Y71" i="3"/>
  <c r="X71" i="3"/>
  <c r="U71" i="3"/>
  <c r="T71" i="3"/>
  <c r="AB71" i="3"/>
  <c r="Z70" i="3"/>
  <c r="Y70" i="3"/>
  <c r="X70" i="3"/>
  <c r="T70" i="3"/>
  <c r="AB70" i="3"/>
  <c r="Z69" i="3"/>
  <c r="Y69" i="3"/>
  <c r="X69" i="3"/>
  <c r="T69" i="3"/>
  <c r="AB69" i="3"/>
  <c r="Z68" i="3"/>
  <c r="Y68" i="3"/>
  <c r="X68" i="3"/>
  <c r="T68" i="3"/>
  <c r="AB68" i="3"/>
  <c r="Z67" i="3"/>
  <c r="Y67" i="3"/>
  <c r="X67" i="3"/>
  <c r="T67" i="3"/>
  <c r="U67" i="3"/>
  <c r="AB66" i="3"/>
  <c r="Z66" i="3"/>
  <c r="Y66" i="3"/>
  <c r="X66" i="3"/>
  <c r="U66" i="3"/>
  <c r="T66" i="3"/>
  <c r="Z65" i="3"/>
  <c r="Y65" i="3"/>
  <c r="X65" i="3"/>
  <c r="T65" i="3"/>
  <c r="AB65" i="3"/>
  <c r="Z64" i="3"/>
  <c r="Y64" i="3"/>
  <c r="X64" i="3"/>
  <c r="T64" i="3"/>
  <c r="U64" i="3"/>
  <c r="Z63" i="3"/>
  <c r="Y63" i="3"/>
  <c r="X63" i="3"/>
  <c r="T63" i="3"/>
  <c r="AB63" i="3"/>
  <c r="Z62" i="3"/>
  <c r="Y62" i="3"/>
  <c r="X62" i="3"/>
  <c r="U62" i="3"/>
  <c r="T62" i="3"/>
  <c r="AB62" i="3"/>
  <c r="Z61" i="3"/>
  <c r="Y61" i="3"/>
  <c r="X61" i="3"/>
  <c r="T61" i="3"/>
  <c r="U61" i="3"/>
  <c r="Z60" i="3"/>
  <c r="Y60" i="3"/>
  <c r="X60" i="3"/>
  <c r="T60" i="3"/>
  <c r="U60" i="3"/>
  <c r="Z59" i="3"/>
  <c r="Y59" i="3"/>
  <c r="X59" i="3"/>
  <c r="T59" i="3"/>
  <c r="U59" i="3"/>
  <c r="Z58" i="3"/>
  <c r="Y58" i="3"/>
  <c r="X58" i="3"/>
  <c r="T58" i="3"/>
  <c r="AB58" i="3"/>
  <c r="Z57" i="3"/>
  <c r="Y57" i="3"/>
  <c r="X57" i="3"/>
  <c r="T57" i="3"/>
  <c r="U57" i="3"/>
  <c r="AB56" i="3"/>
  <c r="Z56" i="3"/>
  <c r="Y56" i="3"/>
  <c r="X56" i="3"/>
  <c r="T56" i="3"/>
  <c r="U56" i="3"/>
  <c r="Z55" i="3"/>
  <c r="Y55" i="3"/>
  <c r="X55" i="3"/>
  <c r="T55" i="3"/>
  <c r="U55" i="3"/>
  <c r="Z54" i="3"/>
  <c r="Y54" i="3"/>
  <c r="X54" i="3"/>
  <c r="T54" i="3"/>
  <c r="U54" i="3"/>
  <c r="Z53" i="3"/>
  <c r="Y53" i="3"/>
  <c r="X53" i="3"/>
  <c r="T53" i="3"/>
  <c r="AB53" i="3"/>
  <c r="Z52" i="3"/>
  <c r="Y52" i="3"/>
  <c r="X52" i="3"/>
  <c r="T52" i="3"/>
  <c r="U52" i="3"/>
  <c r="Z51" i="3"/>
  <c r="Y51" i="3"/>
  <c r="X51" i="3"/>
  <c r="T51" i="3"/>
  <c r="U51" i="3"/>
  <c r="Z50" i="3"/>
  <c r="Y50" i="3"/>
  <c r="X50" i="3"/>
  <c r="T50" i="3"/>
  <c r="U50" i="3"/>
  <c r="Z49" i="3"/>
  <c r="Y49" i="3"/>
  <c r="X49" i="3"/>
  <c r="T49" i="3"/>
  <c r="AB49" i="3"/>
  <c r="Z48" i="3"/>
  <c r="Y48" i="3"/>
  <c r="X48" i="3"/>
  <c r="T48" i="3"/>
  <c r="U48" i="3"/>
  <c r="Z47" i="3"/>
  <c r="Y47" i="3"/>
  <c r="X47" i="3"/>
  <c r="T47" i="3"/>
  <c r="AB47" i="3"/>
  <c r="Z46" i="3"/>
  <c r="Y46" i="3"/>
  <c r="X46" i="3"/>
  <c r="T46" i="3"/>
  <c r="AB46" i="3"/>
  <c r="Z45" i="3"/>
  <c r="Y45" i="3"/>
  <c r="X45" i="3"/>
  <c r="T45" i="3"/>
  <c r="U45" i="3"/>
  <c r="Z44" i="3"/>
  <c r="Y44" i="3"/>
  <c r="X44" i="3"/>
  <c r="T44" i="3"/>
  <c r="U44" i="3"/>
  <c r="Z43" i="3"/>
  <c r="Y43" i="3"/>
  <c r="X43" i="3"/>
  <c r="T43" i="3"/>
  <c r="U43" i="3"/>
  <c r="Z42" i="3"/>
  <c r="Y42" i="3"/>
  <c r="X42" i="3"/>
  <c r="T42" i="3"/>
  <c r="AB42" i="3"/>
  <c r="Z41" i="3"/>
  <c r="Y41" i="3"/>
  <c r="X41" i="3"/>
  <c r="T41" i="3"/>
  <c r="U41" i="3"/>
  <c r="Z40" i="3"/>
  <c r="Y40" i="3"/>
  <c r="X40" i="3"/>
  <c r="T40" i="3"/>
  <c r="U40" i="3"/>
  <c r="Z39" i="3"/>
  <c r="Y39" i="3"/>
  <c r="X39" i="3"/>
  <c r="T39" i="3"/>
  <c r="AB39" i="3"/>
  <c r="Z38" i="3"/>
  <c r="Y38" i="3"/>
  <c r="X38" i="3"/>
  <c r="T38" i="3"/>
  <c r="AB38" i="3"/>
  <c r="Z37" i="3"/>
  <c r="Y37" i="3"/>
  <c r="X37" i="3"/>
  <c r="T37" i="3"/>
  <c r="AB37" i="3"/>
  <c r="Z36" i="3"/>
  <c r="Y36" i="3"/>
  <c r="X36" i="3"/>
  <c r="T36" i="3"/>
  <c r="AB36" i="3"/>
  <c r="Z35" i="3"/>
  <c r="Y35" i="3"/>
  <c r="X35" i="3"/>
  <c r="T35" i="3"/>
  <c r="AB35" i="3"/>
  <c r="Z34" i="3"/>
  <c r="Y34" i="3"/>
  <c r="X34" i="3"/>
  <c r="T34" i="3"/>
  <c r="U34" i="3"/>
  <c r="Z33" i="3"/>
  <c r="Y33" i="3"/>
  <c r="X33" i="3"/>
  <c r="T33" i="3"/>
  <c r="AB33" i="3"/>
  <c r="Z32" i="3"/>
  <c r="Y32" i="3"/>
  <c r="X32" i="3"/>
  <c r="T32" i="3"/>
  <c r="U32" i="3"/>
  <c r="Z31" i="3"/>
  <c r="Y31" i="3"/>
  <c r="X31" i="3"/>
  <c r="T31" i="3"/>
  <c r="AB31" i="3"/>
  <c r="Z30" i="3"/>
  <c r="Y30" i="3"/>
  <c r="X30" i="3"/>
  <c r="T30" i="3"/>
  <c r="AB30" i="3"/>
  <c r="Z29" i="3"/>
  <c r="Y29" i="3"/>
  <c r="X29" i="3"/>
  <c r="T29" i="3"/>
  <c r="AB29" i="3"/>
  <c r="Z28" i="3"/>
  <c r="Y28" i="3"/>
  <c r="X28" i="3"/>
  <c r="T28" i="3"/>
  <c r="AB28" i="3"/>
  <c r="Z27" i="3"/>
  <c r="Y27" i="3"/>
  <c r="X27" i="3"/>
  <c r="T27" i="3"/>
  <c r="U27" i="3"/>
  <c r="Z26" i="3"/>
  <c r="Y26" i="3"/>
  <c r="X26" i="3"/>
  <c r="T26" i="3"/>
  <c r="AB26" i="3"/>
  <c r="Z25" i="3"/>
  <c r="Y25" i="3"/>
  <c r="X25" i="3"/>
  <c r="T25" i="3"/>
  <c r="U25" i="3"/>
  <c r="Z24" i="3"/>
  <c r="Y24" i="3"/>
  <c r="X24" i="3"/>
  <c r="T24" i="3"/>
  <c r="U24" i="3"/>
  <c r="Z23" i="3"/>
  <c r="Y23" i="3"/>
  <c r="X23" i="3"/>
  <c r="T23" i="3"/>
  <c r="AB23" i="3"/>
  <c r="Z22" i="3"/>
  <c r="Y22" i="3"/>
  <c r="X22" i="3"/>
  <c r="T22" i="3"/>
  <c r="AB22" i="3"/>
  <c r="Z21" i="3"/>
  <c r="Y21" i="3"/>
  <c r="X21" i="3"/>
  <c r="T21" i="3"/>
  <c r="AB21" i="3"/>
  <c r="Z20" i="3"/>
  <c r="Y20" i="3"/>
  <c r="X20" i="3"/>
  <c r="T20" i="3"/>
  <c r="U20" i="3"/>
  <c r="Z19" i="3"/>
  <c r="Y19" i="3"/>
  <c r="X19" i="3"/>
  <c r="T19" i="3"/>
  <c r="AB19" i="3"/>
  <c r="Z18" i="3"/>
  <c r="Y18" i="3"/>
  <c r="X18" i="3"/>
  <c r="T18" i="3"/>
  <c r="AB18" i="3"/>
  <c r="Z17" i="3"/>
  <c r="Y17" i="3"/>
  <c r="X17" i="3"/>
  <c r="T17" i="3"/>
  <c r="AB17" i="3"/>
  <c r="Z16" i="3"/>
  <c r="Y16" i="3"/>
  <c r="X16" i="3"/>
  <c r="T16" i="3"/>
  <c r="AB16" i="3"/>
  <c r="Z15" i="3"/>
  <c r="Y15" i="3"/>
  <c r="X15" i="3"/>
  <c r="T15" i="3"/>
  <c r="AB15" i="3"/>
  <c r="Z14" i="3"/>
  <c r="Y14" i="3"/>
  <c r="X14" i="3"/>
  <c r="T14" i="3"/>
  <c r="U14" i="3"/>
  <c r="Z13" i="3"/>
  <c r="Y13" i="3"/>
  <c r="X13" i="3"/>
  <c r="T13" i="3"/>
  <c r="AB13" i="3"/>
  <c r="Z12" i="3"/>
  <c r="Y12" i="3"/>
  <c r="X12" i="3"/>
  <c r="T12" i="3"/>
  <c r="AB12" i="3"/>
  <c r="Z11" i="3"/>
  <c r="Y11" i="3"/>
  <c r="X11" i="3"/>
  <c r="T11" i="3"/>
  <c r="U11" i="3"/>
  <c r="Z10" i="3"/>
  <c r="Y10" i="3"/>
  <c r="X10" i="3"/>
  <c r="T10" i="3"/>
  <c r="AB10" i="3"/>
  <c r="Z9" i="3"/>
  <c r="Y9" i="3"/>
  <c r="X9" i="3"/>
  <c r="T9" i="3"/>
  <c r="U9" i="3"/>
  <c r="Z8" i="3"/>
  <c r="Y8" i="3"/>
  <c r="X8" i="3"/>
  <c r="T8" i="3"/>
  <c r="AB8" i="3"/>
  <c r="Z7" i="3"/>
  <c r="Y7" i="3"/>
  <c r="X7" i="3"/>
  <c r="T7" i="3"/>
  <c r="AB7" i="3"/>
  <c r="Z6" i="3"/>
  <c r="Y6" i="3"/>
  <c r="X6" i="3"/>
  <c r="T6" i="3"/>
  <c r="U6" i="3"/>
  <c r="Z5" i="3"/>
  <c r="Y5" i="3"/>
  <c r="X5" i="3"/>
  <c r="T5" i="3"/>
  <c r="S214" i="3"/>
  <c r="R214" i="3"/>
  <c r="U5" i="3"/>
  <c r="U171" i="1"/>
  <c r="U169" i="1"/>
  <c r="U168" i="1"/>
  <c r="U165" i="1"/>
  <c r="U164" i="1"/>
  <c r="Q160" i="1"/>
  <c r="U158" i="1"/>
  <c r="U157" i="1"/>
  <c r="U156" i="1"/>
  <c r="U155" i="1"/>
  <c r="U154" i="1"/>
  <c r="U153" i="1"/>
  <c r="U152" i="1"/>
  <c r="U145" i="1"/>
  <c r="U144" i="1"/>
  <c r="U143" i="1"/>
  <c r="U142" i="1"/>
  <c r="U141" i="1"/>
  <c r="S139" i="1"/>
  <c r="S147" i="1" s="1"/>
  <c r="Q139" i="1"/>
  <c r="Q147" i="1" s="1"/>
  <c r="I139" i="1"/>
  <c r="W137" i="1"/>
  <c r="U137" i="1"/>
  <c r="W136" i="1"/>
  <c r="U136" i="1"/>
  <c r="W133" i="1"/>
  <c r="U133" i="1"/>
  <c r="Q124" i="1"/>
  <c r="Q110" i="1"/>
  <c r="K109" i="1"/>
  <c r="Q104" i="1"/>
  <c r="K103" i="1"/>
  <c r="K100" i="1"/>
  <c r="Q82" i="1"/>
  <c r="K77" i="1"/>
  <c r="Q67" i="1"/>
  <c r="U66" i="1"/>
  <c r="K66" i="1"/>
  <c r="Q32" i="1"/>
  <c r="V79" i="3" l="1"/>
  <c r="V207" i="3"/>
  <c r="V201" i="3"/>
  <c r="V50" i="3"/>
  <c r="V78" i="3"/>
  <c r="V105" i="3"/>
  <c r="V80" i="3"/>
  <c r="V99" i="3"/>
  <c r="V167" i="3"/>
  <c r="V181" i="3"/>
  <c r="V211" i="3"/>
  <c r="V101" i="3"/>
  <c r="V123" i="3"/>
  <c r="V169" i="3"/>
  <c r="V202" i="3"/>
  <c r="V48" i="3"/>
  <c r="V193" i="3"/>
  <c r="V73" i="3"/>
  <c r="V198" i="3"/>
  <c r="V124" i="3"/>
  <c r="K86" i="1"/>
  <c r="J38" i="1"/>
  <c r="J78" i="1"/>
  <c r="K78" i="1" s="1"/>
  <c r="K75" i="1"/>
  <c r="K12" i="1"/>
  <c r="K123" i="1"/>
  <c r="J23" i="1"/>
  <c r="CH169" i="6"/>
  <c r="CH71" i="6"/>
  <c r="CH84" i="6"/>
  <c r="CH105" i="6"/>
  <c r="CH157" i="6"/>
  <c r="CH101" i="6"/>
  <c r="CH41" i="6"/>
  <c r="CH96" i="6"/>
  <c r="CH48" i="6"/>
  <c r="CH64" i="6"/>
  <c r="CH66" i="6"/>
  <c r="CH47" i="6"/>
  <c r="CH15" i="6"/>
  <c r="K102" i="1"/>
  <c r="K58" i="1"/>
  <c r="K50" i="1"/>
  <c r="K42" i="1"/>
  <c r="K16" i="1"/>
  <c r="K24" i="1"/>
  <c r="K15" i="1"/>
  <c r="K61" i="1"/>
  <c r="K101" i="1"/>
  <c r="K65" i="1"/>
  <c r="K57" i="1"/>
  <c r="K49" i="1"/>
  <c r="K41" i="1"/>
  <c r="K17" i="1"/>
  <c r="K25" i="1"/>
  <c r="K88" i="1"/>
  <c r="K64" i="1"/>
  <c r="K56" i="1"/>
  <c r="K48" i="1"/>
  <c r="K40" i="1"/>
  <c r="K18" i="1"/>
  <c r="K26" i="1"/>
  <c r="K53" i="1"/>
  <c r="K87" i="1"/>
  <c r="K63" i="1"/>
  <c r="K55" i="1"/>
  <c r="K47" i="1"/>
  <c r="K39" i="1"/>
  <c r="K19" i="1"/>
  <c r="K27" i="1"/>
  <c r="K62" i="1"/>
  <c r="K54" i="1"/>
  <c r="K46" i="1"/>
  <c r="K20" i="1"/>
  <c r="K28" i="1"/>
  <c r="K45" i="1"/>
  <c r="K37" i="1"/>
  <c r="K21" i="1"/>
  <c r="K29" i="1"/>
  <c r="K108" i="1"/>
  <c r="K80" i="1"/>
  <c r="K60" i="1"/>
  <c r="K52" i="1"/>
  <c r="K44" i="1"/>
  <c r="K36" i="1"/>
  <c r="K22" i="1"/>
  <c r="K30" i="1"/>
  <c r="K107" i="1"/>
  <c r="K79" i="1"/>
  <c r="K59" i="1"/>
  <c r="K51" i="1"/>
  <c r="K43" i="1"/>
  <c r="K31" i="1"/>
  <c r="K85" i="1"/>
  <c r="K126" i="1"/>
  <c r="K124" i="1"/>
  <c r="BF182" i="6"/>
  <c r="BG182" i="6" s="1"/>
  <c r="CC182" i="6" s="1"/>
  <c r="BF177" i="6"/>
  <c r="BG177" i="6" s="1"/>
  <c r="CC177" i="6" s="1"/>
  <c r="BF172" i="6"/>
  <c r="BG172" i="6" s="1"/>
  <c r="CC172" i="6" s="1"/>
  <c r="DR70" i="6"/>
  <c r="BF57" i="6"/>
  <c r="BG57" i="6" s="1"/>
  <c r="CC57" i="6" s="1"/>
  <c r="DR200" i="6"/>
  <c r="DR83" i="6"/>
  <c r="BF188" i="6"/>
  <c r="BG188" i="6" s="1"/>
  <c r="CC188" i="6" s="1"/>
  <c r="DR191" i="6"/>
  <c r="BF191" i="6"/>
  <c r="BG191" i="6" s="1"/>
  <c r="CC191" i="6" s="1"/>
  <c r="BF163" i="6"/>
  <c r="BG163" i="6" s="1"/>
  <c r="CC163" i="6" s="1"/>
  <c r="DR33" i="6"/>
  <c r="BF52" i="6"/>
  <c r="BG52" i="6" s="1"/>
  <c r="CC52" i="6" s="1"/>
  <c r="DR176" i="6"/>
  <c r="BF196" i="6"/>
  <c r="BG196" i="6" s="1"/>
  <c r="CC196" i="6" s="1"/>
  <c r="DR186" i="6"/>
  <c r="BF83" i="6"/>
  <c r="BG83" i="6" s="1"/>
  <c r="CC83" i="6" s="1"/>
  <c r="DR23" i="6"/>
  <c r="DR25" i="6"/>
  <c r="BF33" i="6"/>
  <c r="BG33" i="6" s="1"/>
  <c r="CC33" i="6" s="1"/>
  <c r="DR202" i="6"/>
  <c r="DR192" i="6"/>
  <c r="DR146" i="6"/>
  <c r="BF100" i="6"/>
  <c r="BG100" i="6" s="1"/>
  <c r="CC100" i="6" s="1"/>
  <c r="DR34" i="6"/>
  <c r="DR177" i="6"/>
  <c r="DR117" i="6"/>
  <c r="BF124" i="6"/>
  <c r="BG124" i="6" s="1"/>
  <c r="DR105" i="6"/>
  <c r="DR139" i="6"/>
  <c r="BF76" i="6"/>
  <c r="BG76" i="6" s="1"/>
  <c r="BF190" i="6"/>
  <c r="BG190" i="6" s="1"/>
  <c r="CC190" i="6" s="1"/>
  <c r="BF178" i="6"/>
  <c r="BG178" i="6" s="1"/>
  <c r="CC178" i="6" s="1"/>
  <c r="DR168" i="6"/>
  <c r="DR45" i="6"/>
  <c r="DR52" i="6"/>
  <c r="BF200" i="6"/>
  <c r="BG200" i="6" s="1"/>
  <c r="CC200" i="6" s="1"/>
  <c r="DR124" i="6"/>
  <c r="DR36" i="6"/>
  <c r="BF167" i="6"/>
  <c r="BG167" i="6" s="1"/>
  <c r="CC167" i="6" s="1"/>
  <c r="DR29" i="6"/>
  <c r="DR178" i="6"/>
  <c r="BF174" i="6"/>
  <c r="BG174" i="6" s="1"/>
  <c r="DR172" i="6"/>
  <c r="DR115" i="6"/>
  <c r="DR181" i="6"/>
  <c r="DR107" i="6"/>
  <c r="DR199" i="6"/>
  <c r="DR20" i="6"/>
  <c r="BF117" i="6"/>
  <c r="BG117" i="6" s="1"/>
  <c r="CC117" i="6" s="1"/>
  <c r="DR28" i="6"/>
  <c r="DR103" i="6"/>
  <c r="BF103" i="6"/>
  <c r="BG103" i="6" s="1"/>
  <c r="CC103" i="6" s="1"/>
  <c r="DR203" i="6"/>
  <c r="DR170" i="6"/>
  <c r="DR89" i="6"/>
  <c r="DR43" i="6"/>
  <c r="DR39" i="6"/>
  <c r="BF42" i="6"/>
  <c r="BG42" i="6" s="1"/>
  <c r="CC42" i="6" s="1"/>
  <c r="DR80" i="6"/>
  <c r="DR92" i="6"/>
  <c r="BF203" i="6"/>
  <c r="BG203" i="6" s="1"/>
  <c r="BF59" i="6"/>
  <c r="BG59" i="6" s="1"/>
  <c r="CC59" i="6" s="1"/>
  <c r="DR108" i="6"/>
  <c r="DR74" i="6"/>
  <c r="BF37" i="6"/>
  <c r="BG37" i="6" s="1"/>
  <c r="CC37" i="6" s="1"/>
  <c r="DR32" i="6"/>
  <c r="DR171" i="6"/>
  <c r="BF27" i="6"/>
  <c r="BG27" i="6" s="1"/>
  <c r="CC27" i="6" s="1"/>
  <c r="BF154" i="6"/>
  <c r="BG154" i="6" s="1"/>
  <c r="CC154" i="6" s="1"/>
  <c r="BF184" i="6"/>
  <c r="BG184" i="6" s="1"/>
  <c r="CC184" i="6" s="1"/>
  <c r="BF201" i="6"/>
  <c r="BG201" i="6" s="1"/>
  <c r="CC201" i="6" s="1"/>
  <c r="DR180" i="6"/>
  <c r="DR147" i="6"/>
  <c r="DR35" i="6"/>
  <c r="DR73" i="6"/>
  <c r="BF88" i="6"/>
  <c r="BG88" i="6" s="1"/>
  <c r="CC88" i="6" s="1"/>
  <c r="BF142" i="6"/>
  <c r="BG142" i="6" s="1"/>
  <c r="CC142" i="6" s="1"/>
  <c r="BF158" i="6"/>
  <c r="BG158" i="6" s="1"/>
  <c r="CC158" i="6" s="1"/>
  <c r="DR143" i="6"/>
  <c r="DR49" i="6"/>
  <c r="DR138" i="6"/>
  <c r="BF110" i="6"/>
  <c r="BG110" i="6" s="1"/>
  <c r="CC110" i="6" s="1"/>
  <c r="BF131" i="6"/>
  <c r="BG131" i="6" s="1"/>
  <c r="CC131" i="6" s="1"/>
  <c r="DR122" i="6"/>
  <c r="DR18" i="6"/>
  <c r="DR159" i="6"/>
  <c r="DR56" i="6"/>
  <c r="BF165" i="6"/>
  <c r="BG165" i="6" s="1"/>
  <c r="CC165" i="6" s="1"/>
  <c r="DR182" i="6"/>
  <c r="DR131" i="6"/>
  <c r="BF133" i="6"/>
  <c r="BG133" i="6" s="1"/>
  <c r="CC133" i="6" s="1"/>
  <c r="BF102" i="6"/>
  <c r="BG102" i="6" s="1"/>
  <c r="DR120" i="6"/>
  <c r="DR128" i="6"/>
  <c r="DR154" i="6"/>
  <c r="DR141" i="6"/>
  <c r="BF136" i="6"/>
  <c r="BG136" i="6" s="1"/>
  <c r="CC136" i="6" s="1"/>
  <c r="BF97" i="6"/>
  <c r="BG97" i="6" s="1"/>
  <c r="DR136" i="6"/>
  <c r="DR81" i="6"/>
  <c r="BF153" i="6"/>
  <c r="BG153" i="6" s="1"/>
  <c r="CC153" i="6" s="1"/>
  <c r="BF39" i="6"/>
  <c r="BG39" i="6" s="1"/>
  <c r="CC39" i="6" s="1"/>
  <c r="DR208" i="6"/>
  <c r="BF82" i="6"/>
  <c r="BG82" i="6" s="1"/>
  <c r="CC82" i="6" s="1"/>
  <c r="BF132" i="6"/>
  <c r="BG132" i="6" s="1"/>
  <c r="CC132" i="6" s="1"/>
  <c r="BF111" i="6"/>
  <c r="BG111" i="6" s="1"/>
  <c r="CC111" i="6" s="1"/>
  <c r="DR59" i="6"/>
  <c r="DR185" i="6"/>
  <c r="DR109" i="6"/>
  <c r="DR106" i="6"/>
  <c r="DR11" i="6"/>
  <c r="BF53" i="6"/>
  <c r="BG53" i="6" s="1"/>
  <c r="CC53" i="6" s="1"/>
  <c r="BF176" i="6"/>
  <c r="BG176" i="6" s="1"/>
  <c r="CC176" i="6" s="1"/>
  <c r="BF74" i="6"/>
  <c r="BG74" i="6" s="1"/>
  <c r="CC74" i="6" s="1"/>
  <c r="BF119" i="6"/>
  <c r="BG119" i="6" s="1"/>
  <c r="BF115" i="6"/>
  <c r="BG115" i="6" s="1"/>
  <c r="CC115" i="6" s="1"/>
  <c r="BF65" i="6"/>
  <c r="BG65" i="6" s="1"/>
  <c r="CC65" i="6" s="1"/>
  <c r="BF12" i="6"/>
  <c r="BG12" i="6" s="1"/>
  <c r="CC12" i="6" s="1"/>
  <c r="DR93" i="6"/>
  <c r="DR44" i="6"/>
  <c r="DR27" i="6"/>
  <c r="DR188" i="6"/>
  <c r="DR173" i="6"/>
  <c r="BF141" i="6"/>
  <c r="BG141" i="6" s="1"/>
  <c r="CC141" i="6" s="1"/>
  <c r="DR127" i="6"/>
  <c r="BF92" i="6"/>
  <c r="BG92" i="6" s="1"/>
  <c r="CC92" i="6" s="1"/>
  <c r="DR57" i="6"/>
  <c r="DR158" i="6"/>
  <c r="BF137" i="6"/>
  <c r="BG137" i="6" s="1"/>
  <c r="CC137" i="6" s="1"/>
  <c r="BF152" i="6"/>
  <c r="BG152" i="6" s="1"/>
  <c r="CC152" i="6" s="1"/>
  <c r="DR119" i="6"/>
  <c r="BF75" i="6"/>
  <c r="BG75" i="6" s="1"/>
  <c r="CC75" i="6" s="1"/>
  <c r="DR123" i="6"/>
  <c r="BF127" i="6"/>
  <c r="BG127" i="6" s="1"/>
  <c r="CC127" i="6" s="1"/>
  <c r="DR86" i="6"/>
  <c r="BF22" i="6"/>
  <c r="BG22" i="6" s="1"/>
  <c r="CC22" i="6" s="1"/>
  <c r="DR100" i="6"/>
  <c r="BF107" i="6"/>
  <c r="BG107" i="6" s="1"/>
  <c r="DR62" i="6"/>
  <c r="DR87" i="6"/>
  <c r="DR94" i="6"/>
  <c r="DR169" i="6"/>
  <c r="DR97" i="6"/>
  <c r="BF80" i="6"/>
  <c r="BG80" i="6" s="1"/>
  <c r="CC80" i="6" s="1"/>
  <c r="BF161" i="6"/>
  <c r="BG161" i="6" s="1"/>
  <c r="CC161" i="6" s="1"/>
  <c r="DR190" i="6"/>
  <c r="DR166" i="6"/>
  <c r="DR69" i="6"/>
  <c r="BF18" i="6"/>
  <c r="BG18" i="6" s="1"/>
  <c r="CC18" i="6" s="1"/>
  <c r="DR17" i="6"/>
  <c r="BF199" i="6"/>
  <c r="BG199" i="6" s="1"/>
  <c r="CC199" i="6" s="1"/>
  <c r="BF181" i="6"/>
  <c r="BG181" i="6" s="1"/>
  <c r="CC181" i="6" s="1"/>
  <c r="DR63" i="6"/>
  <c r="DR50" i="6"/>
  <c r="BF28" i="6"/>
  <c r="BG28" i="6" s="1"/>
  <c r="DR16" i="6"/>
  <c r="DR14" i="6"/>
  <c r="BF123" i="6"/>
  <c r="BG123" i="6" s="1"/>
  <c r="CC123" i="6" s="1"/>
  <c r="DR163" i="6"/>
  <c r="DR161" i="6"/>
  <c r="DR19" i="6"/>
  <c r="DR164" i="6"/>
  <c r="BF171" i="6"/>
  <c r="BG171" i="6" s="1"/>
  <c r="CC171" i="6" s="1"/>
  <c r="DR174" i="6"/>
  <c r="BF78" i="6"/>
  <c r="BG78" i="6" s="1"/>
  <c r="BF128" i="6"/>
  <c r="BG128" i="6" s="1"/>
  <c r="CC128" i="6" s="1"/>
  <c r="BF121" i="6"/>
  <c r="BG121" i="6" s="1"/>
  <c r="CC121" i="6" s="1"/>
  <c r="DR114" i="6"/>
  <c r="BF73" i="6"/>
  <c r="BG73" i="6" s="1"/>
  <c r="BF62" i="6"/>
  <c r="BG62" i="6" s="1"/>
  <c r="CC62" i="6" s="1"/>
  <c r="DR149" i="6"/>
  <c r="BF29" i="6"/>
  <c r="BG29" i="6" s="1"/>
  <c r="CC29" i="6" s="1"/>
  <c r="DR37" i="6"/>
  <c r="DR184" i="6"/>
  <c r="BF208" i="6"/>
  <c r="BG208" i="6" s="1"/>
  <c r="CC208" i="6" s="1"/>
  <c r="BF170" i="6"/>
  <c r="BG170" i="6" s="1"/>
  <c r="CC170" i="6" s="1"/>
  <c r="DR130" i="6"/>
  <c r="DR137" i="6"/>
  <c r="BF89" i="6"/>
  <c r="BG89" i="6" s="1"/>
  <c r="CC89" i="6" s="1"/>
  <c r="BF61" i="6"/>
  <c r="BG61" i="6" s="1"/>
  <c r="CC61" i="6" s="1"/>
  <c r="DR84" i="6"/>
  <c r="BF143" i="6"/>
  <c r="BG143" i="6" s="1"/>
  <c r="BF207" i="6"/>
  <c r="BG207" i="6" s="1"/>
  <c r="CC207" i="6" s="1"/>
  <c r="BF185" i="6"/>
  <c r="BG185" i="6" s="1"/>
  <c r="CC185" i="6" s="1"/>
  <c r="BF168" i="6"/>
  <c r="BG168" i="6" s="1"/>
  <c r="CC168" i="6" s="1"/>
  <c r="BF122" i="6"/>
  <c r="BG122" i="6" s="1"/>
  <c r="CC122" i="6" s="1"/>
  <c r="BF38" i="6"/>
  <c r="BG38" i="6" s="1"/>
  <c r="CC38" i="6" s="1"/>
  <c r="BF14" i="6"/>
  <c r="BG14" i="6" s="1"/>
  <c r="CC14" i="6" s="1"/>
  <c r="BF113" i="6"/>
  <c r="BG113" i="6" s="1"/>
  <c r="DR90" i="6"/>
  <c r="BF120" i="6"/>
  <c r="BG120" i="6" s="1"/>
  <c r="CC120" i="6" s="1"/>
  <c r="BF180" i="6"/>
  <c r="BG180" i="6" s="1"/>
  <c r="CC180" i="6" s="1"/>
  <c r="DR179" i="6"/>
  <c r="BF55" i="6"/>
  <c r="BG55" i="6" s="1"/>
  <c r="CC55" i="6" s="1"/>
  <c r="DR13" i="6"/>
  <c r="BF130" i="6"/>
  <c r="BG130" i="6" s="1"/>
  <c r="CC130" i="6" s="1"/>
  <c r="DR167" i="6"/>
  <c r="BF162" i="6"/>
  <c r="BG162" i="6" s="1"/>
  <c r="CC162" i="6" s="1"/>
  <c r="DR155" i="6"/>
  <c r="BF138" i="6"/>
  <c r="BG138" i="6" s="1"/>
  <c r="CC138" i="6" s="1"/>
  <c r="DR95" i="6"/>
  <c r="DR77" i="6"/>
  <c r="DR31" i="6"/>
  <c r="DR64" i="6"/>
  <c r="DR132" i="6"/>
  <c r="DR15" i="6"/>
  <c r="DR72" i="6"/>
  <c r="DR22" i="6"/>
  <c r="BF144" i="6"/>
  <c r="BG144" i="6" s="1"/>
  <c r="CC144" i="6" s="1"/>
  <c r="DR40" i="6"/>
  <c r="DR160" i="6"/>
  <c r="BF149" i="6"/>
  <c r="BG149" i="6" s="1"/>
  <c r="CC149" i="6" s="1"/>
  <c r="DR112" i="6"/>
  <c r="BF108" i="6"/>
  <c r="BG108" i="6" s="1"/>
  <c r="CC108" i="6" s="1"/>
  <c r="BF145" i="6"/>
  <c r="BG145" i="6" s="1"/>
  <c r="CC145" i="6" s="1"/>
  <c r="BF86" i="6"/>
  <c r="BG86" i="6" s="1"/>
  <c r="CC86" i="6" s="1"/>
  <c r="BF43" i="6"/>
  <c r="BG43" i="6" s="1"/>
  <c r="CC43" i="6" s="1"/>
  <c r="DR79" i="6"/>
  <c r="BF16" i="6"/>
  <c r="BG16" i="6" s="1"/>
  <c r="CC16" i="6" s="1"/>
  <c r="DR153" i="6"/>
  <c r="BF81" i="6"/>
  <c r="BG81" i="6" s="1"/>
  <c r="CC81" i="6" s="1"/>
  <c r="BF186" i="6"/>
  <c r="BG186" i="6" s="1"/>
  <c r="CC186" i="6" s="1"/>
  <c r="BF67" i="6"/>
  <c r="BG67" i="6" s="1"/>
  <c r="CC67" i="6" s="1"/>
  <c r="DR78" i="6"/>
  <c r="DR82" i="6"/>
  <c r="DT209" i="6"/>
  <c r="DR42" i="6"/>
  <c r="DR61" i="6"/>
  <c r="DR88" i="6"/>
  <c r="BF90" i="6"/>
  <c r="BG90" i="6" s="1"/>
  <c r="BF173" i="6"/>
  <c r="BG173" i="6" s="1"/>
  <c r="CC173" i="6" s="1"/>
  <c r="BF206" i="6"/>
  <c r="BG206" i="6" s="1"/>
  <c r="CC206" i="6" s="1"/>
  <c r="BF175" i="6"/>
  <c r="BG175" i="6" s="1"/>
  <c r="BF87" i="6"/>
  <c r="BG87" i="6" s="1"/>
  <c r="CC87" i="6" s="1"/>
  <c r="DR26" i="6"/>
  <c r="BF36" i="6"/>
  <c r="BG36" i="6" s="1"/>
  <c r="BF50" i="6"/>
  <c r="BG50" i="6" s="1"/>
  <c r="CC50" i="6" s="1"/>
  <c r="BF202" i="6"/>
  <c r="BG202" i="6" s="1"/>
  <c r="CC202" i="6" s="1"/>
  <c r="DR198" i="6"/>
  <c r="BF197" i="6"/>
  <c r="BG197" i="6" s="1"/>
  <c r="CC197" i="6" s="1"/>
  <c r="DR145" i="6"/>
  <c r="DR187" i="6"/>
  <c r="DR129" i="6"/>
  <c r="BF23" i="6"/>
  <c r="BG23" i="6" s="1"/>
  <c r="DR91" i="6"/>
  <c r="DR76" i="6"/>
  <c r="DR38" i="6"/>
  <c r="DR183" i="6"/>
  <c r="DR197" i="6"/>
  <c r="DR156" i="6"/>
  <c r="BF147" i="6"/>
  <c r="BG147" i="6" s="1"/>
  <c r="BF56" i="6"/>
  <c r="BG56" i="6" s="1"/>
  <c r="CC56" i="6" s="1"/>
  <c r="DR201" i="6"/>
  <c r="BF187" i="6"/>
  <c r="BG187" i="6" s="1"/>
  <c r="CC187" i="6" s="1"/>
  <c r="BF156" i="6"/>
  <c r="BG156" i="6" s="1"/>
  <c r="CC156" i="6" s="1"/>
  <c r="BF159" i="6"/>
  <c r="BG159" i="6" s="1"/>
  <c r="CC159" i="6" s="1"/>
  <c r="DR133" i="6"/>
  <c r="DR46" i="6"/>
  <c r="BF32" i="6"/>
  <c r="BG32" i="6" s="1"/>
  <c r="CC32" i="6" s="1"/>
  <c r="BF45" i="6"/>
  <c r="BG45" i="6" s="1"/>
  <c r="CC45" i="6" s="1"/>
  <c r="DJ209" i="6"/>
  <c r="BF35" i="6"/>
  <c r="BG35" i="6" s="1"/>
  <c r="CC35" i="6" s="1"/>
  <c r="BF179" i="6"/>
  <c r="BG179" i="6" s="1"/>
  <c r="CC179" i="6" s="1"/>
  <c r="DR175" i="6"/>
  <c r="DR134" i="6"/>
  <c r="DR116" i="6"/>
  <c r="DR148" i="6"/>
  <c r="BF93" i="6"/>
  <c r="BG93" i="6" s="1"/>
  <c r="CC93" i="6" s="1"/>
  <c r="DR68" i="6"/>
  <c r="BF68" i="6"/>
  <c r="BG68" i="6" s="1"/>
  <c r="CC68" i="6" s="1"/>
  <c r="BF129" i="6"/>
  <c r="BG129" i="6" s="1"/>
  <c r="BF94" i="6"/>
  <c r="BG94" i="6" s="1"/>
  <c r="CC94" i="6" s="1"/>
  <c r="X209" i="6"/>
  <c r="BF10" i="6"/>
  <c r="DR21" i="6"/>
  <c r="BF31" i="6"/>
  <c r="BG31" i="6" s="1"/>
  <c r="CC31" i="6" s="1"/>
  <c r="BF19" i="6"/>
  <c r="BG19" i="6" s="1"/>
  <c r="DR205" i="6"/>
  <c r="BF205" i="6"/>
  <c r="BG205" i="6" s="1"/>
  <c r="CC205" i="6" s="1"/>
  <c r="DR150" i="6"/>
  <c r="BF150" i="6"/>
  <c r="BG150" i="6" s="1"/>
  <c r="CC150" i="6" s="1"/>
  <c r="BF91" i="6"/>
  <c r="BG91" i="6" s="1"/>
  <c r="CC91" i="6" s="1"/>
  <c r="BF146" i="6"/>
  <c r="BG146" i="6" s="1"/>
  <c r="BF40" i="6"/>
  <c r="BG40" i="6" s="1"/>
  <c r="CC40" i="6" s="1"/>
  <c r="DR60" i="6"/>
  <c r="BF60" i="6"/>
  <c r="BG60" i="6" s="1"/>
  <c r="CC60" i="6" s="1"/>
  <c r="BF166" i="6"/>
  <c r="BG166" i="6" s="1"/>
  <c r="CC166" i="6" s="1"/>
  <c r="BF112" i="6"/>
  <c r="BG112" i="6" s="1"/>
  <c r="CC112" i="6" s="1"/>
  <c r="DR54" i="6"/>
  <c r="BF54" i="6"/>
  <c r="BG54" i="6" s="1"/>
  <c r="BF109" i="6"/>
  <c r="BG109" i="6" s="1"/>
  <c r="CC109" i="6" s="1"/>
  <c r="BF21" i="6"/>
  <c r="BG21" i="6" s="1"/>
  <c r="CC21" i="6" s="1"/>
  <c r="BF70" i="6"/>
  <c r="BG70" i="6" s="1"/>
  <c r="CC70" i="6" s="1"/>
  <c r="BF44" i="6"/>
  <c r="BG44" i="6" s="1"/>
  <c r="CC44" i="6" s="1"/>
  <c r="BF198" i="6"/>
  <c r="BG198" i="6" s="1"/>
  <c r="CC198" i="6" s="1"/>
  <c r="BF192" i="6"/>
  <c r="BG192" i="6" s="1"/>
  <c r="CC192" i="6" s="1"/>
  <c r="BF155" i="6"/>
  <c r="BG155" i="6" s="1"/>
  <c r="CC155" i="6" s="1"/>
  <c r="BF164" i="6"/>
  <c r="BG164" i="6" s="1"/>
  <c r="CC164" i="6" s="1"/>
  <c r="BF160" i="6"/>
  <c r="BG160" i="6" s="1"/>
  <c r="CC160" i="6" s="1"/>
  <c r="DR126" i="6"/>
  <c r="BF126" i="6"/>
  <c r="BG126" i="6" s="1"/>
  <c r="CC126" i="6" s="1"/>
  <c r="BF72" i="6"/>
  <c r="BG72" i="6" s="1"/>
  <c r="CC72" i="6" s="1"/>
  <c r="DR102" i="6"/>
  <c r="BF20" i="6"/>
  <c r="BG20" i="6" s="1"/>
  <c r="DR10" i="6"/>
  <c r="BF26" i="6"/>
  <c r="BG26" i="6" s="1"/>
  <c r="BF204" i="6"/>
  <c r="BG204" i="6" s="1"/>
  <c r="CC204" i="6" s="1"/>
  <c r="BF134" i="6"/>
  <c r="BG134" i="6" s="1"/>
  <c r="CC134" i="6" s="1"/>
  <c r="BF139" i="6"/>
  <c r="BG139" i="6" s="1"/>
  <c r="CC139" i="6" s="1"/>
  <c r="BF148" i="6"/>
  <c r="BG148" i="6" s="1"/>
  <c r="CC148" i="6" s="1"/>
  <c r="BF116" i="6"/>
  <c r="BG116" i="6" s="1"/>
  <c r="CC116" i="6" s="1"/>
  <c r="BF95" i="6"/>
  <c r="BG95" i="6" s="1"/>
  <c r="CC95" i="6" s="1"/>
  <c r="BF77" i="6"/>
  <c r="BG77" i="6" s="1"/>
  <c r="BF34" i="6"/>
  <c r="BG34" i="6" s="1"/>
  <c r="CC34" i="6" s="1"/>
  <c r="BF106" i="6"/>
  <c r="BG106" i="6" s="1"/>
  <c r="CC106" i="6" s="1"/>
  <c r="BF63" i="6"/>
  <c r="BG63" i="6" s="1"/>
  <c r="CC63" i="6" s="1"/>
  <c r="DR12" i="6"/>
  <c r="BF49" i="6"/>
  <c r="BG49" i="6" s="1"/>
  <c r="CC49" i="6" s="1"/>
  <c r="BF79" i="6"/>
  <c r="BG79" i="6" s="1"/>
  <c r="CC79" i="6" s="1"/>
  <c r="BF11" i="6"/>
  <c r="BG11" i="6" s="1"/>
  <c r="CC11" i="6" s="1"/>
  <c r="BF183" i="6"/>
  <c r="BG183" i="6" s="1"/>
  <c r="CC183" i="6" s="1"/>
  <c r="DR206" i="6"/>
  <c r="DR152" i="6"/>
  <c r="DR165" i="6"/>
  <c r="K125" i="1"/>
  <c r="DR144" i="6"/>
  <c r="BF114" i="6"/>
  <c r="BG114" i="6" s="1"/>
  <c r="CC114" i="6" s="1"/>
  <c r="DR140" i="6"/>
  <c r="BF140" i="6"/>
  <c r="BG140" i="6" s="1"/>
  <c r="CC140" i="6" s="1"/>
  <c r="DR162" i="6"/>
  <c r="DR67" i="6"/>
  <c r="BF46" i="6"/>
  <c r="BG46" i="6" s="1"/>
  <c r="DR113" i="6"/>
  <c r="BF69" i="6"/>
  <c r="BG69" i="6" s="1"/>
  <c r="CC69" i="6" s="1"/>
  <c r="BF25" i="6"/>
  <c r="BG25" i="6" s="1"/>
  <c r="CC25" i="6" s="1"/>
  <c r="DR55" i="6"/>
  <c r="DR53" i="6"/>
  <c r="DR65" i="6"/>
  <c r="BF17" i="6"/>
  <c r="BG17" i="6" s="1"/>
  <c r="BF13" i="6"/>
  <c r="BG13" i="6" s="1"/>
  <c r="CC13" i="6" s="1"/>
  <c r="G56" i="1"/>
  <c r="H56" i="1" s="1"/>
  <c r="E85" i="1"/>
  <c r="D85" i="1" s="1"/>
  <c r="E62" i="1"/>
  <c r="E54" i="1"/>
  <c r="D54" i="1" s="1"/>
  <c r="E46" i="1"/>
  <c r="E38" i="1"/>
  <c r="D38" i="1" s="1"/>
  <c r="E20" i="1"/>
  <c r="D20" i="1" s="1"/>
  <c r="E28" i="1"/>
  <c r="D28" i="1" s="1"/>
  <c r="D125" i="1"/>
  <c r="E108" i="1"/>
  <c r="D108" i="1" s="1"/>
  <c r="E80" i="1"/>
  <c r="D80" i="1" s="1"/>
  <c r="E61" i="1"/>
  <c r="D61" i="1" s="1"/>
  <c r="E53" i="1"/>
  <c r="E45" i="1"/>
  <c r="D45" i="1" s="1"/>
  <c r="E37" i="1"/>
  <c r="D37" i="1" s="1"/>
  <c r="E21" i="1"/>
  <c r="D21" i="1" s="1"/>
  <c r="E29" i="1"/>
  <c r="D29" i="1" s="1"/>
  <c r="E78" i="1"/>
  <c r="E43" i="1"/>
  <c r="D43" i="1" s="1"/>
  <c r="E23" i="1"/>
  <c r="E107" i="1"/>
  <c r="E79" i="1"/>
  <c r="D79" i="1" s="1"/>
  <c r="E60" i="1"/>
  <c r="E52" i="1"/>
  <c r="E44" i="1"/>
  <c r="D44" i="1" s="1"/>
  <c r="E36" i="1"/>
  <c r="D36" i="1" s="1"/>
  <c r="E22" i="1"/>
  <c r="D22" i="1" s="1"/>
  <c r="E30" i="1"/>
  <c r="D30" i="1" s="1"/>
  <c r="D123" i="1"/>
  <c r="E102" i="1"/>
  <c r="D102" i="1" s="1"/>
  <c r="E59" i="1"/>
  <c r="E51" i="1"/>
  <c r="D51" i="1" s="1"/>
  <c r="E35" i="1"/>
  <c r="E31" i="1"/>
  <c r="D31" i="1" s="1"/>
  <c r="E87" i="1"/>
  <c r="D87" i="1" s="1"/>
  <c r="E56" i="1"/>
  <c r="E48" i="1"/>
  <c r="E18" i="1"/>
  <c r="D18" i="1" s="1"/>
  <c r="E63" i="1"/>
  <c r="D63" i="1" s="1"/>
  <c r="E55" i="1"/>
  <c r="E47" i="1"/>
  <c r="D47" i="1" s="1"/>
  <c r="E19" i="1"/>
  <c r="D19" i="1" s="1"/>
  <c r="E101" i="1"/>
  <c r="E77" i="1"/>
  <c r="D77" i="1" s="1"/>
  <c r="F77" i="1" s="1"/>
  <c r="E58" i="1"/>
  <c r="E50" i="1"/>
  <c r="E42" i="1"/>
  <c r="E16" i="1"/>
  <c r="D16" i="1" s="1"/>
  <c r="E24" i="1"/>
  <c r="E15" i="1"/>
  <c r="D15" i="1" s="1"/>
  <c r="E88" i="1"/>
  <c r="D88" i="1" s="1"/>
  <c r="E65" i="1"/>
  <c r="D65" i="1" s="1"/>
  <c r="E57" i="1"/>
  <c r="E49" i="1"/>
  <c r="E41" i="1"/>
  <c r="D41" i="1" s="1"/>
  <c r="E17" i="1"/>
  <c r="D17" i="1" s="1"/>
  <c r="E25" i="1"/>
  <c r="D25" i="1" s="1"/>
  <c r="E64" i="1"/>
  <c r="D64" i="1" s="1"/>
  <c r="E40" i="1"/>
  <c r="D40" i="1" s="1"/>
  <c r="E26" i="1"/>
  <c r="D26" i="1" s="1"/>
  <c r="E86" i="1"/>
  <c r="E39" i="1"/>
  <c r="D39" i="1" s="1"/>
  <c r="E27" i="1"/>
  <c r="D27" i="1" s="1"/>
  <c r="G60" i="1"/>
  <c r="H60" i="1" s="1"/>
  <c r="G59" i="1"/>
  <c r="H59" i="1" s="1"/>
  <c r="G42" i="1"/>
  <c r="H42" i="1" s="1"/>
  <c r="G62" i="1"/>
  <c r="H62" i="1" s="1"/>
  <c r="G46" i="1"/>
  <c r="H46" i="1" s="1"/>
  <c r="G48" i="1"/>
  <c r="H48" i="1" s="1"/>
  <c r="G49" i="1"/>
  <c r="H49" i="1" s="1"/>
  <c r="Q69" i="1"/>
  <c r="Q71" i="1" s="1"/>
  <c r="Q122" i="1" s="1"/>
  <c r="G35" i="1"/>
  <c r="H35" i="1" s="1"/>
  <c r="G53" i="1"/>
  <c r="H53" i="1" s="1"/>
  <c r="U87" i="3"/>
  <c r="V87" i="3" s="1"/>
  <c r="U38" i="3"/>
  <c r="V38" i="3" s="1"/>
  <c r="U97" i="3"/>
  <c r="V97" i="3" s="1"/>
  <c r="AB151" i="3"/>
  <c r="U16" i="3"/>
  <c r="V16" i="3" s="1"/>
  <c r="AB109" i="3"/>
  <c r="V27" i="3"/>
  <c r="V32" i="3"/>
  <c r="V34" i="3"/>
  <c r="U103" i="3"/>
  <c r="V103" i="3" s="1"/>
  <c r="U145" i="3"/>
  <c r="V145" i="3" s="1"/>
  <c r="AB93" i="3"/>
  <c r="AB133" i="3"/>
  <c r="V171" i="3"/>
  <c r="AB9" i="3"/>
  <c r="U47" i="3"/>
  <c r="V47" i="3" s="1"/>
  <c r="U75" i="3"/>
  <c r="V75" i="3" s="1"/>
  <c r="V83" i="3"/>
  <c r="U114" i="3"/>
  <c r="V114" i="3" s="1"/>
  <c r="U162" i="3"/>
  <c r="V162" i="3" s="1"/>
  <c r="V57" i="3"/>
  <c r="V59" i="3"/>
  <c r="V60" i="3"/>
  <c r="V61" i="3"/>
  <c r="V94" i="3"/>
  <c r="V95" i="3"/>
  <c r="V96" i="3"/>
  <c r="AB112" i="3"/>
  <c r="V206" i="3"/>
  <c r="V11" i="3"/>
  <c r="V14" i="3"/>
  <c r="AB52" i="3"/>
  <c r="V148" i="3"/>
  <c r="AB175" i="3"/>
  <c r="U199" i="3"/>
  <c r="AB20" i="3"/>
  <c r="U35" i="3"/>
  <c r="V35" i="3" s="1"/>
  <c r="AB45" i="3"/>
  <c r="U69" i="3"/>
  <c r="V69" i="3" s="1"/>
  <c r="AB24" i="3"/>
  <c r="V54" i="3"/>
  <c r="U98" i="3"/>
  <c r="V98" i="3" s="1"/>
  <c r="AB140" i="3"/>
  <c r="U146" i="3"/>
  <c r="V146" i="3" s="1"/>
  <c r="U166" i="3"/>
  <c r="V166" i="3" s="1"/>
  <c r="U188" i="3"/>
  <c r="V188" i="3" s="1"/>
  <c r="AB204" i="3"/>
  <c r="U210" i="3"/>
  <c r="V210" i="3" s="1"/>
  <c r="U15" i="3"/>
  <c r="V15" i="3" s="1"/>
  <c r="AB25" i="3"/>
  <c r="U37" i="3"/>
  <c r="V37" i="3" s="1"/>
  <c r="V40" i="3"/>
  <c r="U70" i="3"/>
  <c r="V70" i="3" s="1"/>
  <c r="AB77" i="3"/>
  <c r="U85" i="3"/>
  <c r="V85" i="3" s="1"/>
  <c r="U127" i="3"/>
  <c r="V127" i="3" s="1"/>
  <c r="AB142" i="3"/>
  <c r="U150" i="3"/>
  <c r="V150" i="3" s="1"/>
  <c r="V151" i="3"/>
  <c r="AB156" i="3"/>
  <c r="V174" i="3"/>
  <c r="AB183" i="3"/>
  <c r="U195" i="3"/>
  <c r="V195" i="3" s="1"/>
  <c r="AB50" i="3"/>
  <c r="V138" i="3"/>
  <c r="AB185" i="3"/>
  <c r="P214" i="3"/>
  <c r="AC214" i="3"/>
  <c r="AK214" i="3"/>
  <c r="U18" i="3"/>
  <c r="V18" i="3" s="1"/>
  <c r="G23" i="1"/>
  <c r="U86" i="3"/>
  <c r="V86" i="3" s="1"/>
  <c r="AB122" i="3"/>
  <c r="V203" i="3"/>
  <c r="V64" i="3"/>
  <c r="V66" i="3"/>
  <c r="V76" i="3"/>
  <c r="V77" i="3"/>
  <c r="V89" i="3"/>
  <c r="AB101" i="3"/>
  <c r="V141" i="3"/>
  <c r="V142" i="3"/>
  <c r="V152" i="3"/>
  <c r="AB171" i="3"/>
  <c r="V178" i="3"/>
  <c r="U153" i="3"/>
  <c r="V153" i="3" s="1"/>
  <c r="V157" i="3"/>
  <c r="V158" i="3"/>
  <c r="U182" i="3"/>
  <c r="V182" i="3" s="1"/>
  <c r="V184" i="3"/>
  <c r="AB197" i="3"/>
  <c r="V6" i="3"/>
  <c r="AB41" i="3"/>
  <c r="V51" i="3"/>
  <c r="V164" i="3"/>
  <c r="AB96" i="3"/>
  <c r="U104" i="3"/>
  <c r="V104" i="3" s="1"/>
  <c r="AB164" i="3"/>
  <c r="V199" i="3"/>
  <c r="V204" i="3"/>
  <c r="AD214" i="3"/>
  <c r="AL214" i="3"/>
  <c r="AB14" i="3"/>
  <c r="AE214" i="3"/>
  <c r="U28" i="3"/>
  <c r="V28" i="3" s="1"/>
  <c r="AB34" i="3"/>
  <c r="U36" i="3"/>
  <c r="V36" i="3" s="1"/>
  <c r="AB40" i="3"/>
  <c r="U46" i="3"/>
  <c r="V46" i="3" s="1"/>
  <c r="V55" i="3"/>
  <c r="AB61" i="3"/>
  <c r="U63" i="3"/>
  <c r="V63" i="3" s="1"/>
  <c r="AB80" i="3"/>
  <c r="U82" i="3"/>
  <c r="V82" i="3" s="1"/>
  <c r="U88" i="3"/>
  <c r="V88" i="3" s="1"/>
  <c r="U107" i="3"/>
  <c r="V107" i="3" s="1"/>
  <c r="V108" i="3"/>
  <c r="V109" i="3"/>
  <c r="AB113" i="3"/>
  <c r="U117" i="3"/>
  <c r="V117" i="3" s="1"/>
  <c r="AB119" i="3"/>
  <c r="U135" i="3"/>
  <c r="V135" i="3" s="1"/>
  <c r="AB177" i="3"/>
  <c r="U179" i="3"/>
  <c r="V179" i="3" s="1"/>
  <c r="AB187" i="3"/>
  <c r="U212" i="3"/>
  <c r="V212" i="3" s="1"/>
  <c r="AF214" i="3"/>
  <c r="V9" i="3"/>
  <c r="U19" i="3"/>
  <c r="V19" i="3" s="1"/>
  <c r="V20" i="3"/>
  <c r="U30" i="3"/>
  <c r="V30" i="3" s="1"/>
  <c r="AB51" i="3"/>
  <c r="U53" i="3"/>
  <c r="V53" i="3" s="1"/>
  <c r="V67" i="3"/>
  <c r="U72" i="3"/>
  <c r="V72" i="3" s="1"/>
  <c r="U91" i="3"/>
  <c r="V91" i="3" s="1"/>
  <c r="V92" i="3"/>
  <c r="V93" i="3"/>
  <c r="V110" i="3"/>
  <c r="V111" i="3"/>
  <c r="V112" i="3"/>
  <c r="U126" i="3"/>
  <c r="V126" i="3" s="1"/>
  <c r="AB131" i="3"/>
  <c r="U136" i="3"/>
  <c r="V136" i="3" s="1"/>
  <c r="V139" i="3"/>
  <c r="V140" i="3"/>
  <c r="U149" i="3"/>
  <c r="V149" i="3" s="1"/>
  <c r="U161" i="3"/>
  <c r="V161" i="3" s="1"/>
  <c r="U168" i="3"/>
  <c r="V168" i="3" s="1"/>
  <c r="V183" i="3"/>
  <c r="U194" i="3"/>
  <c r="V194" i="3" s="1"/>
  <c r="T214" i="3"/>
  <c r="AG214" i="3"/>
  <c r="V56" i="3"/>
  <c r="AB115" i="3"/>
  <c r="V175" i="3"/>
  <c r="V185" i="3"/>
  <c r="AB191" i="3"/>
  <c r="V197" i="3"/>
  <c r="AB99" i="3"/>
  <c r="V118" i="3"/>
  <c r="AB124" i="3"/>
  <c r="AB148" i="3"/>
  <c r="AB158" i="3"/>
  <c r="AB167" i="3"/>
  <c r="V172" i="3"/>
  <c r="V177" i="3"/>
  <c r="V187" i="3"/>
  <c r="AB193" i="3"/>
  <c r="AB202" i="3"/>
  <c r="X214" i="3"/>
  <c r="AH214" i="3"/>
  <c r="U31" i="3"/>
  <c r="V31" i="3" s="1"/>
  <c r="Y214" i="3"/>
  <c r="AI214" i="3"/>
  <c r="U21" i="3"/>
  <c r="V21" i="3" s="1"/>
  <c r="V24" i="3"/>
  <c r="V41" i="3"/>
  <c r="AB83" i="3"/>
  <c r="U102" i="3"/>
  <c r="V102" i="3" s="1"/>
  <c r="V130" i="3"/>
  <c r="V131" i="3"/>
  <c r="AB169" i="3"/>
  <c r="AB181" i="3"/>
  <c r="Z214" i="3"/>
  <c r="AJ214" i="3"/>
  <c r="U22" i="3"/>
  <c r="V22" i="3" s="1"/>
  <c r="V25" i="3"/>
  <c r="V43" i="3"/>
  <c r="V44" i="3"/>
  <c r="V45" i="3"/>
  <c r="AB55" i="3"/>
  <c r="V115" i="3"/>
  <c r="V121" i="3"/>
  <c r="V122" i="3"/>
  <c r="U128" i="3"/>
  <c r="V128" i="3" s="1"/>
  <c r="V132" i="3"/>
  <c r="V133" i="3"/>
  <c r="V155" i="3"/>
  <c r="V156" i="3"/>
  <c r="U165" i="3"/>
  <c r="V165" i="3" s="1"/>
  <c r="V190" i="3"/>
  <c r="V191" i="3"/>
  <c r="AB206" i="3"/>
  <c r="U208" i="3"/>
  <c r="V208" i="3" s="1"/>
  <c r="U10" i="3"/>
  <c r="V10" i="3" s="1"/>
  <c r="AB11" i="3"/>
  <c r="U13" i="3"/>
  <c r="V13" i="3" s="1"/>
  <c r="U23" i="3"/>
  <c r="V23" i="3" s="1"/>
  <c r="U26" i="3"/>
  <c r="V26" i="3" s="1"/>
  <c r="AB27" i="3"/>
  <c r="U29" i="3"/>
  <c r="V29" i="3" s="1"/>
  <c r="U39" i="3"/>
  <c r="V39" i="3" s="1"/>
  <c r="U42" i="3"/>
  <c r="V42" i="3" s="1"/>
  <c r="AB43" i="3"/>
  <c r="U58" i="3"/>
  <c r="V58" i="3" s="1"/>
  <c r="AB59" i="3"/>
  <c r="U74" i="3"/>
  <c r="V74" i="3" s="1"/>
  <c r="AB78" i="3"/>
  <c r="U90" i="3"/>
  <c r="V90" i="3" s="1"/>
  <c r="AB94" i="3"/>
  <c r="U106" i="3"/>
  <c r="V106" i="3" s="1"/>
  <c r="AB110" i="3"/>
  <c r="AB123" i="3"/>
  <c r="AB132" i="3"/>
  <c r="U137" i="3"/>
  <c r="V137" i="3" s="1"/>
  <c r="AB141" i="3"/>
  <c r="AB157" i="3"/>
  <c r="AB174" i="3"/>
  <c r="AB190" i="3"/>
  <c r="AB203" i="3"/>
  <c r="U12" i="3"/>
  <c r="V12" i="3" s="1"/>
  <c r="U33" i="3"/>
  <c r="V33" i="3" s="1"/>
  <c r="U49" i="3"/>
  <c r="V49" i="3" s="1"/>
  <c r="U65" i="3"/>
  <c r="V65" i="3" s="1"/>
  <c r="U68" i="3"/>
  <c r="V68" i="3" s="1"/>
  <c r="U84" i="3"/>
  <c r="V84" i="3" s="1"/>
  <c r="U100" i="3"/>
  <c r="V100" i="3" s="1"/>
  <c r="U116" i="3"/>
  <c r="V116" i="3" s="1"/>
  <c r="U125" i="3"/>
  <c r="V125" i="3" s="1"/>
  <c r="U134" i="3"/>
  <c r="V134" i="3" s="1"/>
  <c r="U143" i="3"/>
  <c r="V143" i="3" s="1"/>
  <c r="U147" i="3"/>
  <c r="V147" i="3" s="1"/>
  <c r="U159" i="3"/>
  <c r="V159" i="3" s="1"/>
  <c r="U163" i="3"/>
  <c r="V163" i="3" s="1"/>
  <c r="U173" i="3"/>
  <c r="V173" i="3" s="1"/>
  <c r="U176" i="3"/>
  <c r="V176" i="3" s="1"/>
  <c r="U189" i="3"/>
  <c r="V189" i="3" s="1"/>
  <c r="U192" i="3"/>
  <c r="V192" i="3" s="1"/>
  <c r="U205" i="3"/>
  <c r="V205" i="3" s="1"/>
  <c r="U209" i="3"/>
  <c r="V209" i="3" s="1"/>
  <c r="AB211" i="3"/>
  <c r="U213" i="3"/>
  <c r="V213" i="3" s="1"/>
  <c r="AB5" i="3"/>
  <c r="U7" i="3"/>
  <c r="V7" i="3" s="1"/>
  <c r="AB6" i="3"/>
  <c r="U8" i="3"/>
  <c r="V8" i="3" s="1"/>
  <c r="AB44" i="3"/>
  <c r="V52" i="3"/>
  <c r="AB54" i="3"/>
  <c r="AB57" i="3"/>
  <c r="AB60" i="3"/>
  <c r="V62" i="3"/>
  <c r="V71" i="3"/>
  <c r="AB73" i="3"/>
  <c r="AB76" i="3"/>
  <c r="AB79" i="3"/>
  <c r="V81" i="3"/>
  <c r="AB89" i="3"/>
  <c r="AB92" i="3"/>
  <c r="AB95" i="3"/>
  <c r="AB105" i="3"/>
  <c r="AB108" i="3"/>
  <c r="AB111" i="3"/>
  <c r="V113" i="3"/>
  <c r="V119" i="3"/>
  <c r="AB121" i="3"/>
  <c r="AB130" i="3"/>
  <c r="AB139" i="3"/>
  <c r="AB155" i="3"/>
  <c r="AB184" i="3"/>
  <c r="AB201" i="3"/>
  <c r="Q214" i="3"/>
  <c r="U17" i="3"/>
  <c r="V17" i="3" s="1"/>
  <c r="AB32" i="3"/>
  <c r="AB48" i="3"/>
  <c r="AB64" i="3"/>
  <c r="AB67" i="3"/>
  <c r="U129" i="3"/>
  <c r="V129" i="3" s="1"/>
  <c r="U144" i="3"/>
  <c r="V144" i="3" s="1"/>
  <c r="U154" i="3"/>
  <c r="V154" i="3" s="1"/>
  <c r="U160" i="3"/>
  <c r="V160" i="3" s="1"/>
  <c r="U170" i="3"/>
  <c r="V170" i="3" s="1"/>
  <c r="U180" i="3"/>
  <c r="V180" i="3" s="1"/>
  <c r="U186" i="3"/>
  <c r="V186" i="3" s="1"/>
  <c r="U196" i="3"/>
  <c r="V196" i="3" s="1"/>
  <c r="U200" i="3"/>
  <c r="V200" i="3" s="1"/>
  <c r="V120" i="3"/>
  <c r="H52" i="1"/>
  <c r="H55" i="1"/>
  <c r="H57" i="1"/>
  <c r="H50" i="1"/>
  <c r="H58" i="1"/>
  <c r="U123" i="1"/>
  <c r="Q112" i="1"/>
  <c r="Q114" i="1" s="1"/>
  <c r="Q126" i="1" s="1"/>
  <c r="F12" i="1"/>
  <c r="I12" i="1" s="1"/>
  <c r="F75" i="1"/>
  <c r="W139" i="1"/>
  <c r="U98" i="1"/>
  <c r="U139" i="1"/>
  <c r="U147" i="1" s="1"/>
  <c r="D98" i="1"/>
  <c r="F98" i="1" s="1"/>
  <c r="V5" i="3"/>
  <c r="Q173" i="1"/>
  <c r="H110" i="1"/>
  <c r="I160" i="1"/>
  <c r="U151" i="1"/>
  <c r="U160" i="1" s="1"/>
  <c r="D35" i="1" l="1"/>
  <c r="K23" i="1"/>
  <c r="K32" i="1" s="1"/>
  <c r="J32" i="1"/>
  <c r="J67" i="1"/>
  <c r="K38" i="1"/>
  <c r="G24" i="1"/>
  <c r="H24" i="1" s="1"/>
  <c r="I75" i="1"/>
  <c r="K90" i="1"/>
  <c r="CD209" i="6"/>
  <c r="E110" i="1"/>
  <c r="CH183" i="6"/>
  <c r="CH146" i="6"/>
  <c r="CH45" i="6"/>
  <c r="CH36" i="6"/>
  <c r="CH81" i="6"/>
  <c r="CH78" i="6"/>
  <c r="CH65" i="6"/>
  <c r="CH203" i="6"/>
  <c r="CH164" i="6"/>
  <c r="CH61" i="6"/>
  <c r="CH79" i="6"/>
  <c r="CH116" i="6"/>
  <c r="CH20" i="6"/>
  <c r="CH155" i="6"/>
  <c r="CH150" i="6"/>
  <c r="CH16" i="6"/>
  <c r="CH38" i="6"/>
  <c r="CH89" i="6"/>
  <c r="CH171" i="6"/>
  <c r="CH28" i="6"/>
  <c r="CH119" i="6"/>
  <c r="CH133" i="6"/>
  <c r="CH131" i="6"/>
  <c r="CH52" i="6"/>
  <c r="CH57" i="6"/>
  <c r="CH77" i="6"/>
  <c r="CH93" i="6"/>
  <c r="CH56" i="6"/>
  <c r="CH113" i="6"/>
  <c r="CH18" i="6"/>
  <c r="CH142" i="6"/>
  <c r="CH154" i="6"/>
  <c r="CH76" i="6"/>
  <c r="CH196" i="6"/>
  <c r="CH147" i="6"/>
  <c r="CH141" i="6"/>
  <c r="CH69" i="6"/>
  <c r="CH49" i="6"/>
  <c r="CH148" i="6"/>
  <c r="CH192" i="6"/>
  <c r="CH112" i="6"/>
  <c r="CH94" i="6"/>
  <c r="CH87" i="6"/>
  <c r="CH55" i="6"/>
  <c r="CH122" i="6"/>
  <c r="CH62" i="6"/>
  <c r="CH107" i="6"/>
  <c r="CH152" i="6"/>
  <c r="CH74" i="6"/>
  <c r="CH111" i="6"/>
  <c r="CH97" i="6"/>
  <c r="CH110" i="6"/>
  <c r="CH42" i="6"/>
  <c r="CH174" i="6"/>
  <c r="CH124" i="6"/>
  <c r="CH33" i="6"/>
  <c r="CH140" i="6"/>
  <c r="CH160" i="6"/>
  <c r="CH23" i="6"/>
  <c r="CH153" i="6"/>
  <c r="CH11" i="6"/>
  <c r="CH54" i="6"/>
  <c r="CH149" i="6"/>
  <c r="CH14" i="6"/>
  <c r="CH75" i="6"/>
  <c r="CH88" i="6"/>
  <c r="CH114" i="6"/>
  <c r="CH139" i="6"/>
  <c r="CH198" i="6"/>
  <c r="CH166" i="6"/>
  <c r="CH205" i="6"/>
  <c r="CH159" i="6"/>
  <c r="CH197" i="6"/>
  <c r="CH175" i="6"/>
  <c r="CH43" i="6"/>
  <c r="CH144" i="6"/>
  <c r="CH168" i="6"/>
  <c r="CH73" i="6"/>
  <c r="CH161" i="6"/>
  <c r="CH137" i="6"/>
  <c r="CH176" i="6"/>
  <c r="CH132" i="6"/>
  <c r="CH136" i="6"/>
  <c r="CH37" i="6"/>
  <c r="CH117" i="6"/>
  <c r="CH163" i="6"/>
  <c r="CH172" i="6"/>
  <c r="CH109" i="6"/>
  <c r="CH102" i="6"/>
  <c r="CH13" i="6"/>
  <c r="CH46" i="6"/>
  <c r="CH63" i="6"/>
  <c r="CH134" i="6"/>
  <c r="CH72" i="6"/>
  <c r="CH44" i="6"/>
  <c r="CH60" i="6"/>
  <c r="CH129" i="6"/>
  <c r="CH179" i="6"/>
  <c r="CH156" i="6"/>
  <c r="CH206" i="6"/>
  <c r="CH86" i="6"/>
  <c r="CH138" i="6"/>
  <c r="CH180" i="6"/>
  <c r="CH185" i="6"/>
  <c r="CH170" i="6"/>
  <c r="CH181" i="6"/>
  <c r="CH80" i="6"/>
  <c r="CH22" i="6"/>
  <c r="CH53" i="6"/>
  <c r="CH82" i="6"/>
  <c r="CH165" i="6"/>
  <c r="CH191" i="6"/>
  <c r="CH177" i="6"/>
  <c r="CH95" i="6"/>
  <c r="CH91" i="6"/>
  <c r="CH32" i="6"/>
  <c r="CH130" i="6"/>
  <c r="CH29" i="6"/>
  <c r="CH115" i="6"/>
  <c r="CH27" i="6"/>
  <c r="CH103" i="6"/>
  <c r="CH200" i="6"/>
  <c r="CH25" i="6"/>
  <c r="CH17" i="6"/>
  <c r="CZ17" i="6" s="1"/>
  <c r="DA17" i="6" s="1"/>
  <c r="CH106" i="6"/>
  <c r="CH204" i="6"/>
  <c r="CH126" i="6"/>
  <c r="CH70" i="6"/>
  <c r="CH19" i="6"/>
  <c r="CH68" i="6"/>
  <c r="CH35" i="6"/>
  <c r="CH187" i="6"/>
  <c r="CH202" i="6"/>
  <c r="CH173" i="6"/>
  <c r="CH67" i="6"/>
  <c r="CH145" i="6"/>
  <c r="CH120" i="6"/>
  <c r="CH207" i="6"/>
  <c r="CH208" i="6"/>
  <c r="CH121" i="6"/>
  <c r="CH199" i="6"/>
  <c r="CH201" i="6"/>
  <c r="CH167" i="6"/>
  <c r="CH178" i="6"/>
  <c r="CH83" i="6"/>
  <c r="CH182" i="6"/>
  <c r="CH34" i="6"/>
  <c r="CH26" i="6"/>
  <c r="CH21" i="6"/>
  <c r="CH40" i="6"/>
  <c r="CH31" i="6"/>
  <c r="CH50" i="6"/>
  <c r="CH90" i="6"/>
  <c r="CH186" i="6"/>
  <c r="CH108" i="6"/>
  <c r="CH162" i="6"/>
  <c r="CH143" i="6"/>
  <c r="CH128" i="6"/>
  <c r="CH123" i="6"/>
  <c r="CH127" i="6"/>
  <c r="CH92" i="6"/>
  <c r="CH12" i="6"/>
  <c r="CH39" i="6"/>
  <c r="CH158" i="6"/>
  <c r="CH184" i="6"/>
  <c r="CH59" i="6"/>
  <c r="CH190" i="6"/>
  <c r="CH100" i="6"/>
  <c r="CH188" i="6"/>
  <c r="D107" i="1"/>
  <c r="K82" i="1"/>
  <c r="D50" i="1"/>
  <c r="F50" i="1" s="1"/>
  <c r="I50" i="1" s="1"/>
  <c r="D57" i="1"/>
  <c r="F57" i="1" s="1"/>
  <c r="I57" i="1" s="1"/>
  <c r="D55" i="1"/>
  <c r="F55" i="1" s="1"/>
  <c r="I55" i="1" s="1"/>
  <c r="U55" i="1" s="1"/>
  <c r="BG10" i="6"/>
  <c r="CC10" i="6" s="1"/>
  <c r="D52" i="1"/>
  <c r="F52" i="1" s="1"/>
  <c r="I52" i="1" s="1"/>
  <c r="E82" i="1"/>
  <c r="D58" i="1"/>
  <c r="F58" i="1" s="1"/>
  <c r="I58" i="1" s="1"/>
  <c r="H78" i="1"/>
  <c r="D78" i="1" s="1"/>
  <c r="G82" i="1"/>
  <c r="Q127" i="1"/>
  <c r="Q175" i="1" s="1"/>
  <c r="H86" i="1"/>
  <c r="D86" i="1" s="1"/>
  <c r="F86" i="1" s="1"/>
  <c r="I86" i="1" s="1"/>
  <c r="G90" i="1"/>
  <c r="E104" i="1"/>
  <c r="E90" i="1"/>
  <c r="D101" i="1"/>
  <c r="F101" i="1" s="1"/>
  <c r="I101" i="1" s="1"/>
  <c r="U101" i="1" s="1"/>
  <c r="F41" i="1"/>
  <c r="I41" i="1" s="1"/>
  <c r="U41" i="1" s="1"/>
  <c r="F80" i="1"/>
  <c r="I80" i="1" s="1"/>
  <c r="U80" i="1" s="1"/>
  <c r="F88" i="1"/>
  <c r="I88" i="1" s="1"/>
  <c r="U88" i="1" s="1"/>
  <c r="F38" i="1"/>
  <c r="I38" i="1" s="1"/>
  <c r="F51" i="1"/>
  <c r="I51" i="1" s="1"/>
  <c r="F17" i="1"/>
  <c r="I17" i="1" s="1"/>
  <c r="F65" i="1"/>
  <c r="I65" i="1" s="1"/>
  <c r="F36" i="1"/>
  <c r="I36" i="1" s="1"/>
  <c r="U36" i="1" s="1"/>
  <c r="F22" i="1"/>
  <c r="I22" i="1" s="1"/>
  <c r="F47" i="1"/>
  <c r="I47" i="1" s="1"/>
  <c r="U47" i="1" s="1"/>
  <c r="F39" i="1"/>
  <c r="I39" i="1" s="1"/>
  <c r="F16" i="1"/>
  <c r="I16" i="1" s="1"/>
  <c r="U16" i="1" s="1"/>
  <c r="F15" i="1"/>
  <c r="I15" i="1" s="1"/>
  <c r="F30" i="1"/>
  <c r="I30" i="1" s="1"/>
  <c r="F29" i="1"/>
  <c r="I29" i="1" s="1"/>
  <c r="U29" i="1" s="1"/>
  <c r="F28" i="1"/>
  <c r="I28" i="1" s="1"/>
  <c r="F27" i="1"/>
  <c r="I27" i="1" s="1"/>
  <c r="U27" i="1" s="1"/>
  <c r="F54" i="1"/>
  <c r="I54" i="1" s="1"/>
  <c r="F40" i="1"/>
  <c r="I40" i="1" s="1"/>
  <c r="F19" i="1"/>
  <c r="I19" i="1" s="1"/>
  <c r="U19" i="1" s="1"/>
  <c r="F63" i="1"/>
  <c r="I63" i="1" s="1"/>
  <c r="F43" i="1"/>
  <c r="I43" i="1" s="1"/>
  <c r="F61" i="1"/>
  <c r="I61" i="1" s="1"/>
  <c r="F20" i="1"/>
  <c r="I20" i="1" s="1"/>
  <c r="F45" i="1"/>
  <c r="I45" i="1" s="1"/>
  <c r="U45" i="1" s="1"/>
  <c r="F37" i="1"/>
  <c r="I37" i="1" s="1"/>
  <c r="F31" i="1"/>
  <c r="I31" i="1" s="1"/>
  <c r="V214" i="3"/>
  <c r="AB214" i="3"/>
  <c r="U214" i="3"/>
  <c r="H23" i="1"/>
  <c r="F79" i="1"/>
  <c r="I79" i="1" s="1"/>
  <c r="F44" i="1"/>
  <c r="I44" i="1" s="1"/>
  <c r="F108" i="1"/>
  <c r="I108" i="1" s="1"/>
  <c r="H104" i="1"/>
  <c r="H112" i="1" s="1"/>
  <c r="H114" i="1" s="1"/>
  <c r="E67" i="1"/>
  <c r="E32" i="1"/>
  <c r="H67" i="1"/>
  <c r="G67" i="1"/>
  <c r="U12" i="1"/>
  <c r="U38" i="1" l="1"/>
  <c r="J69" i="1"/>
  <c r="J71" i="1" s="1"/>
  <c r="G32" i="1"/>
  <c r="G69" i="1" s="1"/>
  <c r="G71" i="1" s="1"/>
  <c r="G122" i="1" s="1"/>
  <c r="CZ209" i="6"/>
  <c r="E112" i="1"/>
  <c r="E114" i="1" s="1"/>
  <c r="E126" i="1" s="1"/>
  <c r="D126" i="1" s="1"/>
  <c r="I98" i="1" s="1"/>
  <c r="K92" i="1"/>
  <c r="K94" i="1" s="1"/>
  <c r="CH10" i="6"/>
  <c r="H82" i="1"/>
  <c r="H90" i="1"/>
  <c r="E92" i="1"/>
  <c r="E94" i="1" s="1"/>
  <c r="E124" i="1" s="1"/>
  <c r="G92" i="1"/>
  <c r="G94" i="1" s="1"/>
  <c r="G124" i="1" s="1"/>
  <c r="H124" i="1" s="1"/>
  <c r="H32" i="1"/>
  <c r="H69" i="1" s="1"/>
  <c r="H71" i="1" s="1"/>
  <c r="U52" i="1"/>
  <c r="U40" i="1"/>
  <c r="U65" i="1"/>
  <c r="U54" i="1"/>
  <c r="U28" i="1"/>
  <c r="F85" i="1"/>
  <c r="I85" i="1" s="1"/>
  <c r="F25" i="1"/>
  <c r="I25" i="1" s="1"/>
  <c r="U25" i="1" s="1"/>
  <c r="U58" i="1"/>
  <c r="F18" i="1"/>
  <c r="I18" i="1" s="1"/>
  <c r="U31" i="1"/>
  <c r="F78" i="1"/>
  <c r="F102" i="1"/>
  <c r="I102" i="1" s="1"/>
  <c r="I104" i="1" s="1"/>
  <c r="L101" i="1" s="1"/>
  <c r="F107" i="1"/>
  <c r="F26" i="1"/>
  <c r="I26" i="1" s="1"/>
  <c r="F64" i="1"/>
  <c r="I64" i="1" s="1"/>
  <c r="F21" i="1"/>
  <c r="I21" i="1" s="1"/>
  <c r="F87" i="1"/>
  <c r="I87" i="1" s="1"/>
  <c r="D110" i="1"/>
  <c r="D104" i="1"/>
  <c r="D90" i="1"/>
  <c r="D82" i="1"/>
  <c r="U39" i="1"/>
  <c r="E69" i="1"/>
  <c r="E71" i="1" s="1"/>
  <c r="E122" i="1" s="1"/>
  <c r="U61" i="1"/>
  <c r="U22" i="1"/>
  <c r="U30" i="1"/>
  <c r="U17" i="1"/>
  <c r="U43" i="1"/>
  <c r="U20" i="1"/>
  <c r="U37" i="1"/>
  <c r="U63" i="1"/>
  <c r="U50" i="1"/>
  <c r="U57" i="1"/>
  <c r="U51" i="1"/>
  <c r="DA209" i="6" l="1"/>
  <c r="D124" i="1"/>
  <c r="F124" i="1" s="1"/>
  <c r="I124" i="1" s="1"/>
  <c r="H92" i="1"/>
  <c r="H94" i="1" s="1"/>
  <c r="U102" i="1"/>
  <c r="U104" i="1" s="1"/>
  <c r="U87" i="1"/>
  <c r="U64" i="1"/>
  <c r="U18" i="1"/>
  <c r="F110" i="1"/>
  <c r="F112" i="1" s="1"/>
  <c r="F114" i="1" s="1"/>
  <c r="F126" i="1" s="1"/>
  <c r="I126" i="1" s="1"/>
  <c r="I107" i="1"/>
  <c r="F82" i="1"/>
  <c r="I78" i="1"/>
  <c r="U78" i="1" s="1"/>
  <c r="U26" i="1"/>
  <c r="U21" i="1"/>
  <c r="F90" i="1"/>
  <c r="D92" i="1"/>
  <c r="D94" i="1" s="1"/>
  <c r="G127" i="1"/>
  <c r="H122" i="1"/>
  <c r="D112" i="1"/>
  <c r="D114" i="1" s="1"/>
  <c r="E127" i="1"/>
  <c r="U108" i="1"/>
  <c r="U79" i="1"/>
  <c r="U44" i="1"/>
  <c r="L102" i="1"/>
  <c r="L104" i="1" s="1"/>
  <c r="U75" i="1"/>
  <c r="U86" i="1"/>
  <c r="I90" i="1"/>
  <c r="W145" i="1" l="1"/>
  <c r="W147" i="1" s="1"/>
  <c r="U173" i="1" s="1"/>
  <c r="I147" i="1"/>
  <c r="I173" i="1" s="1"/>
  <c r="U90" i="1"/>
  <c r="F92" i="1"/>
  <c r="I82" i="1"/>
  <c r="U107" i="1"/>
  <c r="U110" i="1" s="1"/>
  <c r="U112" i="1" s="1"/>
  <c r="U114" i="1" s="1"/>
  <c r="U126" i="1" s="1"/>
  <c r="I110" i="1"/>
  <c r="H127" i="1"/>
  <c r="U82" i="1"/>
  <c r="L126" i="1"/>
  <c r="L87" i="1"/>
  <c r="L88" i="1"/>
  <c r="L85" i="1"/>
  <c r="L86" i="1"/>
  <c r="F94" i="1" l="1"/>
  <c r="L78" i="1"/>
  <c r="I92" i="1"/>
  <c r="I94" i="1" s="1"/>
  <c r="U92" i="1"/>
  <c r="U94" i="1" s="1"/>
  <c r="L80" i="1"/>
  <c r="L79" i="1"/>
  <c r="L108" i="1"/>
  <c r="I112" i="1"/>
  <c r="I114" i="1" s="1"/>
  <c r="L107" i="1"/>
  <c r="L110" i="1" l="1"/>
  <c r="L124" i="1"/>
  <c r="U124" i="1"/>
  <c r="D46" i="1" l="1"/>
  <c r="D48" i="1"/>
  <c r="D49" i="1"/>
  <c r="D53" i="1"/>
  <c r="F53" i="1" s="1"/>
  <c r="D56" i="1"/>
  <c r="D60" i="1"/>
  <c r="D62" i="1"/>
  <c r="D42" i="1"/>
  <c r="D24" i="1" l="1"/>
  <c r="F56" i="1"/>
  <c r="I56" i="1" s="1"/>
  <c r="F42" i="1"/>
  <c r="I42" i="1" s="1"/>
  <c r="I53" i="1"/>
  <c r="D23" i="1"/>
  <c r="F49" i="1"/>
  <c r="I49" i="1" s="1"/>
  <c r="F48" i="1"/>
  <c r="I48" i="1" s="1"/>
  <c r="F46" i="1"/>
  <c r="I46" i="1" s="1"/>
  <c r="F62" i="1"/>
  <c r="I62" i="1" s="1"/>
  <c r="D59" i="1"/>
  <c r="D32" i="1" l="1"/>
  <c r="F23" i="1"/>
  <c r="I23" i="1" s="1"/>
  <c r="F60" i="1"/>
  <c r="I60" i="1" s="1"/>
  <c r="U53" i="1"/>
  <c r="U49" i="1"/>
  <c r="U42" i="1"/>
  <c r="U56" i="1"/>
  <c r="F24" i="1"/>
  <c r="I24" i="1" s="1"/>
  <c r="F59" i="1"/>
  <c r="I59" i="1" s="1"/>
  <c r="U62" i="1"/>
  <c r="U46" i="1"/>
  <c r="F35" i="1"/>
  <c r="I35" i="1" s="1"/>
  <c r="D67" i="1"/>
  <c r="U48" i="1"/>
  <c r="I67" i="1" l="1"/>
  <c r="F67" i="1"/>
  <c r="I32" i="1"/>
  <c r="U24" i="1"/>
  <c r="F32" i="1"/>
  <c r="D69" i="1"/>
  <c r="D71" i="1" s="1"/>
  <c r="D122" i="1" s="1"/>
  <c r="U59" i="1"/>
  <c r="U60" i="1"/>
  <c r="U23" i="1"/>
  <c r="BD51" i="6" l="1"/>
  <c r="DQ51" i="6"/>
  <c r="DQ209" i="6" s="1"/>
  <c r="Y209" i="6"/>
  <c r="K35" i="1"/>
  <c r="K67" i="1" s="1"/>
  <c r="F69" i="1"/>
  <c r="F71" i="1" s="1"/>
  <c r="L59" i="1"/>
  <c r="U32" i="1"/>
  <c r="L24" i="1"/>
  <c r="L15" i="1"/>
  <c r="U35" i="1"/>
  <c r="U67" i="1" s="1"/>
  <c r="L23" i="1"/>
  <c r="D127" i="1"/>
  <c r="L30" i="1"/>
  <c r="L20" i="1"/>
  <c r="L21" i="1"/>
  <c r="L28" i="1"/>
  <c r="L16" i="1"/>
  <c r="L26" i="1"/>
  <c r="L27" i="1"/>
  <c r="L18" i="1"/>
  <c r="L19" i="1"/>
  <c r="L29" i="1"/>
  <c r="L31" i="1"/>
  <c r="L17" i="1"/>
  <c r="L25" i="1"/>
  <c r="L22" i="1"/>
  <c r="K69" i="1" l="1"/>
  <c r="K71" i="1" s="1"/>
  <c r="BF51" i="6"/>
  <c r="DR51" i="6"/>
  <c r="DR209" i="6" s="1"/>
  <c r="BD209" i="6"/>
  <c r="L47" i="1"/>
  <c r="L60" i="1"/>
  <c r="L51" i="1"/>
  <c r="L56" i="1"/>
  <c r="L42" i="1"/>
  <c r="L62" i="1"/>
  <c r="L64" i="1"/>
  <c r="L37" i="1"/>
  <c r="L41" i="1"/>
  <c r="L40" i="1"/>
  <c r="L58" i="1"/>
  <c r="I69" i="1"/>
  <c r="I71" i="1" s="1"/>
  <c r="L55" i="1"/>
  <c r="L39" i="1"/>
  <c r="L44" i="1"/>
  <c r="L49" i="1"/>
  <c r="L36" i="1"/>
  <c r="L52" i="1"/>
  <c r="L46" i="1"/>
  <c r="L61" i="1"/>
  <c r="L54" i="1"/>
  <c r="L35" i="1"/>
  <c r="L48" i="1"/>
  <c r="L63" i="1"/>
  <c r="L38" i="1"/>
  <c r="L53" i="1"/>
  <c r="L43" i="1"/>
  <c r="L45" i="1"/>
  <c r="L50" i="1"/>
  <c r="L65" i="1"/>
  <c r="L57" i="1"/>
  <c r="F122" i="1"/>
  <c r="U69" i="1"/>
  <c r="U71" i="1" s="1"/>
  <c r="I122" i="1" l="1"/>
  <c r="L122" i="1" s="1"/>
  <c r="BG51" i="6"/>
  <c r="BF209" i="6"/>
  <c r="F127" i="1"/>
  <c r="I127" i="1" l="1"/>
  <c r="CC51" i="6"/>
  <c r="BG209" i="6"/>
  <c r="U122" i="1"/>
  <c r="U127" i="1" s="1"/>
  <c r="U175" i="1" s="1"/>
  <c r="CH51" i="6" l="1"/>
  <c r="CH209" i="6" s="1"/>
  <c r="K122" i="1"/>
  <c r="K127" i="1" s="1"/>
  <c r="I175" i="1" s="1"/>
  <c r="CC209" i="6"/>
  <c r="U1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Harmanjot Kaur</author>
  </authors>
  <commentList>
    <comment ref="C168" authorId="0" shapeId="0" xr:uid="{9CC00891-9015-456F-8FC7-6CE488DF4EB5}">
      <text>
        <r>
          <rPr>
            <b/>
            <sz val="9"/>
            <color indexed="81"/>
            <rFont val="Tahoma"/>
            <family val="2"/>
          </rPr>
          <t>Harmanjot Kaur:</t>
        </r>
        <r>
          <rPr>
            <sz val="9"/>
            <color indexed="81"/>
            <rFont val="Tahoma"/>
            <family val="2"/>
          </rPr>
          <t xml:space="preserve">
Please provide backup </t>
        </r>
      </text>
    </comment>
    <comment ref="C169" authorId="0" shapeId="0" xr:uid="{EA3F159E-9176-40B7-B766-56F082F47B0A}">
      <text>
        <r>
          <rPr>
            <b/>
            <sz val="9"/>
            <color indexed="81"/>
            <rFont val="Tahoma"/>
            <family val="2"/>
          </rPr>
          <t>Harmanjot Kaur:</t>
        </r>
        <r>
          <rPr>
            <sz val="9"/>
            <color indexed="81"/>
            <rFont val="Tahoma"/>
            <family val="2"/>
          </rPr>
          <t xml:space="preserve">
Please provide backup</t>
        </r>
      </text>
    </comment>
  </commentList>
</comments>
</file>

<file path=xl/sharedStrings.xml><?xml version="1.0" encoding="utf-8"?>
<sst xmlns="http://schemas.openxmlformats.org/spreadsheetml/2006/main" count="35518" uniqueCount="6021">
  <si>
    <t>Birmingham Outturn Report 2024-25</t>
  </si>
  <si>
    <t xml:space="preserve">Schools Name:                    </t>
  </si>
  <si>
    <t>Hodge Hill College</t>
  </si>
  <si>
    <t>DfE No:</t>
  </si>
  <si>
    <t>Reporting Period:</t>
  </si>
  <si>
    <t>Final Accounts</t>
  </si>
  <si>
    <t>Template version</t>
  </si>
  <si>
    <t>Standard</t>
  </si>
  <si>
    <t>SCHOOLS FINANCE</t>
  </si>
  <si>
    <t>Title</t>
  </si>
  <si>
    <t>Debtors</t>
  </si>
  <si>
    <t>Creditors</t>
  </si>
  <si>
    <t>Notes (Optional)</t>
  </si>
  <si>
    <t>Post submission changes
Position (inc Accruals) 
(£)</t>
  </si>
  <si>
    <t>Revised 2024-25 position
(£)</t>
  </si>
  <si>
    <t>REVENUE ACCOUNTS:</t>
  </si>
  <si>
    <t>Opening Revenue Balance [surplus/(deficit)]</t>
  </si>
  <si>
    <t>Income (revenue)</t>
  </si>
  <si>
    <t>I01</t>
  </si>
  <si>
    <t>Funds delegated by the local authority (LA)</t>
  </si>
  <si>
    <t>I02</t>
  </si>
  <si>
    <t>Funding for sixth form students</t>
  </si>
  <si>
    <t>I03</t>
  </si>
  <si>
    <t>High needs top-up funding</t>
  </si>
  <si>
    <t>I04</t>
  </si>
  <si>
    <t>Funding for minority ethnic pupils</t>
  </si>
  <si>
    <t>I05</t>
  </si>
  <si>
    <t>Pupil Premium</t>
  </si>
  <si>
    <t>I06</t>
  </si>
  <si>
    <t>Other government grants</t>
  </si>
  <si>
    <t>I07</t>
  </si>
  <si>
    <t>Other grants and payments received</t>
  </si>
  <si>
    <t>I08</t>
  </si>
  <si>
    <t>I08a</t>
  </si>
  <si>
    <t>Income from letting premises</t>
  </si>
  <si>
    <t>I08b</t>
  </si>
  <si>
    <t>Other income from facilities and services</t>
  </si>
  <si>
    <t>I09</t>
  </si>
  <si>
    <t>Income from catering</t>
  </si>
  <si>
    <t>I10</t>
  </si>
  <si>
    <t>Receipts from supply teacher insurance claims</t>
  </si>
  <si>
    <t>I11</t>
  </si>
  <si>
    <t>Receipts from other insurance claims</t>
  </si>
  <si>
    <t>I12</t>
  </si>
  <si>
    <t>Income from contributions to visits</t>
  </si>
  <si>
    <t>I13</t>
  </si>
  <si>
    <t>Donations and/or voluntary funds</t>
  </si>
  <si>
    <t>I15</t>
  </si>
  <si>
    <t>Pupil-focused extended school funding or grants</t>
  </si>
  <si>
    <t>I18C</t>
  </si>
  <si>
    <t>income from the COVID-19 catch-up</t>
  </si>
  <si>
    <t>I18D</t>
  </si>
  <si>
    <t>Income from other additional grants</t>
  </si>
  <si>
    <t>Total Income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</si>
  <si>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</si>
  <si>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</si>
  <si>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</si>
  <si>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</si>
  <si>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</si>
  <si>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</si>
  <si>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</si>
  <si>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</si>
  <si>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</si>
  <si>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</si>
  <si>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</si>
  <si>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</si>
  <si>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</si>
  <si>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</si>
  <si>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</si>
  <si>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</si>
  <si>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</si>
  <si>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</si>
  <si>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</si>
  <si>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</si>
  <si>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</si>
  <si>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</si>
  <si>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</si>
  <si>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</si>
  <si>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</si>
  <si>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</si>
  <si>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</si>
  <si>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</si>
  <si>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</si>
  <si>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</si>
  <si>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</si>
  <si>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</si>
  <si>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</si>
  <si>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</si>
  <si>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</si>
  <si>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</si>
  <si>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</si>
  <si>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E19</t>
  </si>
  <si>
    <t>Learning resources</t>
  </si>
  <si>
    <t>E20</t>
  </si>
  <si>
    <t>ICT learning resources</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</si>
  <si>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</si>
  <si>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</si>
  <si>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</si>
  <si>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</si>
  <si>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</si>
  <si>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</si>
  <si>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</si>
  <si>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</si>
  <si>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</si>
  <si>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</si>
  <si>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</si>
  <si>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</si>
  <si>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</si>
  <si>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</si>
  <si>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E28</t>
  </si>
  <si>
    <t>E28a</t>
  </si>
  <si>
    <t>Bought-in professional services - other(except PFI)</t>
  </si>
  <si>
    <t>E28b</t>
  </si>
  <si>
    <t>Bought-in professional services - other (PFI)</t>
  </si>
  <si>
    <t>E29</t>
  </si>
  <si>
    <t>Loan interest</t>
  </si>
  <si>
    <t>E30</t>
  </si>
  <si>
    <t>Direct revenue financing (revenue contributions to capital)</t>
  </si>
  <si>
    <t>Total Expenditure (revenue)</t>
  </si>
  <si>
    <t>In-year Revenue Balance [surplus/(deficit)]</t>
  </si>
  <si>
    <t>Closing Revenue Balance [surplus/(deficit)]</t>
  </si>
  <si>
    <t>CAPITAL ACCOUNTS:</t>
  </si>
  <si>
    <t>Opening Capital Balance [surplus/(deficit)]</t>
  </si>
  <si>
    <t>Income (Capital)</t>
  </si>
  <si>
    <t>CI01</t>
  </si>
  <si>
    <t>Capital Income</t>
  </si>
  <si>
    <t>CI03</t>
  </si>
  <si>
    <t>Voluntary or private income</t>
  </si>
  <si>
    <t>CI04</t>
  </si>
  <si>
    <t>Direct revenue financing</t>
  </si>
  <si>
    <t>Total Income (Capital)</t>
  </si>
  <si>
    <t>Expenditure (Capital)</t>
  </si>
  <si>
    <t>CE01</t>
  </si>
  <si>
    <t>Acquisition of land and existing buildings</t>
  </si>
  <si>
    <t>CE02</t>
  </si>
  <si>
    <t>New construction, conversion and renovation</t>
  </si>
  <si>
    <t>CE03</t>
  </si>
  <si>
    <t>Vehicles, plant, equipment and machinery</t>
  </si>
  <si>
    <t>CE04</t>
  </si>
  <si>
    <t>Information and communication technology</t>
  </si>
  <si>
    <t>Total Expenditure (Capital)</t>
  </si>
  <si>
    <t>In-year Capital Balance [surplus/(deficit)]</t>
  </si>
  <si>
    <t>Closing Capital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</si>
  <si>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</si>
  <si>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</si>
  <si>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</si>
  <si>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</si>
  <si>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</si>
  <si>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</si>
  <si>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</si>
  <si>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(Community-Focused)</t>
  </si>
  <si>
    <t>Expenditure (Community-Focused)</t>
  </si>
  <si>
    <t>E31</t>
  </si>
  <si>
    <t>Community-focused school staff</t>
  </si>
  <si>
    <t>E32</t>
  </si>
  <si>
    <t>Community-focused school costs</t>
  </si>
  <si>
    <t>Total Expenditure (Community-Focused)</t>
  </si>
  <si>
    <t>In-year Community-Focused Balance [surplus/(deficit)]</t>
  </si>
  <si>
    <t>Closing Community-Focused Balance [surplus/(deficit)]</t>
  </si>
  <si>
    <t>BREAKDOWN OF CLOSING BALANCES</t>
  </si>
  <si>
    <t>Balances</t>
  </si>
  <si>
    <t>B01</t>
  </si>
  <si>
    <t>Committed revenue balances</t>
  </si>
  <si>
    <t>B02</t>
  </si>
  <si>
    <t>Uncommitted revenue balances</t>
  </si>
  <si>
    <t>B03</t>
  </si>
  <si>
    <t>Devolved formula capital balance</t>
  </si>
  <si>
    <t>B05</t>
  </si>
  <si>
    <t>Other capital balances</t>
  </si>
  <si>
    <t>B06</t>
  </si>
  <si>
    <t>Community focused school revenue balances</t>
  </si>
  <si>
    <t>Total Closing Balance</t>
  </si>
  <si>
    <t>BALANCE SHEET</t>
  </si>
  <si>
    <t>Other Bank A/c</t>
  </si>
  <si>
    <t>Comments</t>
  </si>
  <si>
    <t>Main Bank A/c Adjustment</t>
  </si>
  <si>
    <t>Payroll Bank A/c Adjustment</t>
  </si>
  <si>
    <t xml:space="preserve">Main Bank A/c Revised </t>
  </si>
  <si>
    <t>Payroll Bank A/c Revised</t>
  </si>
  <si>
    <t>Bank Balance as per attached statement</t>
  </si>
  <si>
    <t>Reconciling Items</t>
  </si>
  <si>
    <t>Less : Unpresented Cheques (enter as a positive)</t>
  </si>
  <si>
    <t>Add : Uncredited Receipts (enter as a positive)</t>
  </si>
  <si>
    <t>Reconciled Bank Balance</t>
  </si>
  <si>
    <t>Closing Petty Cash Balance</t>
  </si>
  <si>
    <t>VAT Reimbursement February 2025</t>
  </si>
  <si>
    <t>VAT Reimbursement 31/03/2025</t>
  </si>
  <si>
    <t>VAT Reimbursement other ( Please provide back up)</t>
  </si>
  <si>
    <t>Other adjustments ( Please provide full Back up) Invoice enter as negative</t>
  </si>
  <si>
    <t>CLOSING BANK POSITION</t>
  </si>
  <si>
    <t>ACCRUALS, DEBTORS AND CREDITORS</t>
  </si>
  <si>
    <t>Debtors Non BCC</t>
  </si>
  <si>
    <t>Debtors BCC</t>
  </si>
  <si>
    <t>Payment_in_advance Non BCC</t>
  </si>
  <si>
    <t>Payment_in_advance BCC</t>
  </si>
  <si>
    <t>Creditors Non BCC</t>
  </si>
  <si>
    <t>Creditors BCC</t>
  </si>
  <si>
    <t>Income_in_advance BCC</t>
  </si>
  <si>
    <t>Income_in_advance Non BCC</t>
  </si>
  <si>
    <t>TOTAL ACCRUALS (FROM ACCRUAL SHEET)</t>
  </si>
  <si>
    <t>SYSTEM DEBTORS</t>
  </si>
  <si>
    <t>SYSTEM CREDITORS</t>
  </si>
  <si>
    <t>Non BCC Payroll  Payee -  costs</t>
  </si>
  <si>
    <t>CLOSING BALANCE SHEET</t>
  </si>
  <si>
    <t>DIFFERENCE</t>
  </si>
  <si>
    <t>MUST EQUAL £0</t>
  </si>
  <si>
    <t>SIGN OFF</t>
  </si>
  <si>
    <t xml:space="preserve">I verify that the information given is a true and complete statement. </t>
  </si>
  <si>
    <t>Signed</t>
  </si>
  <si>
    <t>(Headteacher)</t>
  </si>
  <si>
    <t>Print Name</t>
  </si>
  <si>
    <t>Date</t>
  </si>
  <si>
    <t>LA Data Sheet - 2024-25 Outturn</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</si>
  <si>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</si>
  <si>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</si>
  <si>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</si>
  <si>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</si>
  <si>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</si>
  <si>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</si>
  <si>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</si>
  <si>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</si>
  <si>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</si>
  <si>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</si>
  <si>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DfE Number</t>
  </si>
  <si>
    <t>School Name</t>
  </si>
  <si>
    <t>Data</t>
  </si>
  <si>
    <t>Phase</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</si>
  <si>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</si>
  <si>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</si>
  <si>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</si>
  <si>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</si>
  <si>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</si>
  <si>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</si>
  <si>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</si>
  <si>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TOTAL REVENUE INCOME</t>
  </si>
  <si>
    <t>Supply staff</t>
  </si>
  <si>
    <t>Development and training</t>
  </si>
  <si>
    <t>Learning resources (not ICT equipment)</t>
  </si>
  <si>
    <t>Exam fees</t>
  </si>
  <si>
    <t>TOTAL REVENUE EXPENDITURE</t>
  </si>
  <si>
    <t>Opening Revenue Balance</t>
  </si>
  <si>
    <t>IN-YEAR REVENUE BALANCE [surplus/(deficit)] (i)</t>
  </si>
  <si>
    <t>Closing Revenue Balance</t>
  </si>
  <si>
    <t>Capital income</t>
  </si>
  <si>
    <t>TOTAL CAPITAL INCOME</t>
  </si>
  <si>
    <t>New construction conversion and renovation</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</si>
  <si>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</si>
  <si>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</si>
  <si>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</si>
  <si>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</si>
  <si>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</si>
  <si>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</si>
  <si>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</si>
  <si>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</si>
  <si>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</si>
  <si>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</si>
  <si>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Devolved formula capital balances</t>
  </si>
  <si>
    <t>TOTAL CLOSING BALANCE</t>
  </si>
  <si>
    <t>Bank Balance</t>
  </si>
  <si>
    <t>Unpresented Cheques</t>
  </si>
  <si>
    <t>Uncredited Receipts</t>
  </si>
  <si>
    <t>VAT Reimbursement Outstanding - Feb 2022</t>
  </si>
  <si>
    <t>VAT Reimbursement Outstanding - Mar 2022</t>
  </si>
  <si>
    <t>VAT Reimbursement Outstanding - Other</t>
  </si>
  <si>
    <t>Other adjustments</t>
  </si>
  <si>
    <t>Closing Bank Position</t>
  </si>
  <si>
    <t>Payment in advance Non BCC</t>
  </si>
  <si>
    <t>Payment in advance BCC</t>
  </si>
  <si>
    <t>Income in advance Non BCC</t>
  </si>
  <si>
    <t>Income in advance BCC</t>
  </si>
  <si>
    <t>Total Accruals</t>
  </si>
  <si>
    <t>NON BCC Payroll March creditor balance</t>
  </si>
  <si>
    <t>DIFFERENCE - SHOULD BE £0</t>
  </si>
  <si>
    <t>Employes</t>
  </si>
  <si>
    <t>Running</t>
  </si>
  <si>
    <t>Agency</t>
  </si>
  <si>
    <t>Sales, Fees &amp; charges</t>
  </si>
  <si>
    <t>Other income</t>
  </si>
  <si>
    <t>System Accruals</t>
  </si>
  <si>
    <t>Check</t>
  </si>
  <si>
    <t>Adderley Nursery School</t>
  </si>
  <si>
    <t>2024-25 Outturn</t>
  </si>
  <si>
    <t>Nursery</t>
  </si>
  <si>
    <t>Chq Bk</t>
  </si>
  <si>
    <t>Adderley Primary School</t>
  </si>
  <si>
    <t>Al-Furqan Primary School</t>
  </si>
  <si>
    <t>Allens Croft Nursery School</t>
  </si>
  <si>
    <t>Allens Croft Primary School</t>
  </si>
  <si>
    <t>Anderton Park Primary School</t>
  </si>
  <si>
    <t>Anglesey Primary School</t>
  </si>
  <si>
    <t>Arden Primary School</t>
  </si>
  <si>
    <t>Primary</t>
  </si>
  <si>
    <t>Barford Primary School</t>
  </si>
  <si>
    <t>Non Chq Bk</t>
  </si>
  <si>
    <t>Secondary</t>
  </si>
  <si>
    <t>Baskerville School</t>
  </si>
  <si>
    <t>Special</t>
  </si>
  <si>
    <t>Beaufort School</t>
  </si>
  <si>
    <t>Beeches Infant School</t>
  </si>
  <si>
    <t>Beeches Junior School</t>
  </si>
  <si>
    <t>Bellfield Infant School (NC)</t>
  </si>
  <si>
    <t>Bellfield Junior School</t>
  </si>
  <si>
    <t>Bells Farm Primary School</t>
  </si>
  <si>
    <t>Benson Community School</t>
  </si>
  <si>
    <t>EPA</t>
  </si>
  <si>
    <t>Bishop Challoner Catholic College</t>
  </si>
  <si>
    <t>Blakesley Hall Primary School</t>
  </si>
  <si>
    <t>Bloomsbury Nursery School</t>
  </si>
  <si>
    <t>Boldmere Infant School and Nursery</t>
  </si>
  <si>
    <t>Boldmere Junior School</t>
  </si>
  <si>
    <t>Bordesley Green East Nursery School</t>
  </si>
  <si>
    <t>Bordesley Green Girls' School &amp; Sixth Form</t>
  </si>
  <si>
    <t>Bordesley Green Primary School</t>
  </si>
  <si>
    <t>Bournville Village Primary</t>
  </si>
  <si>
    <t>Braidwood School for the Deaf</t>
  </si>
  <si>
    <t>Brearley Nursery School</t>
  </si>
  <si>
    <t>Broadmeadow Infant School</t>
  </si>
  <si>
    <t>Broadmeadow Junior School</t>
  </si>
  <si>
    <t>Calshot Primary School</t>
  </si>
  <si>
    <t>Cardinal Wiseman Catholic School</t>
  </si>
  <si>
    <t>Castle Vale Nursery School</t>
  </si>
  <si>
    <t>Chad Vale Primary School</t>
  </si>
  <si>
    <t>Cherry Oak School</t>
  </si>
  <si>
    <t>Cherry Orchard Primary School</t>
  </si>
  <si>
    <t>Chilcote Primary School</t>
  </si>
  <si>
    <t>Christ Church CofE Controlled Primary School and Nursery</t>
  </si>
  <si>
    <t>Christ The King Catholic Primary School</t>
  </si>
  <si>
    <t>City of Birmingham School</t>
  </si>
  <si>
    <t>Clifton Primary School</t>
  </si>
  <si>
    <t>Cofton Primary School</t>
  </si>
  <si>
    <t>Colebourne Primary School</t>
  </si>
  <si>
    <t>Colmers School and Sixth Form College</t>
  </si>
  <si>
    <t>784,552.79</t>
  </si>
  <si>
    <t>181,585.30</t>
  </si>
  <si>
    <t>0.00</t>
  </si>
  <si>
    <t>Colmore Infant and Nursery School</t>
  </si>
  <si>
    <t>Colmore Junior School</t>
  </si>
  <si>
    <t>Coppice Primary School</t>
  </si>
  <si>
    <t>Corpus Christi Catholic Primary School</t>
  </si>
  <si>
    <t>Cotteridge Primary School</t>
  </si>
  <si>
    <t>Court Farm Primary School</t>
  </si>
  <si>
    <t>Deykin Avenue Junior and Infant School</t>
  </si>
  <si>
    <t>Edith Cadbury Nursery School</t>
  </si>
  <si>
    <t>Elms Farm Community Primary School</t>
  </si>
  <si>
    <t>English Martyrs' Catholic Primary School</t>
  </si>
  <si>
    <t>Featherstone Nursery School</t>
  </si>
  <si>
    <t>Featherstone Primary School</t>
  </si>
  <si>
    <t>Forestdale Primary School</t>
  </si>
  <si>
    <t>Four Oaks Primary School</t>
  </si>
  <si>
    <t>Fox Hollies School</t>
  </si>
  <si>
    <t>Garretts Green Nursery School</t>
  </si>
  <si>
    <t>George Dixon Primary School</t>
  </si>
  <si>
    <t>Gilbertstone Primary School</t>
  </si>
  <si>
    <t>Glenmead Primary School</t>
  </si>
  <si>
    <t>Chq bk</t>
  </si>
  <si>
    <t>Goodway Nursery School</t>
  </si>
  <si>
    <t>Gracelands Nursery School</t>
  </si>
  <si>
    <t>Grendon Primary School</t>
  </si>
  <si>
    <t>Grove School</t>
  </si>
  <si>
    <t>Gunter Primary School</t>
  </si>
  <si>
    <t>Hall Green Infant School</t>
  </si>
  <si>
    <t>Hall Green Junior School</t>
  </si>
  <si>
    <t>Hamilton School</t>
  </si>
  <si>
    <t>Harborne Primary School</t>
  </si>
  <si>
    <t>Harper Bell Seventh-Day Adventist School</t>
  </si>
  <si>
    <t>Hawthorn Primary School</t>
  </si>
  <si>
    <t>Highfield Nursery School</t>
  </si>
  <si>
    <t>Highters Heath Nursery School</t>
  </si>
  <si>
    <t>Hodge Hill Girls' School</t>
  </si>
  <si>
    <t>Holly Hill Methodist CofE Infant School</t>
  </si>
  <si>
    <t>Hollyfield Primary School</t>
  </si>
  <si>
    <t>Holte School</t>
  </si>
  <si>
    <t>Holy Family Catholic Primary School</t>
  </si>
  <si>
    <t>Jakeman Nursery School</t>
  </si>
  <si>
    <t>James Watt Primary School</t>
  </si>
  <si>
    <t>King David Junior and Infant School</t>
  </si>
  <si>
    <t>Kings Heath Primary School</t>
  </si>
  <si>
    <t>Kings Heath Secondary School</t>
  </si>
  <si>
    <t>Kings Norton Nursery School</t>
  </si>
  <si>
    <t>Kingsland Primary School (NC)</t>
  </si>
  <si>
    <t>Kingsthorne Primary School</t>
  </si>
  <si>
    <t>Kitwell Primary School</t>
  </si>
  <si>
    <t>Ladypool Primary School</t>
  </si>
  <si>
    <t>Langley School</t>
  </si>
  <si>
    <t>Lillian de Lissa Nursery School</t>
  </si>
  <si>
    <t>Lindsworth School</t>
  </si>
  <si>
    <t>Little Sutton Primary School</t>
  </si>
  <si>
    <t>Longwill Primary School for Deaf Children</t>
  </si>
  <si>
    <t>Lozells Junior and Infant School and Nursery</t>
  </si>
  <si>
    <t>Lyndon Green Infant School</t>
  </si>
  <si>
    <t>Lyndon Green Junior School</t>
  </si>
  <si>
    <t>Maney Hill Primary School</t>
  </si>
  <si>
    <t>Mapledene Primary School</t>
  </si>
  <si>
    <t>Marsh Hill Nursery School</t>
  </si>
  <si>
    <t>Marsh Hill Primary School</t>
  </si>
  <si>
    <t>351,829.02</t>
  </si>
  <si>
    <t>164,136.54</t>
  </si>
  <si>
    <t>Maryvale Catholic Primary School</t>
  </si>
  <si>
    <t>Minworth Junior and Infant School</t>
  </si>
  <si>
    <t>Moor Hall Primary School</t>
  </si>
  <si>
    <t>Moseley Church of England Primary School</t>
  </si>
  <si>
    <t>Moseley School and Sixth Form</t>
  </si>
  <si>
    <t>Nelson Mandela School</t>
  </si>
  <si>
    <t>Nelson Primary School</t>
  </si>
  <si>
    <t>New Hall Primary School</t>
  </si>
  <si>
    <t>New Oscott Primary School</t>
  </si>
  <si>
    <t>Newtown Nursery School</t>
  </si>
  <si>
    <t>Osborne Nursery School</t>
  </si>
  <si>
    <t>Oscott Manor School</t>
  </si>
  <si>
    <t>Our Lady and St Rose of Lima Catholic Primary School</t>
  </si>
  <si>
    <t>Our Lady of Lourdes Catholic Primary School</t>
  </si>
  <si>
    <t>Paget Primary School</t>
  </si>
  <si>
    <t>Park Hill Primary School</t>
  </si>
  <si>
    <t>Penns Primary School</t>
  </si>
  <si>
    <t>Perry Beeches Nursery School</t>
  </si>
  <si>
    <t>Priestley Smith School</t>
  </si>
  <si>
    <t>Queensbridge School</t>
  </si>
  <si>
    <t>Raddlebarn Primary School</t>
  </si>
  <si>
    <t>Redhill Primary School</t>
  </si>
  <si>
    <t>Rednal Hill Infant School</t>
  </si>
  <si>
    <t>Rednal Hill Junior School</t>
  </si>
  <si>
    <t>Regents Park Community Primary School</t>
  </si>
  <si>
    <t>Rubery Nursery School</t>
  </si>
  <si>
    <t>Selly Oak Nursery School</t>
  </si>
  <si>
    <t>Selly Oak Trust School</t>
  </si>
  <si>
    <t>Selly Park Girls' School</t>
  </si>
  <si>
    <t>Severne Junior Infant and Nursery School</t>
  </si>
  <si>
    <t>Shaw Hill Primary School</t>
  </si>
  <si>
    <t>Shenley Fields Nursery School</t>
  </si>
  <si>
    <t>Sladefield Infant School</t>
  </si>
  <si>
    <t>Springfield House Community Special School</t>
  </si>
  <si>
    <t>SS John &amp; Monica Catholic Primary School</t>
  </si>
  <si>
    <t>St Alban's Catholic Primary School</t>
  </si>
  <si>
    <t>St Ambrose Barlow Catholic Primary School</t>
  </si>
  <si>
    <t>St Anne's Catholic Primary School</t>
  </si>
  <si>
    <t>St Augustine's Catholic Primary School</t>
  </si>
  <si>
    <t>St Benedict's Primary School</t>
  </si>
  <si>
    <t>St Bernadette's Catholic Primary School</t>
  </si>
  <si>
    <t>St Bernard's Catholic Primary School</t>
  </si>
  <si>
    <t>St Catherine of Siena Catholic Primary School</t>
  </si>
  <si>
    <t>St Clare's Catholic Primary School</t>
  </si>
  <si>
    <t>St Cuthbert's Catholic Primary School</t>
  </si>
  <si>
    <t>St Dunstan's Catholic Primary School</t>
  </si>
  <si>
    <t>St Edward's Catholic Primary School</t>
  </si>
  <si>
    <t>St Francis Catholic Primary School</t>
  </si>
  <si>
    <t>St Gerard's Catholic Primary School</t>
  </si>
  <si>
    <t>St James Church of England Primary School, Handsworth</t>
  </si>
  <si>
    <t>St Jude's Catholic Primary School</t>
  </si>
  <si>
    <t>St John Wall Catholic School</t>
  </si>
  <si>
    <t>St Laurence Church Infant School</t>
  </si>
  <si>
    <t>St Laurence Church Junior School</t>
  </si>
  <si>
    <t>St Margaret Mary Catholic Primary School</t>
  </si>
  <si>
    <t>St Martin de Porres Catholic Primary School</t>
  </si>
  <si>
    <t>St Mary's Catholic Primary School</t>
  </si>
  <si>
    <t>St Mary's Church of England Primary School</t>
  </si>
  <si>
    <t>St Matthew's CofE Primary School</t>
  </si>
  <si>
    <t>St Patrick and St Edmund's Catholic Primary School</t>
  </si>
  <si>
    <t>St Paul's School for Girls</t>
  </si>
  <si>
    <t>St Peter's Catholic Primary School</t>
  </si>
  <si>
    <t>St Peters CofE Primary School</t>
  </si>
  <si>
    <t>St Saviour's C of E Primary School</t>
  </si>
  <si>
    <t>St Teresa's Catholic Primary School</t>
  </si>
  <si>
    <t>St Thomas Centre Nursery School</t>
  </si>
  <si>
    <t>St Vincent's Catholic Primary School</t>
  </si>
  <si>
    <t>Stanville Primary School</t>
  </si>
  <si>
    <t>Stechford Primary School</t>
  </si>
  <si>
    <t>Story Wood School</t>
  </si>
  <si>
    <t>Summerfield School</t>
  </si>
  <si>
    <t>Sundridge Primary School</t>
  </si>
  <si>
    <t>Swanshurst School</t>
  </si>
  <si>
    <t>The Dame Ellen Pinsent School</t>
  </si>
  <si>
    <t>The Meadows Primary School</t>
  </si>
  <si>
    <t>The Oratory Roman Catholic Primary School</t>
  </si>
  <si>
    <t>The Pines School</t>
  </si>
  <si>
    <t>Thornton Primary School</t>
  </si>
  <si>
    <t>Uffculme School</t>
  </si>
  <si>
    <t>Victoria School</t>
  </si>
  <si>
    <t>Walmley Infant School</t>
  </si>
  <si>
    <t>Walmley Junior School</t>
  </si>
  <si>
    <t>Ward End Primary School</t>
  </si>
  <si>
    <t>Washwood Heath Nursery School</t>
  </si>
  <si>
    <t>Water Mill Primary School</t>
  </si>
  <si>
    <t>Wattville Primary School</t>
  </si>
  <si>
    <t>Welford Primary School</t>
  </si>
  <si>
    <t>Welsh House Farm Community School and Special Needs Resources Base</t>
  </si>
  <si>
    <t>Weoley Castle Nursery School</t>
  </si>
  <si>
    <t>West Heath Nursery School</t>
  </si>
  <si>
    <t>West Heath Primary School</t>
  </si>
  <si>
    <t>Wheelers Lane Primary School</t>
  </si>
  <si>
    <t>Wheelers Lane Technology College</t>
  </si>
  <si>
    <t>Whitehouse Common Primary School</t>
  </si>
  <si>
    <t>William Murdoch Primary School</t>
  </si>
  <si>
    <t>Woodcock Hill Primary School</t>
  </si>
  <si>
    <t>Woodgate Primary School</t>
  </si>
  <si>
    <t>Woodthorpe Junior and Infant School</t>
  </si>
  <si>
    <t>World's End Infant and Nursery School</t>
  </si>
  <si>
    <t>World's End Junior School</t>
  </si>
  <si>
    <t>Wylde Green Primary School</t>
  </si>
  <si>
    <t>Yardley Primary School</t>
  </si>
  <si>
    <t>Yardley Wood Community Primary School</t>
  </si>
  <si>
    <t>Yorkmead Junior and Infant School</t>
  </si>
  <si>
    <t>Somerville Primary (NC) School</t>
  </si>
  <si>
    <t>TOTAL</t>
  </si>
  <si>
    <t>Pupil referral unit</t>
  </si>
  <si>
    <t xml:space="preserve">Total Accruals to be added </t>
  </si>
  <si>
    <t xml:space="preserve">Total expenditure to be added </t>
  </si>
  <si>
    <t>Cityserve Debtors</t>
  </si>
  <si>
    <t>URN</t>
  </si>
  <si>
    <t>School</t>
  </si>
  <si>
    <t>School Type</t>
  </si>
  <si>
    <t>Description</t>
  </si>
  <si>
    <t>LA contact</t>
  </si>
  <si>
    <t>AX087</t>
  </si>
  <si>
    <t>Net balance Chequebook School Payroll Suspense Account</t>
  </si>
  <si>
    <t>Helen Gould</t>
  </si>
  <si>
    <t>Cityserve Catering Invoice - 3rd Term - Jan 25 - Mar25</t>
  </si>
  <si>
    <t>AX008</t>
  </si>
  <si>
    <t>AX00E</t>
  </si>
  <si>
    <t>AX08C</t>
  </si>
  <si>
    <t>AX08G</t>
  </si>
  <si>
    <t>AX00T</t>
  </si>
  <si>
    <t>AX08J</t>
  </si>
  <si>
    <t>AX08H</t>
  </si>
  <si>
    <t>AX08N</t>
  </si>
  <si>
    <t>AX010</t>
  </si>
  <si>
    <t>AX08U</t>
  </si>
  <si>
    <t>AX015</t>
  </si>
  <si>
    <t>AX017</t>
  </si>
  <si>
    <t>AX08W</t>
  </si>
  <si>
    <t>AX01A</t>
  </si>
  <si>
    <t>AX019</t>
  </si>
  <si>
    <t>AX091</t>
  </si>
  <si>
    <t>AX092</t>
  </si>
  <si>
    <t>AX093</t>
  </si>
  <si>
    <t>AX01J</t>
  </si>
  <si>
    <t>AX01Z</t>
  </si>
  <si>
    <t>AX027</t>
  </si>
  <si>
    <t>AX02H</t>
  </si>
  <si>
    <t>AX0A1</t>
  </si>
  <si>
    <t>AX0A2</t>
  </si>
  <si>
    <t>AX0A4</t>
  </si>
  <si>
    <t>AX032</t>
  </si>
  <si>
    <t>AX03L</t>
  </si>
  <si>
    <t>AX0AN</t>
  </si>
  <si>
    <t>AX03N</t>
  </si>
  <si>
    <t>AX03P</t>
  </si>
  <si>
    <t>AX03V</t>
  </si>
  <si>
    <t>AX03X</t>
  </si>
  <si>
    <t>Cityserve Catering Invoice - 3rd Term - Jan 25 - Mar25 &amp; £3685 3rd Term catering charge for DfE</t>
  </si>
  <si>
    <t xml:space="preserve"> </t>
  </si>
  <si>
    <t>AX041</t>
  </si>
  <si>
    <t>Outsourced Pensions - March TPS  payment to BCC</t>
  </si>
  <si>
    <t>AX0AW</t>
  </si>
  <si>
    <t>AX04C</t>
  </si>
  <si>
    <t>AX0BD</t>
  </si>
  <si>
    <t>AX0BK</t>
  </si>
  <si>
    <t>AX0BL</t>
  </si>
  <si>
    <t>AX056</t>
  </si>
  <si>
    <t>AX0BR</t>
  </si>
  <si>
    <t>AX05Q</t>
  </si>
  <si>
    <t>AX066</t>
  </si>
  <si>
    <t>AX067</t>
  </si>
  <si>
    <t>AX06F</t>
  </si>
  <si>
    <t>AX0C4</t>
  </si>
  <si>
    <t>AX06L</t>
  </si>
  <si>
    <t>AX0C8</t>
  </si>
  <si>
    <t>AX049</t>
  </si>
  <si>
    <t>AX07A</t>
  </si>
  <si>
    <t>AX0CG</t>
  </si>
  <si>
    <t>AX0CH</t>
  </si>
  <si>
    <t>AX0CJ</t>
  </si>
  <si>
    <t>Outsourced Pensions March TPS and LGPS payment to BCC</t>
  </si>
  <si>
    <t>AX0CL</t>
  </si>
  <si>
    <t>AX07P</t>
  </si>
  <si>
    <t>AX07N</t>
  </si>
  <si>
    <t>AX07T</t>
  </si>
  <si>
    <t>AX0CQ</t>
  </si>
  <si>
    <t>AX07Y</t>
  </si>
  <si>
    <t>AX07Q</t>
  </si>
  <si>
    <t>AX036</t>
  </si>
  <si>
    <t>Kings Heath Boys</t>
  </si>
  <si>
    <t>AX05K</t>
  </si>
  <si>
    <t>Credit note sitting in the new year - £64,469 + £42,361.65</t>
  </si>
  <si>
    <t>AX085</t>
  </si>
  <si>
    <t>AX02R</t>
  </si>
  <si>
    <t>AX001</t>
  </si>
  <si>
    <t>AX01Q</t>
  </si>
  <si>
    <t>AX002</t>
  </si>
  <si>
    <t>AX006</t>
  </si>
  <si>
    <t>AX00C</t>
  </si>
  <si>
    <t>AX00F</t>
  </si>
  <si>
    <t>AX04L</t>
  </si>
  <si>
    <t>AX04M</t>
  </si>
  <si>
    <t>AX00H</t>
  </si>
  <si>
    <t>AX00J</t>
  </si>
  <si>
    <t>AX00Q</t>
  </si>
  <si>
    <t>AX00R</t>
  </si>
  <si>
    <t>AX00X</t>
  </si>
  <si>
    <t>AX00Z</t>
  </si>
  <si>
    <t>AX014</t>
  </si>
  <si>
    <t>AX01D</t>
  </si>
  <si>
    <t>AX01H</t>
  </si>
  <si>
    <t>AX01L</t>
  </si>
  <si>
    <t>AX01N</t>
  </si>
  <si>
    <t>AX01X</t>
  </si>
  <si>
    <t>AX01W</t>
  </si>
  <si>
    <t>AX023</t>
  </si>
  <si>
    <t>AX025</t>
  </si>
  <si>
    <t>AX028</t>
  </si>
  <si>
    <t>AX029</t>
  </si>
  <si>
    <t>AX02C</t>
  </si>
  <si>
    <t>AX02D</t>
  </si>
  <si>
    <t>AX02F</t>
  </si>
  <si>
    <t>AX02K</t>
  </si>
  <si>
    <t>AX02L</t>
  </si>
  <si>
    <t>AX09P</t>
  </si>
  <si>
    <t>AX02P</t>
  </si>
  <si>
    <t>AX02U</t>
  </si>
  <si>
    <t>AX02V</t>
  </si>
  <si>
    <t>AX02Y</t>
  </si>
  <si>
    <t>AX0A7</t>
  </si>
  <si>
    <t>AX035</t>
  </si>
  <si>
    <t>AX037</t>
  </si>
  <si>
    <t>AX03A</t>
  </si>
  <si>
    <t>AX03B</t>
  </si>
  <si>
    <t>AX03C</t>
  </si>
  <si>
    <t>AX03D</t>
  </si>
  <si>
    <t>AX03J</t>
  </si>
  <si>
    <t>AX03K</t>
  </si>
  <si>
    <t>AX03R</t>
  </si>
  <si>
    <t>AX03W</t>
  </si>
  <si>
    <t>AX042</t>
  </si>
  <si>
    <t>AX044</t>
  </si>
  <si>
    <t>AX043</t>
  </si>
  <si>
    <t>AX045</t>
  </si>
  <si>
    <t>AX046</t>
  </si>
  <si>
    <t>AX047</t>
  </si>
  <si>
    <t>AX04B</t>
  </si>
  <si>
    <t>AX04H</t>
  </si>
  <si>
    <t>AX04J</t>
  </si>
  <si>
    <t>AX04K</t>
  </si>
  <si>
    <t>AX04N</t>
  </si>
  <si>
    <t>AX04Q</t>
  </si>
  <si>
    <t>AX04V</t>
  </si>
  <si>
    <t>AX04W</t>
  </si>
  <si>
    <t>AX04X</t>
  </si>
  <si>
    <t>AX052</t>
  </si>
  <si>
    <t>AX053</t>
  </si>
  <si>
    <t>AX054</t>
  </si>
  <si>
    <t>AX05A</t>
  </si>
  <si>
    <t>AX05C</t>
  </si>
  <si>
    <t>AX05F</t>
  </si>
  <si>
    <t>AX05H</t>
  </si>
  <si>
    <t>AX05L</t>
  </si>
  <si>
    <t>AX05N</t>
  </si>
  <si>
    <t>AX05P</t>
  </si>
  <si>
    <t>AX05V</t>
  </si>
  <si>
    <t>AX05Z</t>
  </si>
  <si>
    <t>AX063</t>
  </si>
  <si>
    <t>AX068</t>
  </si>
  <si>
    <t>AX06B</t>
  </si>
  <si>
    <t>AX06D</t>
  </si>
  <si>
    <t>AX06H</t>
  </si>
  <si>
    <t>AX06P</t>
  </si>
  <si>
    <t>AX06R</t>
  </si>
  <si>
    <t>AX06U</t>
  </si>
  <si>
    <t>AX071</t>
  </si>
  <si>
    <t>AX03Z</t>
  </si>
  <si>
    <t>AX075</t>
  </si>
  <si>
    <t>AX07B</t>
  </si>
  <si>
    <t>AX07J</t>
  </si>
  <si>
    <t>AX07K</t>
  </si>
  <si>
    <t>AX07L</t>
  </si>
  <si>
    <t>AX07W</t>
  </si>
  <si>
    <t>AX081</t>
  </si>
  <si>
    <t>AX083</t>
  </si>
  <si>
    <t>AX004</t>
  </si>
  <si>
    <t>AX007</t>
  </si>
  <si>
    <t>AX00G</t>
  </si>
  <si>
    <t>AX00K</t>
  </si>
  <si>
    <t>AX00U</t>
  </si>
  <si>
    <t>AX00Y</t>
  </si>
  <si>
    <t>AX013</t>
  </si>
  <si>
    <t>AX018</t>
  </si>
  <si>
    <t>AX073</t>
  </si>
  <si>
    <t>AX01B</t>
  </si>
  <si>
    <t>AX01E</t>
  </si>
  <si>
    <t>AX01G</t>
  </si>
  <si>
    <t>AX01R</t>
  </si>
  <si>
    <t>AX01T</t>
  </si>
  <si>
    <t>AX020</t>
  </si>
  <si>
    <t>AX021</t>
  </si>
  <si>
    <t>AX026</t>
  </si>
  <si>
    <t>AX02G</t>
  </si>
  <si>
    <t>AX02M</t>
  </si>
  <si>
    <t>AX03E</t>
  </si>
  <si>
    <t>AX03G</t>
  </si>
  <si>
    <t>AX03M</t>
  </si>
  <si>
    <t>AX03Q</t>
  </si>
  <si>
    <t>AX040</t>
  </si>
  <si>
    <t>AX04D</t>
  </si>
  <si>
    <t>AX04E</t>
  </si>
  <si>
    <t>AX04Y</t>
  </si>
  <si>
    <t>AX04Z</t>
  </si>
  <si>
    <t>AX055</t>
  </si>
  <si>
    <t>AX059</t>
  </si>
  <si>
    <t>AX061</t>
  </si>
  <si>
    <t>AX05D</t>
  </si>
  <si>
    <t>AX05E</t>
  </si>
  <si>
    <t>AX05J</t>
  </si>
  <si>
    <t>AX05U</t>
  </si>
  <si>
    <t>AX05Y</t>
  </si>
  <si>
    <t>AX069</t>
  </si>
  <si>
    <t>AX06E</t>
  </si>
  <si>
    <t>AX06M</t>
  </si>
  <si>
    <t>Credit note sitting in the new year</t>
  </si>
  <si>
    <t>AX06N</t>
  </si>
  <si>
    <t>AX06W</t>
  </si>
  <si>
    <t>AX070</t>
  </si>
  <si>
    <t>AX072</t>
  </si>
  <si>
    <t>AX01M</t>
  </si>
  <si>
    <t>AX04P</t>
  </si>
  <si>
    <t>AX07D</t>
  </si>
  <si>
    <t>AX07E</t>
  </si>
  <si>
    <t>AX07F</t>
  </si>
  <si>
    <t>2nd Cityserve Catering invoice done as academy charge - Sep 24 - Dec 24</t>
  </si>
  <si>
    <t>AX07H</t>
  </si>
  <si>
    <t>AX07U</t>
  </si>
  <si>
    <t>AX07V</t>
  </si>
  <si>
    <t>AX07X</t>
  </si>
  <si>
    <t>AX080</t>
  </si>
  <si>
    <t>AX06Y</t>
  </si>
  <si>
    <t>Total</t>
  </si>
  <si>
    <t>Select School</t>
  </si>
  <si>
    <t>0000</t>
  </si>
  <si>
    <t>'Revised</t>
  </si>
  <si>
    <t>0)</t>
  </si>
  <si>
    <t>Post Closure Accruals added by BCC</t>
  </si>
  <si>
    <t xml:space="preserve">Position Excluding post Closure Accruals </t>
  </si>
  <si>
    <t>CFR to be Submitted to DfE</t>
  </si>
  <si>
    <t>Back</t>
  </si>
  <si>
    <t>Select Type</t>
  </si>
  <si>
    <t>BCC or Non BCC</t>
  </si>
  <si>
    <t>CFR Code</t>
  </si>
  <si>
    <r>
      <t xml:space="preserve">Amount excl. VAT </t>
    </r>
    <r>
      <rPr>
        <b/>
        <sz val="10"/>
        <color rgb="FFFF0000"/>
        <rFont val="Arial"/>
        <family val="2"/>
      </rPr>
      <t>(Positive Values)</t>
    </r>
  </si>
  <si>
    <r>
      <t xml:space="preserve">Name of supplier, BCC service or BCC school
(Max 50 Characters) 
</t>
    </r>
    <r>
      <rPr>
        <b/>
        <sz val="10"/>
        <color rgb="FFFF0000"/>
        <rFont val="Arial"/>
        <family val="2"/>
      </rPr>
      <t>Do not use punctuation</t>
    </r>
  </si>
  <si>
    <r>
      <t xml:space="preserve">Description (Max 50 Characters) 
</t>
    </r>
    <r>
      <rPr>
        <b/>
        <sz val="10"/>
        <color rgb="FFFF0000"/>
        <rFont val="Arial"/>
        <family val="2"/>
      </rPr>
      <t>Do not use punctuation</t>
    </r>
  </si>
  <si>
    <t>Type of Creditor / Income in Advance</t>
  </si>
  <si>
    <t>Type of Debtor / Payment in Advance</t>
  </si>
  <si>
    <t xml:space="preserve">CPID required </t>
  </si>
  <si>
    <t>CPID 
(if required)</t>
  </si>
  <si>
    <t>RELPTY 
(if necessary)</t>
  </si>
  <si>
    <t>CPID / RELPTY Reference</t>
  </si>
  <si>
    <t xml:space="preserve">Back Up ref.no. </t>
  </si>
  <si>
    <t>BCC</t>
  </si>
  <si>
    <t>KEEP FOR BBC ACCRUALS</t>
  </si>
  <si>
    <t>Birmingham City Council</t>
  </si>
  <si>
    <t>Interest owed on Schools Balances</t>
  </si>
  <si>
    <t>DY00 - Curr Asst Debtors-Internal BCC</t>
  </si>
  <si>
    <t/>
  </si>
  <si>
    <t>1027 BCC SF5</t>
  </si>
  <si>
    <t>Non BCC</t>
  </si>
  <si>
    <t>Midland Telecom Ltd</t>
  </si>
  <si>
    <t>Telephone charges</t>
  </si>
  <si>
    <t xml:space="preserve">FMAA - Cred non public sector </t>
  </si>
  <si>
    <t>1027 BCC SF10</t>
  </si>
  <si>
    <t>Initial Washrooms/Capita Bus Solutions</t>
  </si>
  <si>
    <t>Annual Maintenance contracts</t>
  </si>
  <si>
    <t>1027 BCC SF11</t>
  </si>
  <si>
    <t>Alto Digital</t>
  </si>
  <si>
    <t>Photocopy charges</t>
  </si>
  <si>
    <t>1027 BCC SF12</t>
  </si>
  <si>
    <t>Medi Plinth/YPO</t>
  </si>
  <si>
    <t>Curriculum expenditure</t>
  </si>
  <si>
    <t>1027 BCC SF13</t>
  </si>
  <si>
    <t>Edmundsons Electrical</t>
  </si>
  <si>
    <t>General Repairs and Maintenance</t>
  </si>
  <si>
    <t>1027 BCC SF14</t>
  </si>
  <si>
    <t>Capita Business Services</t>
  </si>
  <si>
    <t>DFC spend</t>
  </si>
  <si>
    <t>1027 BCC SF15</t>
  </si>
  <si>
    <t> </t>
  </si>
  <si>
    <t>Waterplus</t>
  </si>
  <si>
    <t>Invoice 08772515 + 08772687</t>
  </si>
  <si>
    <t>2010 BCC SF11</t>
  </si>
  <si>
    <t>West Mercia Energy</t>
  </si>
  <si>
    <t>Invoice 11642952, 11642953, 11642954, 11631897, 11631898</t>
  </si>
  <si>
    <t>2010 BCC SF12</t>
  </si>
  <si>
    <t>Praetura</t>
  </si>
  <si>
    <t>Invoice 159118</t>
  </si>
  <si>
    <t>2010 BCC SF13</t>
  </si>
  <si>
    <t>Think Tank / Aston Manor / Field Studies / Wonderland / Silverstone</t>
  </si>
  <si>
    <t>Visit 3.4.25 / Coach bookings / Bishops Wood /Wonderland / silverstone visit</t>
  </si>
  <si>
    <t>2010 BCC SF14</t>
  </si>
  <si>
    <t>Arthur Terry School</t>
  </si>
  <si>
    <t>ECT Inductions</t>
  </si>
  <si>
    <t>2010 BCC SF15</t>
  </si>
  <si>
    <t>Broxap Ltd/ Power Plus / Primera / Soverieign /Adderley sch fund</t>
  </si>
  <si>
    <t>Installation of canopies / inv491 / inv500 / Q4250 / Q6977 / inv506</t>
  </si>
  <si>
    <t>2010 BCC SF16</t>
  </si>
  <si>
    <t>Xerox finance</t>
  </si>
  <si>
    <t>Quarterly payment Photocopiers</t>
  </si>
  <si>
    <t>2010 BCC SF17</t>
  </si>
  <si>
    <t>B'ham Rep / Wandle /Sims</t>
  </si>
  <si>
    <t>1 term subscription / Annual membership / Sims subscription</t>
  </si>
  <si>
    <t>2010 BCC SF18</t>
  </si>
  <si>
    <t>Evolve / Cert / Monarch / YSA / Pertemps</t>
  </si>
  <si>
    <t>Inv 00551596, 022837, 50258930, 1323116, 004p613620</t>
  </si>
  <si>
    <t>2010 BCC SF19</t>
  </si>
  <si>
    <t>Royal Mail</t>
  </si>
  <si>
    <t>Keepsafe post - Easter</t>
  </si>
  <si>
    <t>2010 BCC SF20</t>
  </si>
  <si>
    <t>Arthur Brett</t>
  </si>
  <si>
    <t>Inv 1391426</t>
  </si>
  <si>
    <t>2010 BCC SF21</t>
  </si>
  <si>
    <t>Millwood</t>
  </si>
  <si>
    <t>Imv222506</t>
  </si>
  <si>
    <t>2010 BCC SF22</t>
  </si>
  <si>
    <t>Landlord Approval Fee / Sink hole investigation</t>
  </si>
  <si>
    <t>FY00 - Internal creditors</t>
  </si>
  <si>
    <t>2010 BCC SF23</t>
  </si>
  <si>
    <t>BCC Education Psychology</t>
  </si>
  <si>
    <t>Subscription 2025/2026</t>
  </si>
  <si>
    <t>2010 BCC SF24</t>
  </si>
  <si>
    <t>CityServe</t>
  </si>
  <si>
    <t>Catering invoices - awaiting updated ones</t>
  </si>
  <si>
    <t>2010 BCC SF25</t>
  </si>
  <si>
    <t>5949 BCC SF5</t>
  </si>
  <si>
    <t>West Mercia</t>
  </si>
  <si>
    <t>March electricity bill</t>
  </si>
  <si>
    <t>5949 BCC SF9</t>
  </si>
  <si>
    <t>March gas bill</t>
  </si>
  <si>
    <t>5949 BCC SF10</t>
  </si>
  <si>
    <t>ABM Catering Inv 45865 27/2/25</t>
  </si>
  <si>
    <t>February 2025 catering bill</t>
  </si>
  <si>
    <t>5949 BCC SF11</t>
  </si>
  <si>
    <t>March 2025 catering bill estimate</t>
  </si>
  <si>
    <t>5949 BCC SF12</t>
  </si>
  <si>
    <t>Tenon FM Inv 14159594 28/2/25</t>
  </si>
  <si>
    <t>February 2025 cleaning bill</t>
  </si>
  <si>
    <t>5949 BCC SF13</t>
  </si>
  <si>
    <t>March 2025 cleaning bill estimate</t>
  </si>
  <si>
    <t>5949 BCC SF14</t>
  </si>
  <si>
    <t>Water Plus Invoice 07281901</t>
  </si>
  <si>
    <t>Est Nov - Mar 2025 Water bill with outstanding amount in dispute</t>
  </si>
  <si>
    <t>5949 BCC SF15</t>
  </si>
  <si>
    <t>HR Services including Job Adverts</t>
  </si>
  <si>
    <t>1017 BCC SF3</t>
  </si>
  <si>
    <t>Electricity charges for 24/25</t>
  </si>
  <si>
    <t>1017 BCC SF9</t>
  </si>
  <si>
    <t>Gas charges Jan-Mar 25</t>
  </si>
  <si>
    <t>1017 BCC SF10</t>
  </si>
  <si>
    <t>Allens Croft Charity Bank Account</t>
  </si>
  <si>
    <t xml:space="preserve">Charitable Donation agreed by Governors </t>
  </si>
  <si>
    <t>1017 BCC SF11</t>
  </si>
  <si>
    <t>Highfield Nursery</t>
  </si>
  <si>
    <t>Federation charges ICT</t>
  </si>
  <si>
    <t>1017 BCC SF12</t>
  </si>
  <si>
    <t>2153 BCC SF5</t>
  </si>
  <si>
    <t>PFI Water/Electricity/Waste Management Recharges 2024-25</t>
  </si>
  <si>
    <t>2153 BCC SF7</t>
  </si>
  <si>
    <t>Zest Education</t>
  </si>
  <si>
    <t>Education supply support staff w/e 28/3/25</t>
  </si>
  <si>
    <t>2153 BCC SF9</t>
  </si>
  <si>
    <t>Garmentec</t>
  </si>
  <si>
    <t>Uniform school staff</t>
  </si>
  <si>
    <t>2153 BCC SF10</t>
  </si>
  <si>
    <t>YPO</t>
  </si>
  <si>
    <t>Stationery supplies</t>
  </si>
  <si>
    <t>2153 BCC SF11</t>
  </si>
  <si>
    <t>Maria Powell</t>
  </si>
  <si>
    <t>Psychotherapy service</t>
  </si>
  <si>
    <t>2153 BCC SF12</t>
  </si>
  <si>
    <t>Crystal Radio</t>
  </si>
  <si>
    <t>3 x digital handheld raido</t>
  </si>
  <si>
    <t>2153 BCC SF13</t>
  </si>
  <si>
    <t>TOA Taxi</t>
  </si>
  <si>
    <t>Transport for trip</t>
  </si>
  <si>
    <t>2153 BCC SF14</t>
  </si>
  <si>
    <t>Canon</t>
  </si>
  <si>
    <t>qtr 4 contract charge</t>
  </si>
  <si>
    <t>2153 BCC SF15</t>
  </si>
  <si>
    <t>2153 BCC SF16</t>
  </si>
  <si>
    <t>Creed</t>
  </si>
  <si>
    <t>Food for school meals</t>
  </si>
  <si>
    <t>2153 BCC SF17</t>
  </si>
  <si>
    <t>2153 BCC SF18</t>
  </si>
  <si>
    <t>Hopwells</t>
  </si>
  <si>
    <t>2153 BCC SF19</t>
  </si>
  <si>
    <t>2153 BCC SF20</t>
  </si>
  <si>
    <t>2153 BCC SF21</t>
  </si>
  <si>
    <t>Chicken Joes</t>
  </si>
  <si>
    <t>2153 BCC SF22</t>
  </si>
  <si>
    <t>Supply Teachers w/e 28/3/25</t>
  </si>
  <si>
    <t>2153 BCC SF23</t>
  </si>
  <si>
    <t>WME Energy</t>
  </si>
  <si>
    <t>Electric bill March 25 KS2</t>
  </si>
  <si>
    <t>2153 BCC SF24</t>
  </si>
  <si>
    <t>Gas bills Feb and March 25 KS1</t>
  </si>
  <si>
    <t>2153 BCC SF25</t>
  </si>
  <si>
    <t>Gas bills Feb and March 25 KS2</t>
  </si>
  <si>
    <t>2153 BCC SF26</t>
  </si>
  <si>
    <t>Electric bill KS1 Feb and March 25 (37.41% of total bill)</t>
  </si>
  <si>
    <t>2153 BCC SF27</t>
  </si>
  <si>
    <t>2062 BCC SF5</t>
  </si>
  <si>
    <t>Teacher Active</t>
  </si>
  <si>
    <t>Agency Sports Coach</t>
  </si>
  <si>
    <t>2062 BCC SF9</t>
  </si>
  <si>
    <t>Agency TA(s)</t>
  </si>
  <si>
    <t>2062 BCC SF10</t>
  </si>
  <si>
    <t>Now Education</t>
  </si>
  <si>
    <t>2062 BCC SF11</t>
  </si>
  <si>
    <t>Agency Teachers</t>
  </si>
  <si>
    <t>2062 BCC SF12</t>
  </si>
  <si>
    <t>Forward Products</t>
  </si>
  <si>
    <t>White A4  and A3 Paper</t>
  </si>
  <si>
    <t>2062 BCC SF13</t>
  </si>
  <si>
    <t>Central School Attendance &amp; Welfare</t>
  </si>
  <si>
    <t>2024/2025 CSAWS Attendance Package</t>
  </si>
  <si>
    <t>2062 BCC SF14</t>
  </si>
  <si>
    <t xml:space="preserve">Fortress </t>
  </si>
  <si>
    <t>New Waste Bin/Containers</t>
  </si>
  <si>
    <t>2062 BCC SF15</t>
  </si>
  <si>
    <t>Culligans</t>
  </si>
  <si>
    <t>Water Machine rentral &amp; Service</t>
  </si>
  <si>
    <t>2062 BCC SF16</t>
  </si>
  <si>
    <t xml:space="preserve">UNICEF </t>
  </si>
  <si>
    <t>RRSA Annual Membership</t>
  </si>
  <si>
    <t>2062 BCC SF17</t>
  </si>
  <si>
    <t>The National College</t>
  </si>
  <si>
    <t>Professional Development Renewal (Subscription)</t>
  </si>
  <si>
    <t>2062 BCC SF18</t>
  </si>
  <si>
    <t>Kapow Primary</t>
  </si>
  <si>
    <t>Subscription (Annual)</t>
  </si>
  <si>
    <t>2062 BCC SF19</t>
  </si>
  <si>
    <t>Complete PE</t>
  </si>
  <si>
    <t>Annual Pass</t>
  </si>
  <si>
    <t>2062 BCC SF20</t>
  </si>
  <si>
    <t>Studybugs</t>
  </si>
  <si>
    <t>3 year Attendance License</t>
  </si>
  <si>
    <t>2062 BCC SF21</t>
  </si>
  <si>
    <t>Elite Electrical</t>
  </si>
  <si>
    <t xml:space="preserve">Electrical heating installation </t>
  </si>
  <si>
    <t>2062 BCC SF22</t>
  </si>
  <si>
    <t>Sharp</t>
  </si>
  <si>
    <t>Phone Line rental</t>
  </si>
  <si>
    <t>2062 BCC SF23</t>
  </si>
  <si>
    <t>SSS Learning</t>
  </si>
  <si>
    <t>Safer recruitment and DSL training</t>
  </si>
  <si>
    <t>2062 BCC SF24</t>
  </si>
  <si>
    <t>Compliance Group//EIAT</t>
  </si>
  <si>
    <t>PAT Testing</t>
  </si>
  <si>
    <t>2062 BCC SF25</t>
  </si>
  <si>
    <t>Trust Hygiene</t>
  </si>
  <si>
    <t>Washroom resources</t>
  </si>
  <si>
    <t>2062 BCC SF26</t>
  </si>
  <si>
    <t xml:space="preserve">SOCAMEL </t>
  </si>
  <si>
    <t>New Kitchen Ovens</t>
  </si>
  <si>
    <t>2062 BCC SF27</t>
  </si>
  <si>
    <t>Smurfit Westrock</t>
  </si>
  <si>
    <t>Bin rental</t>
  </si>
  <si>
    <t>2062 BCC SF28</t>
  </si>
  <si>
    <t>LG Davies Ltd</t>
  </si>
  <si>
    <t>A3 Images - Framed photos</t>
  </si>
  <si>
    <t>2062 BCC SF29</t>
  </si>
  <si>
    <t>CEST</t>
  </si>
  <si>
    <t>Therapy session for pupil</t>
  </si>
  <si>
    <t>2062 BCC SF30</t>
  </si>
  <si>
    <t>Capita</t>
  </si>
  <si>
    <t>Redstor IT Backup</t>
  </si>
  <si>
    <t>2062 BCC SF31</t>
  </si>
  <si>
    <t>JR Schools Management</t>
  </si>
  <si>
    <t>Professional Service (Finance Support)</t>
  </si>
  <si>
    <t>2062 BCC SF32</t>
  </si>
  <si>
    <t>Southfields Farm</t>
  </si>
  <si>
    <t xml:space="preserve">Farm visit </t>
  </si>
  <si>
    <t>2062 BCC SF33</t>
  </si>
  <si>
    <t>ESPO</t>
  </si>
  <si>
    <t>Construction Helmet for pupil</t>
  </si>
  <si>
    <t>2062 BCC SF34</t>
  </si>
  <si>
    <t>3D Facilities</t>
  </si>
  <si>
    <t>Call out charge blcoked pipe</t>
  </si>
  <si>
    <t>2062 BCC SF35</t>
  </si>
  <si>
    <t>STEPS8CIC</t>
  </si>
  <si>
    <t>PE Co-Ordinator</t>
  </si>
  <si>
    <t>2062 BCC SF36</t>
  </si>
  <si>
    <t>Community Brands UK</t>
  </si>
  <si>
    <t>Groupcall</t>
  </si>
  <si>
    <t>2062 BCC SF37</t>
  </si>
  <si>
    <t>Aqualymic</t>
  </si>
  <si>
    <t>Pop-up swimming pool</t>
  </si>
  <si>
    <t>2062 BCC SF38</t>
  </si>
  <si>
    <t>Aston Manor Coached</t>
  </si>
  <si>
    <t>Coach for School trip</t>
  </si>
  <si>
    <t>2062 BCC SF39</t>
  </si>
  <si>
    <t>Johal Dairies</t>
  </si>
  <si>
    <t>Milk</t>
  </si>
  <si>
    <t>2062 BCC SF40</t>
  </si>
  <si>
    <t>Whitney Plant</t>
  </si>
  <si>
    <t>SEND Consultany</t>
  </si>
  <si>
    <t>2062 BCC SF41</t>
  </si>
  <si>
    <t>Birminghm Museums</t>
  </si>
  <si>
    <t>Museum trip</t>
  </si>
  <si>
    <t>2062 BCC SF42</t>
  </si>
  <si>
    <t>Britsh Gas</t>
  </si>
  <si>
    <t>Electricity Charges</t>
  </si>
  <si>
    <t>2062 BCC SF43</t>
  </si>
  <si>
    <t>Provision of Occupational Health Services March 2025</t>
  </si>
  <si>
    <t>2479 BCC SF2</t>
  </si>
  <si>
    <t>2479 BCC SF5</t>
  </si>
  <si>
    <t>Malachi</t>
  </si>
  <si>
    <t>Educational subs</t>
  </si>
  <si>
    <t>2479 BCC SF9</t>
  </si>
  <si>
    <t>Quba Solution</t>
  </si>
  <si>
    <t>Teacher supply</t>
  </si>
  <si>
    <t>2479 BCC SF10</t>
  </si>
  <si>
    <t>ICT Telent-Quba</t>
  </si>
  <si>
    <t>2479 BCC SF11</t>
  </si>
  <si>
    <t xml:space="preserve">King Edwards </t>
  </si>
  <si>
    <t>2479 BCC SF12</t>
  </si>
  <si>
    <t>Water 2 Business</t>
  </si>
  <si>
    <t>Water supplies</t>
  </si>
  <si>
    <t>2479 BCC SF13</t>
  </si>
  <si>
    <t>Trust Hygine</t>
  </si>
  <si>
    <t>Various supplies</t>
  </si>
  <si>
    <t>2479 BCC SF14</t>
  </si>
  <si>
    <t>Paragon Education</t>
  </si>
  <si>
    <t>2479 BCC SF15</t>
  </si>
  <si>
    <t>Prospero Teaching</t>
  </si>
  <si>
    <t>TA Agency Supply</t>
  </si>
  <si>
    <t>2479 BCC SF16</t>
  </si>
  <si>
    <t>Titan Partnership</t>
  </si>
  <si>
    <t>Staff Development</t>
  </si>
  <si>
    <t>2479 BCC SF17</t>
  </si>
  <si>
    <t>Aziz Coaches</t>
  </si>
  <si>
    <t>Travel for Ed visits</t>
  </si>
  <si>
    <t>2479 BCC SF18</t>
  </si>
  <si>
    <t>2479 BCC SF19</t>
  </si>
  <si>
    <t>PHS Group</t>
  </si>
  <si>
    <t>2479 BCC SF20</t>
  </si>
  <si>
    <t>SEFE Energy</t>
  </si>
  <si>
    <t>Gas Supply</t>
  </si>
  <si>
    <t>2479 BCC SF21</t>
  </si>
  <si>
    <t>2300 BCC SF2</t>
  </si>
  <si>
    <t>2300 BCC SF5</t>
  </si>
  <si>
    <t>2300 BCC SF7</t>
  </si>
  <si>
    <t>Gas March 2025</t>
  </si>
  <si>
    <t>2300 BCC SF9</t>
  </si>
  <si>
    <t>Electricity March 2025</t>
  </si>
  <si>
    <t>2300 BCC SF10</t>
  </si>
  <si>
    <t>Agency staff W/E 30.03.25</t>
  </si>
  <si>
    <t>2300 BCC SF11</t>
  </si>
  <si>
    <t>2014 BCC SF5</t>
  </si>
  <si>
    <t>Works carried out by BCL</t>
  </si>
  <si>
    <t>7016 BCC SF1</t>
  </si>
  <si>
    <t>7016 BCC SF5</t>
  </si>
  <si>
    <t>Teacher Actove</t>
  </si>
  <si>
    <t>W/E 21/03/2025</t>
  </si>
  <si>
    <t>7016 BCC SF9</t>
  </si>
  <si>
    <t>W/E 14/03/2025</t>
  </si>
  <si>
    <t>7016 BCC SF10</t>
  </si>
  <si>
    <t>W/E 07/03/2025</t>
  </si>
  <si>
    <t>7016 BCC SF11</t>
  </si>
  <si>
    <t>Connex Education</t>
  </si>
  <si>
    <t>W/E 23/03/2025</t>
  </si>
  <si>
    <t>7016 BCC SF12</t>
  </si>
  <si>
    <t>W/E 16/03/2025</t>
  </si>
  <si>
    <t>7016 BCC SF13</t>
  </si>
  <si>
    <t>W/E 09/03/2025</t>
  </si>
  <si>
    <t>7016 BCC SF14</t>
  </si>
  <si>
    <t>Zen Educate</t>
  </si>
  <si>
    <t>7016 BCC SF15</t>
  </si>
  <si>
    <t>7016 BCC SF16</t>
  </si>
  <si>
    <t>7016 BCC SF17</t>
  </si>
  <si>
    <t>YSA Education</t>
  </si>
  <si>
    <t>7016 BCC SF18</t>
  </si>
  <si>
    <t>7016 BCC SF19</t>
  </si>
  <si>
    <t>7016 BCC SF20</t>
  </si>
  <si>
    <t>7016 BCC SF21</t>
  </si>
  <si>
    <t>Colmore</t>
  </si>
  <si>
    <t>7016 BCC SF22</t>
  </si>
  <si>
    <t>7016 BCC SF23</t>
  </si>
  <si>
    <t>7016 BCC SF24</t>
  </si>
  <si>
    <t>Pure Homecare</t>
  </si>
  <si>
    <t>7016 BCC SF25</t>
  </si>
  <si>
    <t>Teaching Personnel</t>
  </si>
  <si>
    <t>7016 BCC SF26</t>
  </si>
  <si>
    <t>7016 BCC SF27</t>
  </si>
  <si>
    <t>7016 BCC SF28</t>
  </si>
  <si>
    <t>Education Network</t>
  </si>
  <si>
    <t>7016 BCC SF29</t>
  </si>
  <si>
    <t>7016 BCC SF30</t>
  </si>
  <si>
    <t>Tradewind</t>
  </si>
  <si>
    <t>7016 BCC SF31</t>
  </si>
  <si>
    <t>7016 BCC SF32</t>
  </si>
  <si>
    <t>7016 BCC SF33</t>
  </si>
  <si>
    <t>PRA Air Conditioning</t>
  </si>
  <si>
    <t>Supply and Install a 10kw system</t>
  </si>
  <si>
    <t>7016 BCC SF34</t>
  </si>
  <si>
    <t>Pugh Computers</t>
  </si>
  <si>
    <t>Veeam licence</t>
  </si>
  <si>
    <t>7016 BCC SF35</t>
  </si>
  <si>
    <t xml:space="preserve">South and City College </t>
  </si>
  <si>
    <t>Academic Year 24-25 - Autumn Term</t>
  </si>
  <si>
    <t>7016 BCC SF36</t>
  </si>
  <si>
    <t>Payment_in_advance</t>
  </si>
  <si>
    <t>The Teacher Cloud</t>
  </si>
  <si>
    <t>Subscription</t>
  </si>
  <si>
    <t>DMAD - Payment in Advance</t>
  </si>
  <si>
    <t>7016 BCC SF37</t>
  </si>
  <si>
    <t>Wave 9</t>
  </si>
  <si>
    <t>Broadband - Annual rental</t>
  </si>
  <si>
    <t>7016 BCC SF38</t>
  </si>
  <si>
    <t>Internet Connection</t>
  </si>
  <si>
    <t>7016 BCC SF39</t>
  </si>
  <si>
    <t>Web network protection / Fastvue</t>
  </si>
  <si>
    <t>7016 BCC SF40</t>
  </si>
  <si>
    <t>Sophos</t>
  </si>
  <si>
    <t>7016 BCC SF41</t>
  </si>
  <si>
    <t>Browne Jacobson</t>
  </si>
  <si>
    <t>HR Service</t>
  </si>
  <si>
    <t>7016 BCC SF42</t>
  </si>
  <si>
    <t>7052 BCC SF5</t>
  </si>
  <si>
    <t>Portakabin reimbursement  - see attached email from A.Clarke</t>
  </si>
  <si>
    <t>7052 BCC SF9</t>
  </si>
  <si>
    <t>Balfor Recruitment</t>
  </si>
  <si>
    <t>Agency invoices up until 01/04/25</t>
  </si>
  <si>
    <t>7052 BCC SF10</t>
  </si>
  <si>
    <t>7052 BCC SF11</t>
  </si>
  <si>
    <t>Teaching Personell</t>
  </si>
  <si>
    <t>7052 BCC SF12</t>
  </si>
  <si>
    <t>Talk Therapy</t>
  </si>
  <si>
    <t>Speech therapy in March 25</t>
  </si>
  <si>
    <t>7052 BCC SF13</t>
  </si>
  <si>
    <t>Attingham Education</t>
  </si>
  <si>
    <t>Clerking fees</t>
  </si>
  <si>
    <t>7052 BCC SF14</t>
  </si>
  <si>
    <t>24/25 recharges -- see email for notes</t>
  </si>
  <si>
    <t>7052 BCC SF15</t>
  </si>
  <si>
    <t>2017 BCC SF5</t>
  </si>
  <si>
    <t>ABC Teachers</t>
  </si>
  <si>
    <t>T Hussain inv 334896-IABC +334147-IABC</t>
  </si>
  <si>
    <t>2017 BCC SF9</t>
  </si>
  <si>
    <t>Aspire People Ltd</t>
  </si>
  <si>
    <t>E. Uzunova- Inv 303084 +304050</t>
  </si>
  <si>
    <t>2017 BCC SF10</t>
  </si>
  <si>
    <t>Hays Recruitment Agency</t>
  </si>
  <si>
    <t>P. Weaver &amp; N. Wem inv 1014086104 +1014086544</t>
  </si>
  <si>
    <t>2017 BCC SF11</t>
  </si>
  <si>
    <t>Zen Education Ltd</t>
  </si>
  <si>
    <t>P. Mir - Inv 1157621-A + 1156269-A</t>
  </si>
  <si>
    <t>2017 BCC SF12</t>
  </si>
  <si>
    <t>Aston Manor Coaches</t>
  </si>
  <si>
    <t>Year 2 Trip - coach travel</t>
  </si>
  <si>
    <t>2017 BCC SF13</t>
  </si>
  <si>
    <t>Attain Travel</t>
  </si>
  <si>
    <t>Year 1 Trip - coach travel</t>
  </si>
  <si>
    <t>2017 BCC SF14</t>
  </si>
  <si>
    <t>BEP</t>
  </si>
  <si>
    <t>BEP Enhanced Membership 24/25</t>
  </si>
  <si>
    <t>2017 BCC SF15</t>
  </si>
  <si>
    <t>Spark Active</t>
  </si>
  <si>
    <t>After School Clubs</t>
  </si>
  <si>
    <t>2017 BCC SF16</t>
  </si>
  <si>
    <t>Merlin Entertainment</t>
  </si>
  <si>
    <t>Year 2 Trip</t>
  </si>
  <si>
    <t>2017 BCC SF17</t>
  </si>
  <si>
    <t>Black Country Living Museum Trust</t>
  </si>
  <si>
    <t>Year 1 SchoolTrip</t>
  </si>
  <si>
    <t>2017 BCC SF18</t>
  </si>
  <si>
    <t>Dolce Catering</t>
  </si>
  <si>
    <t>March Catering Cost (inv-00047715 + inv-00048431)</t>
  </si>
  <si>
    <t>2017 BCC SF19</t>
  </si>
  <si>
    <t>HazTecnology Ltd</t>
  </si>
  <si>
    <t>Various IT equipment (Inv10335/inv10331/and order 00301)</t>
  </si>
  <si>
    <t>2017 BCC SF20</t>
  </si>
  <si>
    <t>Connaught Comms Systems</t>
  </si>
  <si>
    <t>March Phone Bill 2025</t>
  </si>
  <si>
    <t>2017 BCC SF21</t>
  </si>
  <si>
    <t>Various IT equipment (order 00314/00250/00242)</t>
  </si>
  <si>
    <t>2017 BCC SF22</t>
  </si>
  <si>
    <t>Cover inv 0000633227 + 0000634962</t>
  </si>
  <si>
    <t>2017 BCC SF23</t>
  </si>
  <si>
    <t>2016 BCC SF5</t>
  </si>
  <si>
    <t>A Stat</t>
  </si>
  <si>
    <t>Photocopier charges  Invs 474727 28 29</t>
  </si>
  <si>
    <t>2016 BCC SF9</t>
  </si>
  <si>
    <t>Arbor Education Partners</t>
  </si>
  <si>
    <t>MIS System  INVAB250002675</t>
  </si>
  <si>
    <t>2016 BCC SF10</t>
  </si>
  <si>
    <t>Aspire</t>
  </si>
  <si>
    <t>Agency sickness cover  303078  302121</t>
  </si>
  <si>
    <t>2016 BCC SF11</t>
  </si>
  <si>
    <t>Compliance 4 Schools</t>
  </si>
  <si>
    <t>Audit of SCR - CFS01858</t>
  </si>
  <si>
    <t>2016 BCC SF12</t>
  </si>
  <si>
    <t>Connaught Communications Systems</t>
  </si>
  <si>
    <t>Telephone line rental</t>
  </si>
  <si>
    <t>2016 BCC SF13</t>
  </si>
  <si>
    <t xml:space="preserve">Agency bills </t>
  </si>
  <si>
    <t>2016 BCC SF14</t>
  </si>
  <si>
    <t>Dolce</t>
  </si>
  <si>
    <t>Catering Charge</t>
  </si>
  <si>
    <t>2016 BCC SF15</t>
  </si>
  <si>
    <t>Education Software Solutions</t>
  </si>
  <si>
    <t>LINK2ICT</t>
  </si>
  <si>
    <t>2016 BCC SF16</t>
  </si>
  <si>
    <t>Hays Recruitment</t>
  </si>
  <si>
    <t>2016 BCC SF17</t>
  </si>
  <si>
    <t>Monarch Education</t>
  </si>
  <si>
    <t>2016 BCC SF18</t>
  </si>
  <si>
    <t>2016 BCC SF19</t>
  </si>
  <si>
    <t>Smoothwall</t>
  </si>
  <si>
    <t>Monitoring System</t>
  </si>
  <si>
    <t>2016 BCC SF20</t>
  </si>
  <si>
    <t>Arbor Subscription</t>
  </si>
  <si>
    <t>2016 BCC SF21</t>
  </si>
  <si>
    <t>Birmingham Boys and Girls Union</t>
  </si>
  <si>
    <t>Woodlands Deposit and Final Payment</t>
  </si>
  <si>
    <t>2016 BCC SF22</t>
  </si>
  <si>
    <t>School and Governor Support</t>
  </si>
  <si>
    <t>DKAA - BCC is Accountable Body</t>
  </si>
  <si>
    <t>2016 BCC SF23</t>
  </si>
  <si>
    <t>Capita Business</t>
  </si>
  <si>
    <t>SMART Licences</t>
  </si>
  <si>
    <t>2016 BCC SF24</t>
  </si>
  <si>
    <t>Classroom Secrets</t>
  </si>
  <si>
    <t>Classroom secrets subscription</t>
  </si>
  <si>
    <t>2016 BCC SF25</t>
  </si>
  <si>
    <t>Teachers2Parents and School Money subscriptions</t>
  </si>
  <si>
    <t>2016 BCC SF26</t>
  </si>
  <si>
    <t>Computing Limited</t>
  </si>
  <si>
    <t>Leased line connectivity and backup line</t>
  </si>
  <si>
    <t>2016 BCC SF27</t>
  </si>
  <si>
    <t>Education and IT Limited</t>
  </si>
  <si>
    <t>EVM System</t>
  </si>
  <si>
    <t>2016 BCC SF28</t>
  </si>
  <si>
    <t>Enrich Education</t>
  </si>
  <si>
    <t>School Orienteering and Outdoor Learning Hub</t>
  </si>
  <si>
    <t>2016 BCC SF29</t>
  </si>
  <si>
    <t>Equin Limited</t>
  </si>
  <si>
    <t>Insight tracking</t>
  </si>
  <si>
    <t>2016 BCC SF30</t>
  </si>
  <si>
    <t>Insight Managemet Services</t>
  </si>
  <si>
    <t>GDPR Subscription</t>
  </si>
  <si>
    <t>2016 BCC SF31</t>
  </si>
  <si>
    <t>Maths Circle</t>
  </si>
  <si>
    <t>Rockstars Subscription</t>
  </si>
  <si>
    <t>2016 BCC SF32</t>
  </si>
  <si>
    <t>Primary Languages Network Group</t>
  </si>
  <si>
    <t>Premium Plus membership for Languages</t>
  </si>
  <si>
    <t>2016 BCC SF33</t>
  </si>
  <si>
    <t>Primary PE Planning Ltd</t>
  </si>
  <si>
    <t>PE Curriculum</t>
  </si>
  <si>
    <t>2016 BCC SF34</t>
  </si>
  <si>
    <t>Services for Education</t>
  </si>
  <si>
    <t>Charanga Music Service</t>
  </si>
  <si>
    <t>2016 BCC SF35</t>
  </si>
  <si>
    <t>Smoothwall Limited</t>
  </si>
  <si>
    <t>Smoothwall Monitoring</t>
  </si>
  <si>
    <t>2016 BCC SF36</t>
  </si>
  <si>
    <t>Spelling Shed</t>
  </si>
  <si>
    <t>2016 BCC SF37</t>
  </si>
  <si>
    <t>Testbase</t>
  </si>
  <si>
    <t>Testbase Online</t>
  </si>
  <si>
    <t>2016 BCC SF38</t>
  </si>
  <si>
    <t>Wandle Learning Partnership</t>
  </si>
  <si>
    <t>Little Wandle Membership</t>
  </si>
  <si>
    <t>2016 BCC SF39</t>
  </si>
  <si>
    <t>Webanywhere Limited</t>
  </si>
  <si>
    <t>3 Year subscription for school website</t>
  </si>
  <si>
    <t>2016 BCC SF40</t>
  </si>
  <si>
    <t>Whizz Education</t>
  </si>
  <si>
    <t>1SL Enhanced Solution Subscription Maths Package</t>
  </si>
  <si>
    <t>2016 BCC SF41</t>
  </si>
  <si>
    <t>Income_in_advance</t>
  </si>
  <si>
    <t>School Money</t>
  </si>
  <si>
    <t>Ed Visits Income Woodlands</t>
  </si>
  <si>
    <t>FMAD - Creditors reciept in adv</t>
  </si>
  <si>
    <t>2016 BCC SF42</t>
  </si>
  <si>
    <t>Water charges full year 24 25</t>
  </si>
  <si>
    <t>2016 BCC SF43</t>
  </si>
  <si>
    <t>West Mercia Energy (BCC)</t>
  </si>
  <si>
    <t>Estimated Electricity Jan to Mar 25</t>
  </si>
  <si>
    <t>2016 BCC SF44</t>
  </si>
  <si>
    <t>Estimated Gas Dec 24 to Mar 25</t>
  </si>
  <si>
    <t>2016 BCC SF45</t>
  </si>
  <si>
    <t>Perry Barr Consortium Schools</t>
  </si>
  <si>
    <t>PBC fees due 24 25 year</t>
  </si>
  <si>
    <t>2016 BCC SF46</t>
  </si>
  <si>
    <t>2239 BCC SF5</t>
  </si>
  <si>
    <t>£274</t>
  </si>
  <si>
    <t>Photocopier charges - March 2025</t>
  </si>
  <si>
    <t>2239 BCC SF9</t>
  </si>
  <si>
    <t>£12,912</t>
  </si>
  <si>
    <t>ABM</t>
  </si>
  <si>
    <t>Meal charges Feb &amp; March</t>
  </si>
  <si>
    <t>2239 BCC SF10</t>
  </si>
  <si>
    <t>£613.64</t>
  </si>
  <si>
    <t>Progress Teacher</t>
  </si>
  <si>
    <t>Agency charge March 2025</t>
  </si>
  <si>
    <t>2239 BCC SF11</t>
  </si>
  <si>
    <t>£1,358</t>
  </si>
  <si>
    <t>March agency charge 2025</t>
  </si>
  <si>
    <t>2239 BCC SF12</t>
  </si>
  <si>
    <t>£1,899.32</t>
  </si>
  <si>
    <t xml:space="preserve">Total Energies (ELEC) </t>
  </si>
  <si>
    <t>Electric - 50%  recharge from Juniors - March</t>
  </si>
  <si>
    <t>2239 BCC SF13</t>
  </si>
  <si>
    <t>£5,284</t>
  </si>
  <si>
    <t>Total Energies (GAS)</t>
  </si>
  <si>
    <t>Gas - 50% recharge from juniors - Feb &amp; March</t>
  </si>
  <si>
    <t>2239 BCC SF14</t>
  </si>
  <si>
    <t>£232</t>
  </si>
  <si>
    <t>B&amp;M</t>
  </si>
  <si>
    <t xml:space="preserve">Waste removal - 50% Recharge from juniors -  March </t>
  </si>
  <si>
    <t>2239 BCC SF15</t>
  </si>
  <si>
    <t>£55,000</t>
  </si>
  <si>
    <t>EEE Funding</t>
  </si>
  <si>
    <t>EEE Funding - 2&amp;3 year old funding for 24/25 Spring Term</t>
  </si>
  <si>
    <t>DAAA - Debtors Central Government</t>
  </si>
  <si>
    <t>CPID Required</t>
  </si>
  <si>
    <t>CPIDOSE072</t>
  </si>
  <si>
    <t>Office for Std in Ed Children's Services &amp; Skills</t>
  </si>
  <si>
    <t>2239 BCC SF16</t>
  </si>
  <si>
    <t>2241 BCC SF5</t>
  </si>
  <si>
    <t>PANACEA LOGIC LIMITED</t>
  </si>
  <si>
    <t>TELEPHONES</t>
  </si>
  <si>
    <t>DMAA - Non-Public Sector</t>
  </si>
  <si>
    <t>2241 BCC SF9</t>
  </si>
  <si>
    <t>M&amp;BG</t>
  </si>
  <si>
    <t>GROUNDS MAINTENANCE</t>
  </si>
  <si>
    <t>2241 BCC SF10</t>
  </si>
  <si>
    <t>CLEANING</t>
  </si>
  <si>
    <t>2241 BCC SF11</t>
  </si>
  <si>
    <t>JOHAL</t>
  </si>
  <si>
    <t>BREAKFAST SUPPLIES</t>
  </si>
  <si>
    <t>2241 BCC SF12</t>
  </si>
  <si>
    <t>BOUNCING STATISTICS</t>
  </si>
  <si>
    <t>SHINING LIGHT PROGRAMME</t>
  </si>
  <si>
    <t>2241 BCC SF13</t>
  </si>
  <si>
    <t>F2D</t>
  </si>
  <si>
    <t>ENTREPRENEURSHIP WORKSHOPS</t>
  </si>
  <si>
    <t>2241 BCC SF14</t>
  </si>
  <si>
    <t>ESL</t>
  </si>
  <si>
    <t>SUPPLY AGENCY</t>
  </si>
  <si>
    <t>2241 BCC SF15</t>
  </si>
  <si>
    <t>BCHFT (NHS)</t>
  </si>
  <si>
    <t>OCCUPATIONAL THERAPY</t>
  </si>
  <si>
    <t>2241 BCC SF16</t>
  </si>
  <si>
    <t>TOTAL ENERGIES</t>
  </si>
  <si>
    <t>GAS/ELECTRIC  SUPPLIER</t>
  </si>
  <si>
    <t>2241 BCC SF17</t>
  </si>
  <si>
    <t>ABM CATERING LTD</t>
  </si>
  <si>
    <t>CATERING</t>
  </si>
  <si>
    <t>2241 BCC SF18</t>
  </si>
  <si>
    <t xml:space="preserve">PARENT PAY </t>
  </si>
  <si>
    <t>FUNDING 19-01TO 25-02-2025 &amp; 22-01- TO 28-01-2025</t>
  </si>
  <si>
    <t>2241 BCC SF19</t>
  </si>
  <si>
    <t>Care 4 Funding</t>
  </si>
  <si>
    <t>2241 BCC SF20</t>
  </si>
  <si>
    <t>2456 BCC SF5</t>
  </si>
  <si>
    <t xml:space="preserve">Several suppliers </t>
  </si>
  <si>
    <t>See attached</t>
  </si>
  <si>
    <t>5413 BCC SF9</t>
  </si>
  <si>
    <t>Bradley Environmental</t>
  </si>
  <si>
    <t>Asbestos Reinspection</t>
  </si>
  <si>
    <t>5413 BCC SF10</t>
  </si>
  <si>
    <t>St Dunstans Church</t>
  </si>
  <si>
    <t>St Dunstans Gas Bills</t>
  </si>
  <si>
    <t>5413 BCC SF11</t>
  </si>
  <si>
    <t>Birmingham Community Leisure Trust Ltd</t>
  </si>
  <si>
    <t>Swimming Lessons</t>
  </si>
  <si>
    <t>5413 BCC SF12</t>
  </si>
  <si>
    <t>5413 BCC SF13</t>
  </si>
  <si>
    <t>GL Education Group</t>
  </si>
  <si>
    <t>Subscription for Screening Tool - Rapid 11-15</t>
  </si>
  <si>
    <t>5413 BCC SF14</t>
  </si>
  <si>
    <t>5413 BCC SF15</t>
  </si>
  <si>
    <t>5413 BCC SF16</t>
  </si>
  <si>
    <t>Learn to work limited</t>
  </si>
  <si>
    <t>Provision of supervision of freelance careers advisers March 2025</t>
  </si>
  <si>
    <t>5413 BCC SF17</t>
  </si>
  <si>
    <t>5413 BCC SF18</t>
  </si>
  <si>
    <t>1025 BCC SF5</t>
  </si>
  <si>
    <t>Pupil Parents</t>
  </si>
  <si>
    <t>Additional Nursery Fees</t>
  </si>
  <si>
    <t>1025 BCC SF9</t>
  </si>
  <si>
    <t>Parent of pupil</t>
  </si>
  <si>
    <t>Lunch fees</t>
  </si>
  <si>
    <t>1025 BCC SF11</t>
  </si>
  <si>
    <t>Schools Meal contract March actual</t>
  </si>
  <si>
    <t>2402 BCC SF9</t>
  </si>
  <si>
    <t>2401 BCC SF9</t>
  </si>
  <si>
    <t>Aspire People</t>
  </si>
  <si>
    <t>Supply costs March 2025 actual</t>
  </si>
  <si>
    <t>2401 BCC SF10</t>
  </si>
  <si>
    <t>Source for Business</t>
  </si>
  <si>
    <t>Water costs March 2025 estimate</t>
  </si>
  <si>
    <t>2401 BCC SF11</t>
  </si>
  <si>
    <t xml:space="preserve">West Mercia Energy </t>
  </si>
  <si>
    <t>Utilities costs march 2025 estimate</t>
  </si>
  <si>
    <t>2401 BCC SF12</t>
  </si>
  <si>
    <t>Various Exam Boards</t>
  </si>
  <si>
    <t>Pre Paid Exam Fees</t>
  </si>
  <si>
    <t>4115 BCC SF9</t>
  </si>
  <si>
    <t>3 External Organisations</t>
  </si>
  <si>
    <t>Pre Payments Other</t>
  </si>
  <si>
    <t>4115 BCC SF10</t>
  </si>
  <si>
    <t>J F Poulton</t>
  </si>
  <si>
    <t>4115 BCC SF11</t>
  </si>
  <si>
    <t>5 External Organisations</t>
  </si>
  <si>
    <t>4115 BCC SF12</t>
  </si>
  <si>
    <t>4115 BCC SF13</t>
  </si>
  <si>
    <t>2 External Organisations</t>
  </si>
  <si>
    <t>4115 BCC SF14</t>
  </si>
  <si>
    <t>Accrued Income</t>
  </si>
  <si>
    <t>4115 BCC SF15</t>
  </si>
  <si>
    <t>Various Students</t>
  </si>
  <si>
    <t>Student Locker and Book Deposits</t>
  </si>
  <si>
    <t>4115 BCC SF16</t>
  </si>
  <si>
    <t>Acivico</t>
  </si>
  <si>
    <t>Acivico External Liabilities</t>
  </si>
  <si>
    <t>FMP2 - Acivico/BCC -manual creditors-rev</t>
  </si>
  <si>
    <t>4115 BCC SF17</t>
  </si>
  <si>
    <t>Parkway Ground Maintenance</t>
  </si>
  <si>
    <t>External Liabilities March 25 Grounds Maintenance</t>
  </si>
  <si>
    <t>4115 BCC SF18</t>
  </si>
  <si>
    <t>Initial</t>
  </si>
  <si>
    <t>External Liabilities March 25 Washroom Charges</t>
  </si>
  <si>
    <t>4115 BCC SF19</t>
  </si>
  <si>
    <t>Water Plus</t>
  </si>
  <si>
    <t>External Liabilities March 25 Water Services</t>
  </si>
  <si>
    <t>4115 BCC SF20</t>
  </si>
  <si>
    <t>External Liabilities March 25 Gas and Electricity</t>
  </si>
  <si>
    <t>4115 BCC SF21</t>
  </si>
  <si>
    <t>Biffa Waste</t>
  </si>
  <si>
    <t>External Liabilities March 25 Refuse Collection</t>
  </si>
  <si>
    <t>4115 BCC SF22</t>
  </si>
  <si>
    <t>Amina Khayyam Dance Company</t>
  </si>
  <si>
    <t>External Liabilities Service Received not yet invoiced</t>
  </si>
  <si>
    <t>4115 BCC SF23</t>
  </si>
  <si>
    <t>Charter Office Equipment Ltd</t>
  </si>
  <si>
    <t>External Liabilities Goods received not yet invoiced</t>
  </si>
  <si>
    <t>4115 BCC SF24</t>
  </si>
  <si>
    <t xml:space="preserve">2 External Organisations </t>
  </si>
  <si>
    <t>External Liabilities March 25 photocopying and resources</t>
  </si>
  <si>
    <t>4115 BCC SF25</t>
  </si>
  <si>
    <t>ABM Catering Ltd</t>
  </si>
  <si>
    <t>External Liabilities March 25 Catering Service</t>
  </si>
  <si>
    <t>4115 BCC SF26</t>
  </si>
  <si>
    <t>Various Agency Supply</t>
  </si>
  <si>
    <t>External Liabilities March 25 Agency Staff Teachers</t>
  </si>
  <si>
    <t>4115 BCC SF27</t>
  </si>
  <si>
    <t>External Liabilities March 25 Agency Staff Admin</t>
  </si>
  <si>
    <t>4115 BCC SF28</t>
  </si>
  <si>
    <t>Birmingham Community Healthcare NHS Foundation</t>
  </si>
  <si>
    <t>CPIDFTRYWX</t>
  </si>
  <si>
    <t>RELPTY105</t>
  </si>
  <si>
    <t>Birmingham Community Healthcare NHS Foundation Trust</t>
  </si>
  <si>
    <t>4115 BCC SF29</t>
  </si>
  <si>
    <t>4115 BCC SF30</t>
  </si>
  <si>
    <t>Pre paid Trip income</t>
  </si>
  <si>
    <t>4115 BCC SF31</t>
  </si>
  <si>
    <t>Outdoor Essentials Grant</t>
  </si>
  <si>
    <t>Pre Paid External Grant for trip</t>
  </si>
  <si>
    <t>4115 BCC SF32</t>
  </si>
  <si>
    <t>Various</t>
  </si>
  <si>
    <t>Deferred non BCC income</t>
  </si>
  <si>
    <t>4115 BCC SF33</t>
  </si>
  <si>
    <t>Axiom Maths</t>
  </si>
  <si>
    <t>Other non BCC grants and payments received</t>
  </si>
  <si>
    <t>4115 BCC SF34</t>
  </si>
  <si>
    <t>Clawback of Funds Expected as per Oracle Transaction report</t>
  </si>
  <si>
    <t>4115 BCC SF35</t>
  </si>
  <si>
    <t>income due but not yet paid to the school as per Oracle Transaction Report</t>
  </si>
  <si>
    <t>4115 BCC SF36</t>
  </si>
  <si>
    <t>7030 BCC SF2</t>
  </si>
  <si>
    <t>7030 BCC SF5</t>
  </si>
  <si>
    <t>Coventry City Council</t>
  </si>
  <si>
    <t>Extra District Charges</t>
  </si>
  <si>
    <t>DBAA - Other Local Authorities</t>
  </si>
  <si>
    <t>CPIDE4602X</t>
  </si>
  <si>
    <t>7030 BCC SF9</t>
  </si>
  <si>
    <t>Dudley MBC</t>
  </si>
  <si>
    <t>CPIDE4603X</t>
  </si>
  <si>
    <t>Dudley Metropolitan Borough Council</t>
  </si>
  <si>
    <t>7030 BCC SF10</t>
  </si>
  <si>
    <t>Sandwell MBC</t>
  </si>
  <si>
    <t>CPIDE4604X</t>
  </si>
  <si>
    <t>Sandwell Metropolitan Borough Council</t>
  </si>
  <si>
    <t>7030 BCC SF11</t>
  </si>
  <si>
    <t>Staffordshire CC</t>
  </si>
  <si>
    <t>CPIDE3421X</t>
  </si>
  <si>
    <t>Staffordshire County Council</t>
  </si>
  <si>
    <t>7030 BCC SF12</t>
  </si>
  <si>
    <t xml:space="preserve">Telford and Wrekin </t>
  </si>
  <si>
    <t>CPIDE3201X</t>
  </si>
  <si>
    <t>Telford and Wrekin (Borough of)</t>
  </si>
  <si>
    <t>7030 BCC SF13</t>
  </si>
  <si>
    <t>Walsall MBC</t>
  </si>
  <si>
    <t>CPIDE4606X</t>
  </si>
  <si>
    <t>Walsall Metropolitan Borough Council</t>
  </si>
  <si>
    <t>7030 BCC SF14</t>
  </si>
  <si>
    <t>Warwickshire CC</t>
  </si>
  <si>
    <t>CPIDE3720X</t>
  </si>
  <si>
    <t>Warwickshire County Council</t>
  </si>
  <si>
    <t>7030 BCC SF15</t>
  </si>
  <si>
    <t>Wolverhamption City Council</t>
  </si>
  <si>
    <t>CPIDE4607X</t>
  </si>
  <si>
    <t>Wolverhampton City Council</t>
  </si>
  <si>
    <t>7030 BCC SF16</t>
  </si>
  <si>
    <t>Worcestershire CC</t>
  </si>
  <si>
    <t>CPIDE1821X</t>
  </si>
  <si>
    <t>Worcestershire County Council</t>
  </si>
  <si>
    <t>7030 BCC SF17</t>
  </si>
  <si>
    <t xml:space="preserve">Catering Contract Charges </t>
  </si>
  <si>
    <t>7030 BCC SF18</t>
  </si>
  <si>
    <t>Tame Cleaning</t>
  </si>
  <si>
    <t xml:space="preserve">Cleaning Contract Charges </t>
  </si>
  <si>
    <t>7030 BCC SF19</t>
  </si>
  <si>
    <t xml:space="preserve">Gas and Electricity Recharge </t>
  </si>
  <si>
    <t>7030 BCC SF20</t>
  </si>
  <si>
    <t xml:space="preserve">Hodge Hill College Water Recharge </t>
  </si>
  <si>
    <t>7030 BCC SF21</t>
  </si>
  <si>
    <t>University of Birmingham</t>
  </si>
  <si>
    <t xml:space="preserve">Teacher of the Deaf Course Fees </t>
  </si>
  <si>
    <t>7030 BCC SF22</t>
  </si>
  <si>
    <t>Compass Facilities</t>
  </si>
  <si>
    <t>Ongoing Site Works</t>
  </si>
  <si>
    <t>7030 BCC SF23</t>
  </si>
  <si>
    <t>Cash Flo Solutions</t>
  </si>
  <si>
    <t>Support Staff Agency Fees</t>
  </si>
  <si>
    <t>7030 BCC SF24</t>
  </si>
  <si>
    <t>Academics</t>
  </si>
  <si>
    <t>7030 BCC SF25</t>
  </si>
  <si>
    <t>Access Lifts</t>
  </si>
  <si>
    <t>New lift phased payments</t>
  </si>
  <si>
    <t>7030 BCC SF26</t>
  </si>
  <si>
    <t>Pearson Education</t>
  </si>
  <si>
    <t>Exam Fee disputed Invoice</t>
  </si>
  <si>
    <t>7030 BCC SF27</t>
  </si>
  <si>
    <t>Clara Martineau</t>
  </si>
  <si>
    <t>Grant for trip to London June 2025</t>
  </si>
  <si>
    <t>7030 BCC SF28</t>
  </si>
  <si>
    <t>Agency Staff Absence Cover</t>
  </si>
  <si>
    <t>2030 BCC SF9</t>
  </si>
  <si>
    <t>2030 BCC SF10</t>
  </si>
  <si>
    <t>Agency SEN Cover</t>
  </si>
  <si>
    <t>2030 BCC SF11</t>
  </si>
  <si>
    <t>Black Country Museum</t>
  </si>
  <si>
    <t>Educational Visit</t>
  </si>
  <si>
    <t>2030 BCC SF12</t>
  </si>
  <si>
    <t>Millgate Limited</t>
  </si>
  <si>
    <t>Computer equipment/backup/connectivity</t>
  </si>
  <si>
    <t>2030 BCC SF13</t>
  </si>
  <si>
    <t>Johal</t>
  </si>
  <si>
    <t>Catering</t>
  </si>
  <si>
    <t>2030 BCC SF14</t>
  </si>
  <si>
    <t>Eastern Shires Purchasing</t>
  </si>
  <si>
    <t>Resources</t>
  </si>
  <si>
    <t>2030 BCC SF15</t>
  </si>
  <si>
    <t>Get Set 4 Education</t>
  </si>
  <si>
    <t>PE Subscription</t>
  </si>
  <si>
    <t>2030 BCC SF16</t>
  </si>
  <si>
    <t>Karl Holmes</t>
  </si>
  <si>
    <t>Parking Charges for Ed Visit</t>
  </si>
  <si>
    <t>2030 BCC SF17</t>
  </si>
  <si>
    <t>Shahida Ahmed</t>
  </si>
  <si>
    <t>2030 BCC SF18</t>
  </si>
  <si>
    <t>Clare Dovey</t>
  </si>
  <si>
    <t>First Aid Resources</t>
  </si>
  <si>
    <t>2030 BCC SF19</t>
  </si>
  <si>
    <t>Peters Books</t>
  </si>
  <si>
    <t>Books for Library</t>
  </si>
  <si>
    <t>2030 BCC SF20</t>
  </si>
  <si>
    <t>Amazon</t>
  </si>
  <si>
    <t>Ipad cases</t>
  </si>
  <si>
    <t>2030 BCC SF21</t>
  </si>
  <si>
    <t>Water and Sewerage</t>
  </si>
  <si>
    <t>2030 BCC SF22</t>
  </si>
  <si>
    <t>Veolia</t>
  </si>
  <si>
    <t>Refuse charges</t>
  </si>
  <si>
    <t>2030 BCC SF23</t>
  </si>
  <si>
    <t>ACUK Ltd</t>
  </si>
  <si>
    <t>Residential supplementary charges</t>
  </si>
  <si>
    <t>2030 BCC SF24</t>
  </si>
  <si>
    <t>TeacherActive</t>
  </si>
  <si>
    <t>Agency Admin</t>
  </si>
  <si>
    <t>2030 BCC SF25</t>
  </si>
  <si>
    <t>Mira Education</t>
  </si>
  <si>
    <t>EAL Translation Servive and Support</t>
  </si>
  <si>
    <t>2030 BCC SF26</t>
  </si>
  <si>
    <t>3353 BCC SF5</t>
  </si>
  <si>
    <t xml:space="preserve">Monarch </t>
  </si>
  <si>
    <t>4 x invoices march 2025</t>
  </si>
  <si>
    <t>3353 BCC SF9</t>
  </si>
  <si>
    <t>British Gas</t>
  </si>
  <si>
    <t>Feb invoices x 2</t>
  </si>
  <si>
    <t>3353 BCC SF10</t>
  </si>
  <si>
    <t>Crown</t>
  </si>
  <si>
    <t>Feb invoices x 3</t>
  </si>
  <si>
    <t>3353 BCC SF11</t>
  </si>
  <si>
    <t>Services 4 Education</t>
  </si>
  <si>
    <t>2nd half Spring term 2025</t>
  </si>
  <si>
    <t>3353 BCC SF12</t>
  </si>
  <si>
    <t>1 invoice March 2025</t>
  </si>
  <si>
    <t>3353 BCC SF13</t>
  </si>
  <si>
    <t>Zest</t>
  </si>
  <si>
    <t>2 invoices for March 2025</t>
  </si>
  <si>
    <t>3353 BCC SF14</t>
  </si>
  <si>
    <t>7050 BCC SF5</t>
  </si>
  <si>
    <t>Martin McNally</t>
  </si>
  <si>
    <t>Artist in residence Spring term</t>
  </si>
  <si>
    <t>7050 BCC SF10</t>
  </si>
  <si>
    <t>Open Theatre Company</t>
  </si>
  <si>
    <t>Theatre sessions spring term</t>
  </si>
  <si>
    <t>7050 BCC SF11</t>
  </si>
  <si>
    <t>Cert Solutions</t>
  </si>
  <si>
    <t>March supply</t>
  </si>
  <si>
    <t>7050 BCC SF12</t>
  </si>
  <si>
    <t>now education</t>
  </si>
  <si>
    <t>7050 BCC SF13</t>
  </si>
  <si>
    <t>PK education</t>
  </si>
  <si>
    <t>7050 BCC SF14</t>
  </si>
  <si>
    <t>Brighter Bills</t>
  </si>
  <si>
    <t>Feb telephone charges</t>
  </si>
  <si>
    <t>7050 BCC SF15</t>
  </si>
  <si>
    <t>March Refuse</t>
  </si>
  <si>
    <t>7050 BCC SF16</t>
  </si>
  <si>
    <t>Trophy Store</t>
  </si>
  <si>
    <t>School trophies purchased</t>
  </si>
  <si>
    <t>7050 BCC SF17</t>
  </si>
  <si>
    <t>Charter Office</t>
  </si>
  <si>
    <t>ipad cases and chargers</t>
  </si>
  <si>
    <t>7050 BCC SF18</t>
  </si>
  <si>
    <t>tts</t>
  </si>
  <si>
    <t>resources</t>
  </si>
  <si>
    <t>7050 BCC SF19</t>
  </si>
  <si>
    <t>class resources</t>
  </si>
  <si>
    <t>7050 BCC SF20</t>
  </si>
  <si>
    <t>Aspens</t>
  </si>
  <si>
    <t>March Catering</t>
  </si>
  <si>
    <t>7050 BCC SF21</t>
  </si>
  <si>
    <t>Gompels</t>
  </si>
  <si>
    <t>Cleaning materials</t>
  </si>
  <si>
    <t>7050 BCC SF22</t>
  </si>
  <si>
    <t>Fuelcard Services</t>
  </si>
  <si>
    <t xml:space="preserve">Minibus fuel charges march </t>
  </si>
  <si>
    <t>7050 BCC SF23</t>
  </si>
  <si>
    <t>Sharonjit K Sutton</t>
  </si>
  <si>
    <t>Website design</t>
  </si>
  <si>
    <t>7050 BCC SF24</t>
  </si>
  <si>
    <t>Roots to Fruits</t>
  </si>
  <si>
    <t xml:space="preserve">Spring term </t>
  </si>
  <si>
    <t>7050 BCC SF25</t>
  </si>
  <si>
    <t>Misco</t>
  </si>
  <si>
    <t>computer monitors and cables</t>
  </si>
  <si>
    <t>7050 BCC SF26</t>
  </si>
  <si>
    <t>IES</t>
  </si>
  <si>
    <t>Fire alarm maintenance</t>
  </si>
  <si>
    <t>7050 BCC SF27</t>
  </si>
  <si>
    <t>Vodafone</t>
  </si>
  <si>
    <t>Jan-March charges (outstanding Feb and March invoices)</t>
  </si>
  <si>
    <t>7050 BCC SF28</t>
  </si>
  <si>
    <t>1002 BCC SF5</t>
  </si>
  <si>
    <t>2238 BCC SF2</t>
  </si>
  <si>
    <t>Agencies</t>
  </si>
  <si>
    <t>2238 BCC SF9</t>
  </si>
  <si>
    <t>Professional Fees BCC</t>
  </si>
  <si>
    <t>2238 BCC SF10</t>
  </si>
  <si>
    <t>Mercury Sports</t>
  </si>
  <si>
    <t>Sports equipment maintenance - service delivered no invoice</t>
  </si>
  <si>
    <t>2238 BCC SF11</t>
  </si>
  <si>
    <t>Remedial works</t>
  </si>
  <si>
    <t>2238 BCC SF12</t>
  </si>
  <si>
    <t>Learning Resources</t>
  </si>
  <si>
    <t>2238 BCC SF13</t>
  </si>
  <si>
    <t>Peters</t>
  </si>
  <si>
    <t>2238 BCC SF14</t>
  </si>
  <si>
    <t>TTS / RM Educational</t>
  </si>
  <si>
    <t>2238 BCC SF15</t>
  </si>
  <si>
    <t>Agency staff</t>
  </si>
  <si>
    <t>2238 BCC SF16</t>
  </si>
  <si>
    <t>2236 BCC SF2</t>
  </si>
  <si>
    <t>Catering Spring Term</t>
  </si>
  <si>
    <t>2236 BCC SF10</t>
  </si>
  <si>
    <t>WME</t>
  </si>
  <si>
    <t>Gas Feb-Mar</t>
  </si>
  <si>
    <t>2236 BCC SF11</t>
  </si>
  <si>
    <t>B'ham Community Leisure Trust</t>
  </si>
  <si>
    <t>Speech &amp; Language Q3 est</t>
  </si>
  <si>
    <t>2236 BCC SF12</t>
  </si>
  <si>
    <t>Long Term futures</t>
  </si>
  <si>
    <t>Agency Staff w/e 30.03.25</t>
  </si>
  <si>
    <t>2236 BCC SF13</t>
  </si>
  <si>
    <t>2236 BCC SF14</t>
  </si>
  <si>
    <t>2465 BCC SF5</t>
  </si>
  <si>
    <t>Crown Gas &amp; Power</t>
  </si>
  <si>
    <t>March Charges</t>
  </si>
  <si>
    <t>2465 BCC SF9</t>
  </si>
  <si>
    <t>2465 BCC SF10</t>
  </si>
  <si>
    <t>2465 BCC SF11</t>
  </si>
  <si>
    <t>Dolces Catering</t>
  </si>
  <si>
    <t>School Meals March Charges</t>
  </si>
  <si>
    <t>2465 BCC SF12</t>
  </si>
  <si>
    <t>2465 BCC SF13</t>
  </si>
  <si>
    <t>Attain Travel Ltd</t>
  </si>
  <si>
    <t>Education Visit Coaches</t>
  </si>
  <si>
    <t>2465 BCC SF14</t>
  </si>
  <si>
    <t>Electricity February 2025</t>
  </si>
  <si>
    <t>4801 BCC SF9</t>
  </si>
  <si>
    <t>Electricity March 2025 - estimated</t>
  </si>
  <si>
    <t>4801 BCC SF10</t>
  </si>
  <si>
    <t xml:space="preserve">Gas February 2025 </t>
  </si>
  <si>
    <t>4801 BCC SF11</t>
  </si>
  <si>
    <t>Gas March 2025  - estimated</t>
  </si>
  <si>
    <t>4801 BCC SF12</t>
  </si>
  <si>
    <t>1048 BCC SF5</t>
  </si>
  <si>
    <t>2312 BCC SF5</t>
  </si>
  <si>
    <t>BCC - SEN Top up agreed but not paid 23/24 in query</t>
  </si>
  <si>
    <t>2312 BCC SF9</t>
  </si>
  <si>
    <t>Soveriegn Play</t>
  </si>
  <si>
    <t>Soveriegn Play paid twice by mistake 23/24 see lat yrs workbk</t>
  </si>
  <si>
    <t>2312 BCC SF10</t>
  </si>
  <si>
    <t>BCC - Income from 2022/2023 - School Comms under investigation</t>
  </si>
  <si>
    <t>2312 BCC SF11</t>
  </si>
  <si>
    <t>Ideal Employment</t>
  </si>
  <si>
    <t>Agency - Kitchen 03.03.2025</t>
  </si>
  <si>
    <t>2312 BCC SF12</t>
  </si>
  <si>
    <t>Agency - Kitchen 17.03.2025</t>
  </si>
  <si>
    <t>2312 BCC SF13</t>
  </si>
  <si>
    <t>Restore Datashred</t>
  </si>
  <si>
    <t>March 2025 - Paper Collection</t>
  </si>
  <si>
    <t>2312 BCC SF14</t>
  </si>
  <si>
    <t>Bournville Village Trust</t>
  </si>
  <si>
    <t>School Trip - Selly Manor 28.02.2025</t>
  </si>
  <si>
    <t>2312 BCC SF15</t>
  </si>
  <si>
    <t>Premier Education</t>
  </si>
  <si>
    <t>After School Clubs - 26.02.2025 to 10.04.2025</t>
  </si>
  <si>
    <t>2312 BCC SF16</t>
  </si>
  <si>
    <t>Monarch</t>
  </si>
  <si>
    <t>Agency: W/E: 16.03.2025</t>
  </si>
  <si>
    <t>2312 BCC SF17</t>
  </si>
  <si>
    <t>Agency: W/E: 09.03.2025</t>
  </si>
  <si>
    <t>2312 BCC SF18</t>
  </si>
  <si>
    <t>Agency: W/E  24.02.2025</t>
  </si>
  <si>
    <t>2312 BCC SF19</t>
  </si>
  <si>
    <t>Agency: W/E: 28.03.2025</t>
  </si>
  <si>
    <t>2312 BCC SF20</t>
  </si>
  <si>
    <t>Axis</t>
  </si>
  <si>
    <t>Agency: W/E 09.03.2025</t>
  </si>
  <si>
    <t>2312 BCC SF21</t>
  </si>
  <si>
    <t xml:space="preserve">Creed - </t>
  </si>
  <si>
    <t>Food provisions - WACC - W/E 24.03.2025</t>
  </si>
  <si>
    <t>2312 BCC SF22</t>
  </si>
  <si>
    <t>Food provisions - School - W/E 24.03.2025</t>
  </si>
  <si>
    <t>2312 BCC SF23</t>
  </si>
  <si>
    <t>Food provisions - 24.03.2025</t>
  </si>
  <si>
    <t>2312 BCC SF24</t>
  </si>
  <si>
    <t>Food provisions - 27.03.2025</t>
  </si>
  <si>
    <t>2312 BCC SF25</t>
  </si>
  <si>
    <t>Food provisions - 27.03.2025 - WACC</t>
  </si>
  <si>
    <t>2312 BCC SF26</t>
  </si>
  <si>
    <t>Food provisions - 20.03.2025 - WACC</t>
  </si>
  <si>
    <t>2312 BCC SF27</t>
  </si>
  <si>
    <t xml:space="preserve">Food provisions - 20.03.2025 </t>
  </si>
  <si>
    <t>2312 BCC SF28</t>
  </si>
  <si>
    <t xml:space="preserve">Food provisions - 25.03.2025 </t>
  </si>
  <si>
    <t>2312 BCC SF29</t>
  </si>
  <si>
    <t xml:space="preserve">Food provisions - 28.03.2025 </t>
  </si>
  <si>
    <t>2312 BCC SF30</t>
  </si>
  <si>
    <t>Food provisions - 28.03.2025 - WACC</t>
  </si>
  <si>
    <t>2312 BCC SF31</t>
  </si>
  <si>
    <t>Food provisions - 21.03.2025 - WACC</t>
  </si>
  <si>
    <t>2312 BCC SF32</t>
  </si>
  <si>
    <t xml:space="preserve">Food provisions - 21.03.2025 </t>
  </si>
  <si>
    <t>2312 BCC SF33</t>
  </si>
  <si>
    <t>2312 BCC SF34</t>
  </si>
  <si>
    <t>2312 BCC SF35</t>
  </si>
  <si>
    <t>Elevate H&amp;F</t>
  </si>
  <si>
    <t>Fitness Club - Afterschool - 25.02 to 11.04.2025</t>
  </si>
  <si>
    <t>2312 BCC SF36</t>
  </si>
  <si>
    <t>Boiler repairs</t>
  </si>
  <si>
    <t>2312 BCC SF37</t>
  </si>
  <si>
    <t>Bham Museumns Trust</t>
  </si>
  <si>
    <t>Visit - 21.03.2025 Thinktank</t>
  </si>
  <si>
    <t>2312 BCC SF38</t>
  </si>
  <si>
    <t>Bham Community NHS</t>
  </si>
  <si>
    <t>Makaton Training - 04.02.2025</t>
  </si>
  <si>
    <t>2312 BCC SF39</t>
  </si>
  <si>
    <t>Team Teach</t>
  </si>
  <si>
    <t>Team Teach connect Annual Fee - 28.02.2025</t>
  </si>
  <si>
    <t>2312 BCC SF40</t>
  </si>
  <si>
    <t>Pertemps</t>
  </si>
  <si>
    <t>Agency: W/E: 21.03.2025 - Supply Cleaner</t>
  </si>
  <si>
    <t>2312 BCC SF41</t>
  </si>
  <si>
    <t>2312 BCC SF42</t>
  </si>
  <si>
    <t>Agency: W/E: 07.03.2025 - Supply Cleaner</t>
  </si>
  <si>
    <t>2312 BCC SF43</t>
  </si>
  <si>
    <t>rtribe</t>
  </si>
  <si>
    <t>Agency: W/E 30.03.2025</t>
  </si>
  <si>
    <t>2312 BCC SF44</t>
  </si>
  <si>
    <t>Agency: W/E 23.03.2025</t>
  </si>
  <si>
    <t>2312 BCC SF45</t>
  </si>
  <si>
    <t>Agency: W/E 16.03.2025</t>
  </si>
  <si>
    <t>2312 BCC SF46</t>
  </si>
  <si>
    <t>2312 BCC SF47</t>
  </si>
  <si>
    <t>Agency: W/E 02.03.2025</t>
  </si>
  <si>
    <t>2312 BCC SF48</t>
  </si>
  <si>
    <t>Building maintenance Mar 25</t>
  </si>
  <si>
    <t>7051 BCC SF9</t>
  </si>
  <si>
    <t>Building maintenance Mar 25 items recharged</t>
  </si>
  <si>
    <t>7051 BCC SF10</t>
  </si>
  <si>
    <t>Cleaning supplies</t>
  </si>
  <si>
    <t>7051 BCC SF11</t>
  </si>
  <si>
    <t>Water supply Mar 25</t>
  </si>
  <si>
    <t>7051 BCC SF12</t>
  </si>
  <si>
    <t>British Gas &amp; Crown Gas</t>
  </si>
  <si>
    <t>Elec Mar 25 &amp; Gas Feb&amp; Mar 25</t>
  </si>
  <si>
    <t>7051 BCC SF13</t>
  </si>
  <si>
    <t>Security Care</t>
  </si>
  <si>
    <t>Roller shutter maintenance Mar 25</t>
  </si>
  <si>
    <t>7051 BCC SF14</t>
  </si>
  <si>
    <t>Sam Autos</t>
  </si>
  <si>
    <t>Minibus Inspection Mar 25</t>
  </si>
  <si>
    <t>7051 BCC SF15</t>
  </si>
  <si>
    <t>Midland telecom &amp; Ricoh</t>
  </si>
  <si>
    <t xml:space="preserve">Telephones Mar 25 Copy charges Jan to Mar </t>
  </si>
  <si>
    <t>7051 BCC SF16</t>
  </si>
  <si>
    <t>Agency Teachers Mar 25</t>
  </si>
  <si>
    <t>7051 BCC SF17</t>
  </si>
  <si>
    <t>Agency TAs Mar 25 &amp; Music Therapy Mar</t>
  </si>
  <si>
    <t>7051 BCC SF18</t>
  </si>
  <si>
    <t>Business Services Apr 24 to Mar 25 &amp; Clerking Feb &amp; Mar 25</t>
  </si>
  <si>
    <t>7051 BCC SF19</t>
  </si>
  <si>
    <t>Agency LTS Mar 25</t>
  </si>
  <si>
    <t>7051 BCC SF20</t>
  </si>
  <si>
    <t>Credit for overpayment of top up funding CN 170487</t>
  </si>
  <si>
    <t>CPIDE4603x</t>
  </si>
  <si>
    <t>7051 BCC SF21</t>
  </si>
  <si>
    <t>Residential May 25 Yogabugs Apr to Jul 25</t>
  </si>
  <si>
    <t>7051 BCC SF22</t>
  </si>
  <si>
    <t>ICT contracts and subscriptions</t>
  </si>
  <si>
    <t>7051 BCC SF23</t>
  </si>
  <si>
    <t>School improvement support - summer term 25</t>
  </si>
  <si>
    <t>7051 BCC SF24</t>
  </si>
  <si>
    <t>Worcester OLA funding 24-25 invoice number 170481</t>
  </si>
  <si>
    <t>7051 BCC SF25</t>
  </si>
  <si>
    <t>Insurance Claim - Mar 2020 (amount agreed Mar 24)</t>
  </si>
  <si>
    <t>7051 BCC SF26</t>
  </si>
  <si>
    <t>2040 BCC SF5</t>
  </si>
  <si>
    <t>Various Agencies</t>
  </si>
  <si>
    <t>Agency staff from various agencies</t>
  </si>
  <si>
    <t>2040 BCC SF9</t>
  </si>
  <si>
    <t>1006 BCC SF5</t>
  </si>
  <si>
    <t>Agency Teaching Asst 24-28/03/2025</t>
  </si>
  <si>
    <t>1006 BCC SF9</t>
  </si>
  <si>
    <t>2079 BCC SF5</t>
  </si>
  <si>
    <t>Achieve Communications</t>
  </si>
  <si>
    <t>Services received in March 2025</t>
  </si>
  <si>
    <t>2079 BCC SF9</t>
  </si>
  <si>
    <t>Haz Technology</t>
  </si>
  <si>
    <t>Onsie &amp; Remote Tech Support Spring 2025</t>
  </si>
  <si>
    <t>2079 BCC SF10</t>
  </si>
  <si>
    <t>Nash's Coaches</t>
  </si>
  <si>
    <t>Coaches for Swimming March 2025</t>
  </si>
  <si>
    <t>2079 BCC SF11</t>
  </si>
  <si>
    <t>Places Leisure</t>
  </si>
  <si>
    <t>Swim Sessions 21st and 28th March</t>
  </si>
  <si>
    <t>2079 BCC SF12</t>
  </si>
  <si>
    <t>Ryal Media Group</t>
  </si>
  <si>
    <t>Issue 340</t>
  </si>
  <si>
    <t>2079 BCC SF13</t>
  </si>
  <si>
    <t>Smile Education</t>
  </si>
  <si>
    <t>Staff Week Commencing 21/03/2525</t>
  </si>
  <si>
    <t>2079 BCC SF14</t>
  </si>
  <si>
    <t>Staff Week Commencing 28/03/2025</t>
  </si>
  <si>
    <t>2079 BCC SF15</t>
  </si>
  <si>
    <t>Widgit Software</t>
  </si>
  <si>
    <t>Subscription Charges for 2024/25</t>
  </si>
  <si>
    <t>2079 BCC SF16</t>
  </si>
  <si>
    <t>2081 BCC SF5</t>
  </si>
  <si>
    <t>Inv 50256592</t>
  </si>
  <si>
    <t>2081 BCC SF9</t>
  </si>
  <si>
    <t>Inv 50259470</t>
  </si>
  <si>
    <t>2081 BCC SF10</t>
  </si>
  <si>
    <t>inv 50261370</t>
  </si>
  <si>
    <t>2081 BCC SF11</t>
  </si>
  <si>
    <t>inv 50256596</t>
  </si>
  <si>
    <t>2081 BCC SF12</t>
  </si>
  <si>
    <t>inv 50259474</t>
  </si>
  <si>
    <t>2081 BCC SF13</t>
  </si>
  <si>
    <t>inv 50261374 w/end 31/3/25</t>
  </si>
  <si>
    <t>2081 BCC SF14</t>
  </si>
  <si>
    <t xml:space="preserve">inv 50256593 </t>
  </si>
  <si>
    <t>2081 BCC SF15</t>
  </si>
  <si>
    <t xml:space="preserve"> inv 50259471</t>
  </si>
  <si>
    <t>2081 BCC SF16</t>
  </si>
  <si>
    <t>inv 50261371</t>
  </si>
  <si>
    <t>2081 BCC SF17</t>
  </si>
  <si>
    <t>inv 50256595</t>
  </si>
  <si>
    <t>2081 BCC SF18</t>
  </si>
  <si>
    <t>inv 50259473</t>
  </si>
  <si>
    <t>2081 BCC SF19</t>
  </si>
  <si>
    <t>inv 50261373</t>
  </si>
  <si>
    <t>2081 BCC SF20</t>
  </si>
  <si>
    <t>inv 50256954</t>
  </si>
  <si>
    <t>2081 BCC SF21</t>
  </si>
  <si>
    <t>inv 50259472</t>
  </si>
  <si>
    <t>2081 BCC SF22</t>
  </si>
  <si>
    <t>inv 50261372</t>
  </si>
  <si>
    <t>2081 BCC SF23</t>
  </si>
  <si>
    <t>inv 50259475</t>
  </si>
  <si>
    <t>2081 BCC SF24</t>
  </si>
  <si>
    <t>inv 50256597</t>
  </si>
  <si>
    <t>2081 BCC SF25</t>
  </si>
  <si>
    <t>inv 50261375</t>
  </si>
  <si>
    <t>2081 BCC SF26</t>
  </si>
  <si>
    <t>ABC</t>
  </si>
  <si>
    <t>inv 334065</t>
  </si>
  <si>
    <t>2081 BCC SF27</t>
  </si>
  <si>
    <t>inv 334790</t>
  </si>
  <si>
    <t>2081 BCC SF28</t>
  </si>
  <si>
    <t>inv 301887</t>
  </si>
  <si>
    <t>2081 BCC SF29</t>
  </si>
  <si>
    <t>inv 302842</t>
  </si>
  <si>
    <t>2081 BCC SF30</t>
  </si>
  <si>
    <t>inv 302843</t>
  </si>
  <si>
    <t>2081 BCC SF31</t>
  </si>
  <si>
    <t>inv 301888</t>
  </si>
  <si>
    <t>2081 BCC SF32</t>
  </si>
  <si>
    <t>inv 301889</t>
  </si>
  <si>
    <t>2081 BCC SF33</t>
  </si>
  <si>
    <t>2081 BCC SF34</t>
  </si>
  <si>
    <t>2081 BCC SF35</t>
  </si>
  <si>
    <t>2081 BCC SF36</t>
  </si>
  <si>
    <t>2081 BCC SF37</t>
  </si>
  <si>
    <t>2081 BCC SF38</t>
  </si>
  <si>
    <t>2081 BCC SF39</t>
  </si>
  <si>
    <t>2081 BCC SF40</t>
  </si>
  <si>
    <t>2081 BCC SF41</t>
  </si>
  <si>
    <t>Meadway coaches</t>
  </si>
  <si>
    <t>14350 transport to swimming</t>
  </si>
  <si>
    <t>2081 BCC SF42</t>
  </si>
  <si>
    <t>Zen educate</t>
  </si>
  <si>
    <t>2081 BCC SF43</t>
  </si>
  <si>
    <t>2081 BCC SF44</t>
  </si>
  <si>
    <t>2081 BCC SF45</t>
  </si>
  <si>
    <t>2081 BCC SF46</t>
  </si>
  <si>
    <t>Progress Teachers</t>
  </si>
  <si>
    <t>2081 BCC SF47</t>
  </si>
  <si>
    <t>Support IT Limited</t>
  </si>
  <si>
    <t>ICT consultancy</t>
  </si>
  <si>
    <t>2296 BCC SF9</t>
  </si>
  <si>
    <t>LA Travel Midlands Limited</t>
  </si>
  <si>
    <t>Transport Educational Visit</t>
  </si>
  <si>
    <t>2296 BCC SF10</t>
  </si>
  <si>
    <t>2296 BCC SF11</t>
  </si>
  <si>
    <t>TTS</t>
  </si>
  <si>
    <t>2296 BCC SF12</t>
  </si>
  <si>
    <t>Banner</t>
  </si>
  <si>
    <t>2296 BCC SF13</t>
  </si>
  <si>
    <t>2296 BCC SF14</t>
  </si>
  <si>
    <t>Qube</t>
  </si>
  <si>
    <t>Legionella Quarterly Monitoring</t>
  </si>
  <si>
    <t>2296 BCC SF15</t>
  </si>
  <si>
    <t>Expansion Vessel Purging x 5</t>
  </si>
  <si>
    <t>2296 BCC SF16</t>
  </si>
  <si>
    <t>D &amp; K Heating</t>
  </si>
  <si>
    <t>Reinstate Gas Supply</t>
  </si>
  <si>
    <t>2296 BCC SF17</t>
  </si>
  <si>
    <t>E28A</t>
  </si>
  <si>
    <t>R. Evans Property Services</t>
  </si>
  <si>
    <t>Facility Management Services</t>
  </si>
  <si>
    <t>2296 BCC SF18</t>
  </si>
  <si>
    <t>TCR</t>
  </si>
  <si>
    <t>Course - Geography Fieldwork</t>
  </si>
  <si>
    <t>2296 BCC SF19</t>
  </si>
  <si>
    <t>TLC Online Tutoring</t>
  </si>
  <si>
    <t>Online Learning</t>
  </si>
  <si>
    <t>2296 BCC SF20</t>
  </si>
  <si>
    <t>Clerking service</t>
  </si>
  <si>
    <t>2296 BCC SF21</t>
  </si>
  <si>
    <t>Pioneer People</t>
  </si>
  <si>
    <t>Supply Staff</t>
  </si>
  <si>
    <t>2296 BCC SF22</t>
  </si>
  <si>
    <t>2296 BCC SF23</t>
  </si>
  <si>
    <t>2296 BCC SF24</t>
  </si>
  <si>
    <t>2296 BCC SF25</t>
  </si>
  <si>
    <t>2296 BCC SF26</t>
  </si>
  <si>
    <t>2296 BCC SF27</t>
  </si>
  <si>
    <t>2296 BCC SF28</t>
  </si>
  <si>
    <t>2296 BCC SF29</t>
  </si>
  <si>
    <t>2296 BCC SF31</t>
  </si>
  <si>
    <t>2296 BCC SF32</t>
  </si>
  <si>
    <t>2296 BCC SF33</t>
  </si>
  <si>
    <t>Right Lets Shred</t>
  </si>
  <si>
    <t>Confidential Shredding Service</t>
  </si>
  <si>
    <t>2296 BCC SF34</t>
  </si>
  <si>
    <t>Initial Washrooms</t>
  </si>
  <si>
    <t>Hygiene equipment</t>
  </si>
  <si>
    <t>2296 BCC SF35</t>
  </si>
  <si>
    <t>Alliance in Partnership</t>
  </si>
  <si>
    <t>2296 BCC SF36</t>
  </si>
  <si>
    <t>Ladywood Interfaith</t>
  </si>
  <si>
    <t xml:space="preserve">Ed Visit </t>
  </si>
  <si>
    <t>2296 BCC SF37</t>
  </si>
  <si>
    <t>1015 BCC SF5</t>
  </si>
  <si>
    <t>4 Com Network Services Ltd</t>
  </si>
  <si>
    <t>Tel Call Charges</t>
  </si>
  <si>
    <t>1015 BCC SF10</t>
  </si>
  <si>
    <t>Teachers Active</t>
  </si>
  <si>
    <t>Chole Campbell WE 07/03/25</t>
  </si>
  <si>
    <t>1015 BCC SF11</t>
  </si>
  <si>
    <t>Credit-HR Services band 1 Silver April24-March25</t>
  </si>
  <si>
    <t>CPIDE4601X</t>
  </si>
  <si>
    <t>1015 BCC SF12</t>
  </si>
  <si>
    <t>Alto digital</t>
  </si>
  <si>
    <t>Equipment</t>
  </si>
  <si>
    <t>1015 BCC SF13</t>
  </si>
  <si>
    <t>Gas</t>
  </si>
  <si>
    <t>1015 BCC SF14</t>
  </si>
  <si>
    <t>Electricity</t>
  </si>
  <si>
    <t>1015 BCC SF15</t>
  </si>
  <si>
    <t>Best Practice Network</t>
  </si>
  <si>
    <t>Jen Harris - NPQSL cours eCS24000381</t>
  </si>
  <si>
    <t>2251 BCC SF9</t>
  </si>
  <si>
    <t>DD attendance at Ofsted webinar 'CS24000439</t>
  </si>
  <si>
    <t>2251 BCC SF10</t>
  </si>
  <si>
    <t>Olivia Eames PBS event 20.03.25 'CS24000482</t>
  </si>
  <si>
    <t>2251 BCC SF11</t>
  </si>
  <si>
    <t>WMS</t>
  </si>
  <si>
    <t>Gas Feb 25CS24000170</t>
  </si>
  <si>
    <t>2251 BCC SF13</t>
  </si>
  <si>
    <t>Gas Mar 25CS24000170</t>
  </si>
  <si>
    <t>2251 BCC SF14</t>
  </si>
  <si>
    <t>Elec Feb 25 CS24000171</t>
  </si>
  <si>
    <t>2251 BCC SF15</t>
  </si>
  <si>
    <t>Elec Mar 25CS24000171</t>
  </si>
  <si>
    <t>2251 BCC SF16</t>
  </si>
  <si>
    <t>Aziz Coach Services</t>
  </si>
  <si>
    <t xml:space="preserve">swimming coach hire Feb CS24000045 </t>
  </si>
  <si>
    <t>2251 BCC SF17</t>
  </si>
  <si>
    <t>Swimming coach hire March CS24000045</t>
  </si>
  <si>
    <t>2251 BCC SF18</t>
  </si>
  <si>
    <t>Yorkshire purchasing</t>
  </si>
  <si>
    <t>General stock - paints etc 'CS24000344</t>
  </si>
  <si>
    <t>2251 BCC SF19</t>
  </si>
  <si>
    <t>A4 white copier paper CS24000480</t>
  </si>
  <si>
    <t>2251 BCC SF20</t>
  </si>
  <si>
    <t>haz technology</t>
  </si>
  <si>
    <t>Computer for hall CS24000334</t>
  </si>
  <si>
    <t>2251 BCC SF21</t>
  </si>
  <si>
    <t>West Midlands Speech &amp; Language Therapy</t>
  </si>
  <si>
    <t>spring term speech and language therapy CS24000277</t>
  </si>
  <si>
    <t>2251 BCC SF22</t>
  </si>
  <si>
    <t>Birmingham City  Council</t>
  </si>
  <si>
    <t>toolkit progress tracker CS24000304</t>
  </si>
  <si>
    <t>2251 BCC SF23</t>
  </si>
  <si>
    <t>Parents catering in advance</t>
  </si>
  <si>
    <t>2251 BCC SF24</t>
  </si>
  <si>
    <t>Parent nursery top up in advance</t>
  </si>
  <si>
    <t>2251 BCC SF25</t>
  </si>
  <si>
    <t>Parental sports club in advance</t>
  </si>
  <si>
    <t>2251 BCC SF26</t>
  </si>
  <si>
    <t>Parental music in advance</t>
  </si>
  <si>
    <t>2251 BCC SF27</t>
  </si>
  <si>
    <t>Parental Ed visits in advance</t>
  </si>
  <si>
    <t>2251 BCC SF28</t>
  </si>
  <si>
    <t>Parental income stars club</t>
  </si>
  <si>
    <t>2251 BCC SF29</t>
  </si>
  <si>
    <t>March cash adjustment</t>
  </si>
  <si>
    <t>2251 BCC SF30</t>
  </si>
  <si>
    <t>Hardeep - 1:1 SEN TA - WB 31st March 'CS24000458</t>
  </si>
  <si>
    <t>2251 BCC SF31</t>
  </si>
  <si>
    <t>Hays Specialist Recruitment Limited</t>
  </si>
  <si>
    <t>Mrs Ali - 1:1 SEN TA - 31st March CS24000459</t>
  </si>
  <si>
    <t>2251 BCC SF32</t>
  </si>
  <si>
    <t>Lucky Kader - 1:1 SEN TA - 17th March and 31.3CS24000460</t>
  </si>
  <si>
    <t>2251 BCC SF33</t>
  </si>
  <si>
    <t>Poonam 1:1 SEN support - WB 31st March CS24000522</t>
  </si>
  <si>
    <t>2251 BCC SF34</t>
  </si>
  <si>
    <t>Naheedah Shaikh</t>
  </si>
  <si>
    <t>March fee reimbursement laces CS24000474</t>
  </si>
  <si>
    <t>2251 BCC SF35</t>
  </si>
  <si>
    <t>Lunchtime supervisor advert CS24000098</t>
  </si>
  <si>
    <t>2251 BCC SF36</t>
  </si>
  <si>
    <t>Tel Group Ltd</t>
  </si>
  <si>
    <t>March phone charges 'CS24000046</t>
  </si>
  <si>
    <t>2251 BCC SF37</t>
  </si>
  <si>
    <t>'Ricoh Uk Ltd</t>
  </si>
  <si>
    <t>Copier rental Oct-March</t>
  </si>
  <si>
    <t>2251 BCC SF38</t>
  </si>
  <si>
    <t xml:space="preserve">Various </t>
  </si>
  <si>
    <t>Catering provisions</t>
  </si>
  <si>
    <t>2251 BCC SF39</t>
  </si>
  <si>
    <t>TeacherActive Limited</t>
  </si>
  <si>
    <t>Hazera Bibi - Stars cover - WB 31st March CS24000453</t>
  </si>
  <si>
    <t>2251 BCC SF40</t>
  </si>
  <si>
    <t>Shazia Zaman - Lunchtime Supervisor Cover - WB 31st March CS24000454</t>
  </si>
  <si>
    <t>2251 BCC SF41</t>
  </si>
  <si>
    <t>Sittara K - Lunchtime cover - WB 31st March CS24000455</t>
  </si>
  <si>
    <t>2251 BCC SF42</t>
  </si>
  <si>
    <t>Dovile - Lunchtime cover - WB 31st March CS24000456</t>
  </si>
  <si>
    <t>2251 BCC SF43</t>
  </si>
  <si>
    <t>Farida Dinson - Nursery Teacher - WB 31st March CS24000457</t>
  </si>
  <si>
    <t>2251 BCC SF44</t>
  </si>
  <si>
    <t>Spring term  shredding collection x2 CS24000048</t>
  </si>
  <si>
    <t>2251 BCC SF45</t>
  </si>
  <si>
    <t>Services For Education</t>
  </si>
  <si>
    <t>Spring 2 - music fees 'CS24000126</t>
  </si>
  <si>
    <t>2251 BCC SF47</t>
  </si>
  <si>
    <t>1022 BCC SF5</t>
  </si>
  <si>
    <t>March Supply</t>
  </si>
  <si>
    <t>1022 BCC SF10</t>
  </si>
  <si>
    <t>1022 BCC SF11</t>
  </si>
  <si>
    <t>Flourish Education</t>
  </si>
  <si>
    <t>1022 BCC SF12</t>
  </si>
  <si>
    <t>Latus Group UK</t>
  </si>
  <si>
    <t>Recruitment check</t>
  </si>
  <si>
    <t>1022 BCC SF13</t>
  </si>
  <si>
    <t>SG World</t>
  </si>
  <si>
    <t>Accident slips</t>
  </si>
  <si>
    <t>1022 BCC SF14</t>
  </si>
  <si>
    <t>Curriculum resources</t>
  </si>
  <si>
    <t>1022 BCC SF15</t>
  </si>
  <si>
    <t>OuttaReach</t>
  </si>
  <si>
    <t>Window film and instalation</t>
  </si>
  <si>
    <t>1022 BCC SF16</t>
  </si>
  <si>
    <t>Keiron Cheesbrough Ltd</t>
  </si>
  <si>
    <t>IT server Fan</t>
  </si>
  <si>
    <t>1022 BCC SF17</t>
  </si>
  <si>
    <t>Computer Monitors</t>
  </si>
  <si>
    <t>1022 BCC SF18</t>
  </si>
  <si>
    <t>Countrywide</t>
  </si>
  <si>
    <t>Grounds Maintenance March</t>
  </si>
  <si>
    <t>1022 BCC SF19</t>
  </si>
  <si>
    <t>Water plus</t>
  </si>
  <si>
    <t>March charges</t>
  </si>
  <si>
    <t>1022 BCC SF20</t>
  </si>
  <si>
    <t>Midland Telecom</t>
  </si>
  <si>
    <t>1022 BCC SF21</t>
  </si>
  <si>
    <t>TIB Services</t>
  </si>
  <si>
    <t>Feb &amp; March caretaking charge</t>
  </si>
  <si>
    <t>1022 BCC SF22</t>
  </si>
  <si>
    <t>2087 BCC SF5</t>
  </si>
  <si>
    <t>2466 BCC SF5</t>
  </si>
  <si>
    <t>3D Facilities Support Ltd</t>
  </si>
  <si>
    <t>Remedial works on lighning conductor</t>
  </si>
  <si>
    <t>2466 BCC SF9</t>
  </si>
  <si>
    <t>Supply teacher</t>
  </si>
  <si>
    <t>2466 BCC SF10</t>
  </si>
  <si>
    <t>2466 BCC SF11</t>
  </si>
  <si>
    <t>Supply teacher + blanket order until end of term</t>
  </si>
  <si>
    <t>2466 BCC SF12</t>
  </si>
  <si>
    <t>non BCC</t>
  </si>
  <si>
    <t>Creditors non BCC</t>
  </si>
  <si>
    <t>2466 BCC SF13</t>
  </si>
  <si>
    <t xml:space="preserve">Altodigital </t>
  </si>
  <si>
    <t>Staple refills</t>
  </si>
  <si>
    <t>2466 BCC SF14</t>
  </si>
  <si>
    <t>Ambassadors Resourcing</t>
  </si>
  <si>
    <t>Supply teacher assistant &amp; blanket order until end of term</t>
  </si>
  <si>
    <t>2466 BCC SF15</t>
  </si>
  <si>
    <t>2466 BCC SF16</t>
  </si>
  <si>
    <t>payment for coach travel to Compton Verney</t>
  </si>
  <si>
    <t>2466 BCC SF17</t>
  </si>
  <si>
    <t>Birmingham Community Healthcare</t>
  </si>
  <si>
    <t>charges for school nursing sessions</t>
  </si>
  <si>
    <t>2466 BCC SF18</t>
  </si>
  <si>
    <t>CDF management group</t>
  </si>
  <si>
    <t xml:space="preserve"> Ground maintenance contrat</t>
  </si>
  <si>
    <t>2466 BCC SF19</t>
  </si>
  <si>
    <t>Community Brands</t>
  </si>
  <si>
    <t xml:space="preserve">T2P SM text service </t>
  </si>
  <si>
    <t>2466 BCC SF20</t>
  </si>
  <si>
    <t>Entrust Support Services Ltd</t>
  </si>
  <si>
    <t>Computer workshops</t>
  </si>
  <si>
    <t>2466 BCC SF21</t>
  </si>
  <si>
    <t>Essential Professional cleaning</t>
  </si>
  <si>
    <t>Supply cleaning staff</t>
  </si>
  <si>
    <t>2466 BCC SF22</t>
  </si>
  <si>
    <t>Copier paper</t>
  </si>
  <si>
    <t>2466 BCC SF23</t>
  </si>
  <si>
    <t>KA Kits Academy</t>
  </si>
  <si>
    <t>Payment for afterschool activities</t>
  </si>
  <si>
    <t>2466 BCC SF24</t>
  </si>
  <si>
    <t>Remedial works on PE equipment</t>
  </si>
  <si>
    <t>2466 BCC SF25</t>
  </si>
  <si>
    <t xml:space="preserve">Monarch Education </t>
  </si>
  <si>
    <t>Supply General Assistant/lunchtime supervisor</t>
  </si>
  <si>
    <t>2466 BCC SF26</t>
  </si>
  <si>
    <t>Supply General Assistant/lunchtime supervisor + expected charges until the end of term</t>
  </si>
  <si>
    <t>2466 BCC SF27</t>
  </si>
  <si>
    <t>2466 BCC SF28</t>
  </si>
  <si>
    <t>NS Education Technology</t>
  </si>
  <si>
    <t>Mirosoft annual licensing</t>
  </si>
  <si>
    <t>2466 BCC SF29</t>
  </si>
  <si>
    <t>IPAD trolleys</t>
  </si>
  <si>
    <t>2466 BCC SF30</t>
  </si>
  <si>
    <t>KCSiE compliant E-Safety</t>
  </si>
  <si>
    <t>2466 BCC SF31</t>
  </si>
  <si>
    <t>NFER</t>
  </si>
  <si>
    <t>Assessment papers</t>
  </si>
  <si>
    <t>2466 BCC SF32</t>
  </si>
  <si>
    <t>Peter Wynne-Willson</t>
  </si>
  <si>
    <t xml:space="preserve">Story making project </t>
  </si>
  <si>
    <t>2466 BCC SF33</t>
  </si>
  <si>
    <t>Books</t>
  </si>
  <si>
    <t>2466 BCC SF34</t>
  </si>
  <si>
    <t>Pitney Bowes</t>
  </si>
  <si>
    <t>Franking machine payment</t>
  </si>
  <si>
    <t>2466 BCC SF35</t>
  </si>
  <si>
    <t>Franking machine rental</t>
  </si>
  <si>
    <t>2466 BCC SF36</t>
  </si>
  <si>
    <t>Printer inks</t>
  </si>
  <si>
    <t>Toner cartridge</t>
  </si>
  <si>
    <t>2466 BCC SF37</t>
  </si>
  <si>
    <t>Rebecca Kennedy Ltd</t>
  </si>
  <si>
    <t>Consultancy work</t>
  </si>
  <si>
    <t>2466 BCC SF38</t>
  </si>
  <si>
    <t>Shard End Glass &amp; Glazing Co Ltd</t>
  </si>
  <si>
    <t>Supply &amp; fit glass in caretakers office</t>
  </si>
  <si>
    <t>2466 BCC SF39</t>
  </si>
  <si>
    <t>SJM Drama Consultancy Ltd</t>
  </si>
  <si>
    <t>Drama enrichment sessions</t>
  </si>
  <si>
    <t>2466 BCC SF40</t>
  </si>
  <si>
    <t>Smile Education Ltd</t>
  </si>
  <si>
    <t>Supply teaching assistant &amp; blanket order until end of term</t>
  </si>
  <si>
    <t>2466 BCC SF41</t>
  </si>
  <si>
    <t>2466 BCC SF42</t>
  </si>
  <si>
    <t>Tradewind Recruitment Ltd</t>
  </si>
  <si>
    <t>2466 BCC SF43</t>
  </si>
  <si>
    <t>2466 BCC SF44</t>
  </si>
  <si>
    <t>2466 BCC SF45</t>
  </si>
  <si>
    <t>2466 BCC SF46</t>
  </si>
  <si>
    <t>2466 BCC SF47</t>
  </si>
  <si>
    <t>2466 BCC SF48</t>
  </si>
  <si>
    <t>2466 BCC SF49</t>
  </si>
  <si>
    <t>2466 BCC SF50</t>
  </si>
  <si>
    <t xml:space="preserve">Supply teacher expected charges proof of invoice included above </t>
  </si>
  <si>
    <t>2466 BCC SF51</t>
  </si>
  <si>
    <t>Water charges</t>
  </si>
  <si>
    <t>2466 BCC SF52</t>
  </si>
  <si>
    <t>2466 BCC SF53</t>
  </si>
  <si>
    <t>2466 BCC SF54</t>
  </si>
  <si>
    <t>Clarkeprint Ltd</t>
  </si>
  <si>
    <t>Exercise books</t>
  </si>
  <si>
    <t>2466 BCC SF55</t>
  </si>
  <si>
    <t>West Meria Energy</t>
  </si>
  <si>
    <t xml:space="preserve">Charges for Electricity </t>
  </si>
  <si>
    <t>2466 BCC SF56</t>
  </si>
  <si>
    <t>2466 BCC SF57</t>
  </si>
  <si>
    <t>2466 BCC SF58</t>
  </si>
  <si>
    <t>2466 BCC SF59</t>
  </si>
  <si>
    <t>Charges for Gas</t>
  </si>
  <si>
    <t>2466 BCC SF60</t>
  </si>
  <si>
    <t>2466 BCC SF61</t>
  </si>
  <si>
    <t>2466 BCC SF62</t>
  </si>
  <si>
    <t>2466 BCC SF63</t>
  </si>
  <si>
    <t>2466 BCC SF64</t>
  </si>
  <si>
    <t>awaiting invoice for works received</t>
  </si>
  <si>
    <t>2091 BCC SF9</t>
  </si>
  <si>
    <t>2091 BCC SF10</t>
  </si>
  <si>
    <t>Aspire People  Ltd</t>
  </si>
  <si>
    <t>Agency Cover upto 31st March 2025</t>
  </si>
  <si>
    <t>2091 BCC SF11</t>
  </si>
  <si>
    <t>2091 BCC SF12</t>
  </si>
  <si>
    <t>Aston Manor Coaches Limited</t>
  </si>
  <si>
    <t xml:space="preserve">20/03/2025 School Trip to Slim Bridge GL72 </t>
  </si>
  <si>
    <t>2091 BCC SF13</t>
  </si>
  <si>
    <t>Aziz Coach Services Ltd</t>
  </si>
  <si>
    <t>swimming coach charges Feb and Mar 2025</t>
  </si>
  <si>
    <t>2091 BCC SF14</t>
  </si>
  <si>
    <t>Birmingham Community Leisure Trust</t>
  </si>
  <si>
    <t>Spring 2025 Swimming Leisure Centre costs</t>
  </si>
  <si>
    <t>2091 BCC SF15</t>
  </si>
  <si>
    <t>Crown Gas and Power</t>
  </si>
  <si>
    <t>Gas contract upto 31/03/2025</t>
  </si>
  <si>
    <t>2091 BCC SF16</t>
  </si>
  <si>
    <t>2091 BCC SF17</t>
  </si>
  <si>
    <t xml:space="preserve">Feb'25 materials  await invoice </t>
  </si>
  <si>
    <t>2091 BCC SF18</t>
  </si>
  <si>
    <t xml:space="preserve">Feb'25 First Aid order await invoice </t>
  </si>
  <si>
    <t>2091 BCC SF19</t>
  </si>
  <si>
    <t>Glass Cone Developments</t>
  </si>
  <si>
    <t>Plumbing works undertaken awaiting invoice</t>
  </si>
  <si>
    <t>2091 BCC SF20</t>
  </si>
  <si>
    <t>GLS Educational Supplies</t>
  </si>
  <si>
    <t>awaiting invoice for maths resources</t>
  </si>
  <si>
    <t>2091 BCC SF21</t>
  </si>
  <si>
    <t>Horizon Specialist Contracting Ltd</t>
  </si>
  <si>
    <t>Lightning Protection Inspection 27/03/25</t>
  </si>
  <si>
    <t>2091 BCC SF22</t>
  </si>
  <si>
    <t>Initial Washroom Hygiene / Rentokil Initial</t>
  </si>
  <si>
    <t>Sanitary Waste Contract upto 31/03/25</t>
  </si>
  <si>
    <t>2091 BCC SF23</t>
  </si>
  <si>
    <t>Intergrated Water Services Limited</t>
  </si>
  <si>
    <t>Monthly legionella check upto 31/03/25</t>
  </si>
  <si>
    <t>2091 BCC SF24</t>
  </si>
  <si>
    <t>Miquill Catering Ltd</t>
  </si>
  <si>
    <t>School meals upto 31/03/25</t>
  </si>
  <si>
    <t>2091 BCC SF25</t>
  </si>
  <si>
    <t>Ricoh UK Limited</t>
  </si>
  <si>
    <t>S/N 3923P952137 click charge 01/11/24 To 31/01/25</t>
  </si>
  <si>
    <t>2091 BCC SF26</t>
  </si>
  <si>
    <t>Spectre Uk Ltd</t>
  </si>
  <si>
    <t>outstanding invoice for paxton lock replacement</t>
  </si>
  <si>
    <t>2091 BCC SF27</t>
  </si>
  <si>
    <t>Tame Cleaning &amp; Maintenance Ltd</t>
  </si>
  <si>
    <t>cleaning contract upto 31/03/2025</t>
  </si>
  <si>
    <t>2091 BCC SF28</t>
  </si>
  <si>
    <t>Water Plus Group Ltd</t>
  </si>
  <si>
    <t>Water Account Number 7001692363</t>
  </si>
  <si>
    <t>2091 BCC SF29</t>
  </si>
  <si>
    <t>Water Plus Ltd</t>
  </si>
  <si>
    <t>Water Account Number 7001529918</t>
  </si>
  <si>
    <t>2091 BCC SF30</t>
  </si>
  <si>
    <t>Water Account Number 7001692341</t>
  </si>
  <si>
    <t>2091 BCC SF31</t>
  </si>
  <si>
    <t>Yorkshire Purchasing Limited</t>
  </si>
  <si>
    <t>school materials awaiting invoice</t>
  </si>
  <si>
    <t>2091 BCC SF32</t>
  </si>
  <si>
    <t>The Nest Nursery</t>
  </si>
  <si>
    <t>Annual charge 1st Jan 2024 to 31st Dec 2024</t>
  </si>
  <si>
    <t>DMT0 - Rents</t>
  </si>
  <si>
    <t>2091 BCC SF33</t>
  </si>
  <si>
    <t>2093 BCC SF3</t>
  </si>
  <si>
    <t>2093 BCC SF5</t>
  </si>
  <si>
    <t>drb  Schools and Academies Services</t>
  </si>
  <si>
    <t>Bursar Service April 25 to Aug 25</t>
  </si>
  <si>
    <t>3319 BCC SF9</t>
  </si>
  <si>
    <t>Strategic Financial Managemnet Service Apr 25 to Aug 25</t>
  </si>
  <si>
    <t>3319 BCC SF10</t>
  </si>
  <si>
    <t>3d Facilities</t>
  </si>
  <si>
    <t>Statutory Maintenance Contract 01.07.24-30.06.25</t>
  </si>
  <si>
    <t>3319 BCC SF11</t>
  </si>
  <si>
    <t xml:space="preserve">ACUK </t>
  </si>
  <si>
    <t>Deposit for Trip 15.10.25-17.10.25</t>
  </si>
  <si>
    <t>3319 BCC SF12</t>
  </si>
  <si>
    <t>Photocopiers April 2025</t>
  </si>
  <si>
    <t>3319 BCC SF13</t>
  </si>
  <si>
    <t>Oxford University Press</t>
  </si>
  <si>
    <t>Project X Subscription 01.04.25-14.02.26</t>
  </si>
  <si>
    <t>3319 BCC SF14</t>
  </si>
  <si>
    <t>Birmingham Boys and Girls Union Limited</t>
  </si>
  <si>
    <t>Woodlands Trip 12.06.25</t>
  </si>
  <si>
    <t>3319 BCC SF15</t>
  </si>
  <si>
    <t>AccessArt</t>
  </si>
  <si>
    <t>Annual Membership 01.04.25-21.01.26</t>
  </si>
  <si>
    <t>3319 BCC SF16</t>
  </si>
  <si>
    <t>Wrightsure</t>
  </si>
  <si>
    <t>Minibus Insurance 01.04.25-16.01.26</t>
  </si>
  <si>
    <t>3319 BCC SF17</t>
  </si>
  <si>
    <t>Kapow</t>
  </si>
  <si>
    <t>Subscription 01.04.25-08.12.25</t>
  </si>
  <si>
    <t>3319 BCC SF18</t>
  </si>
  <si>
    <t>Cross-Curricular Orienteering Ltd</t>
  </si>
  <si>
    <t>Subscription 01.04.25-16.10.25</t>
  </si>
  <si>
    <t>3319 BCC SF19</t>
  </si>
  <si>
    <t>Insight</t>
  </si>
  <si>
    <t>GDPR Subscription 01.04.25-30.06.25</t>
  </si>
  <si>
    <t>3319 BCC SF20</t>
  </si>
  <si>
    <t>SLA Maintenance Agreement 01.04.25-30.06.25</t>
  </si>
  <si>
    <t>3319 BCC SF21</t>
  </si>
  <si>
    <t>Subscription 01.04.25-31.08.25</t>
  </si>
  <si>
    <t>3319 BCC SF22</t>
  </si>
  <si>
    <t>Zoom</t>
  </si>
  <si>
    <t>Subscription 01.04.25-13.10.25</t>
  </si>
  <si>
    <t>3319 BCC SF23</t>
  </si>
  <si>
    <t>Hub4Leaders</t>
  </si>
  <si>
    <t>Subscription to Schoolbus 01.04.25-30.09.25</t>
  </si>
  <si>
    <t>3319 BCC SF24</t>
  </si>
  <si>
    <t>Geographical Association</t>
  </si>
  <si>
    <t>Subscription 01.04.25-14.11.25</t>
  </si>
  <si>
    <t>3319 BCC SF25</t>
  </si>
  <si>
    <t>Education &amp; IT Ltd</t>
  </si>
  <si>
    <t>SurProtect Quantum Primary 01.04.25-21.06.25</t>
  </si>
  <si>
    <t>3319 BCC SF26</t>
  </si>
  <si>
    <t>Ruth Miskin</t>
  </si>
  <si>
    <t>Subscription Phonics 01.04.25-07.09.25</t>
  </si>
  <si>
    <t>3319 BCC SF27</t>
  </si>
  <si>
    <t>2Simple</t>
  </si>
  <si>
    <t>Purple Mash Subscription 01.04.25-29.09.27</t>
  </si>
  <si>
    <t>3319 BCC SF28</t>
  </si>
  <si>
    <t>Minibus Insurance 01.04.25-17.09.25</t>
  </si>
  <si>
    <t>3319 BCC SF29</t>
  </si>
  <si>
    <t>Bromcom</t>
  </si>
  <si>
    <t>Subscription 01.04.25-31.05.25</t>
  </si>
  <si>
    <t>3319 BCC SF30</t>
  </si>
  <si>
    <t>Chubb Fire &amp; Security</t>
  </si>
  <si>
    <t>SLA Intruder Alarm 01.04.25-30.06.25</t>
  </si>
  <si>
    <t>3319 BCC SF31</t>
  </si>
  <si>
    <t>ADT Fire &amp; Security</t>
  </si>
  <si>
    <t>Fire Alarm Maintenance 01.04.25-24.06.25</t>
  </si>
  <si>
    <t>3319 BCC SF32</t>
  </si>
  <si>
    <t>Milk - March 2025</t>
  </si>
  <si>
    <t>3319 BCC SF33</t>
  </si>
  <si>
    <t>Class Act Theatrix</t>
  </si>
  <si>
    <t>Drama - March 2025</t>
  </si>
  <si>
    <t>3319 BCC SF34</t>
  </si>
  <si>
    <t>Cleaning - March 2025</t>
  </si>
  <si>
    <t>3319 BCC SF35</t>
  </si>
  <si>
    <t>EdShed</t>
  </si>
  <si>
    <t>Subscription 20.12.24-31.03.25</t>
  </si>
  <si>
    <t>3319 BCC SF36</t>
  </si>
  <si>
    <t>Agency w/c 24.03.25</t>
  </si>
  <si>
    <t>3319 BCC SF37</t>
  </si>
  <si>
    <t>Measham Heating &amp; Air Conditioning Ltd</t>
  </si>
  <si>
    <t>Maintenance Work carried out in March 2025</t>
  </si>
  <si>
    <t>3319 BCC SF38</t>
  </si>
  <si>
    <t>3319 BCC SF39</t>
  </si>
  <si>
    <t>Pudding &amp; Pie</t>
  </si>
  <si>
    <t>Food Nutrition Sessions March 2025</t>
  </si>
  <si>
    <t>3319 BCC SF40</t>
  </si>
  <si>
    <t>Bright Health Screening</t>
  </si>
  <si>
    <t>Occupational Health Consultation 13.03.25</t>
  </si>
  <si>
    <t>3319 BCC SF41</t>
  </si>
  <si>
    <t>Waterbill for March 2025 - ESTIMATE</t>
  </si>
  <si>
    <t>3319 BCC SF42</t>
  </si>
  <si>
    <t>4Com</t>
  </si>
  <si>
    <t>Telephone Bill for March 2025 - ESTIMATE</t>
  </si>
  <si>
    <t>3319 BCC SF43</t>
  </si>
  <si>
    <t>Birmingham Community Healthcare NHS</t>
  </si>
  <si>
    <t>Speech and Language 01.01.25-31.03.25 - ESTIMATE</t>
  </si>
  <si>
    <t>3319 BCC SF44</t>
  </si>
  <si>
    <t>Adventure Grove</t>
  </si>
  <si>
    <t>Role Play Sessions - March 2025 - ESTIMATE</t>
  </si>
  <si>
    <t>3319 BCC SF45</t>
  </si>
  <si>
    <t>Speech and Language Sessions - March 2025 - ESTIMATE</t>
  </si>
  <si>
    <t>3319 BCC SF46</t>
  </si>
  <si>
    <t>Sharon Fellingham Counselling</t>
  </si>
  <si>
    <t>Counselling 01.09.24-31.03.25 - ESTIMATE</t>
  </si>
  <si>
    <t>3319 BCC SF47</t>
  </si>
  <si>
    <t>Gas Bill for 26.02.25-31.03.25 - ESTIMATE</t>
  </si>
  <si>
    <t>3319 BCC SF48</t>
  </si>
  <si>
    <t>Electric Bill for 26.02.25-31.03.25 - ESTIMATE</t>
  </si>
  <si>
    <t>3319 BCC SF49</t>
  </si>
  <si>
    <t>Clan Cara</t>
  </si>
  <si>
    <t>Irish Dancing for March 2025</t>
  </si>
  <si>
    <t>3319 BCC SF50</t>
  </si>
  <si>
    <t>CTK School Fund</t>
  </si>
  <si>
    <t>Educational Visits Income</t>
  </si>
  <si>
    <t>3319 BCC SF51</t>
  </si>
  <si>
    <t>Hall Green Infants Sch - BCC</t>
  </si>
  <si>
    <t>Salary apportionment</t>
  </si>
  <si>
    <t>2092 BCC SF9</t>
  </si>
  <si>
    <t>Action Centre UK LTD</t>
  </si>
  <si>
    <t>Residential Trip Oct 25 Deposit</t>
  </si>
  <si>
    <t>2092 BCC SF10</t>
  </si>
  <si>
    <t>Parents</t>
  </si>
  <si>
    <t>Income for Residential Trip Oct 25</t>
  </si>
  <si>
    <t>2092 BCC SF11</t>
  </si>
  <si>
    <t>7006 BCC SF1</t>
  </si>
  <si>
    <t>7006 BCC SF5</t>
  </si>
  <si>
    <t>1100 BCC SF1</t>
  </si>
  <si>
    <t>1100 BCC SF2</t>
  </si>
  <si>
    <t>1100 BCC SF5</t>
  </si>
  <si>
    <t xml:space="preserve">Cert Solutions </t>
  </si>
  <si>
    <t>EABB242177</t>
  </si>
  <si>
    <t>1100 BCC SF9</t>
  </si>
  <si>
    <t>1100 BCC SF10</t>
  </si>
  <si>
    <t>EABB242172</t>
  </si>
  <si>
    <t>1100 BCC SF11</t>
  </si>
  <si>
    <t>1100 BCC SF12</t>
  </si>
  <si>
    <t>EABB242041</t>
  </si>
  <si>
    <t>1100 BCC SF13</t>
  </si>
  <si>
    <t>Winner Education</t>
  </si>
  <si>
    <t>EABB241753</t>
  </si>
  <si>
    <t>1100 BCC SF14</t>
  </si>
  <si>
    <t>2477 BCC SF2</t>
  </si>
  <si>
    <t>2477 BCC SF3</t>
  </si>
  <si>
    <t>2477 BCC SF5</t>
  </si>
  <si>
    <t>NOW</t>
  </si>
  <si>
    <t>TA invoices WE 30/03/25</t>
  </si>
  <si>
    <t>2477 BCC SF9</t>
  </si>
  <si>
    <t xml:space="preserve">HAYs </t>
  </si>
  <si>
    <t>Invoices WE 14/03, 21/03 and 28/03</t>
  </si>
  <si>
    <t>2477 BCC SF10</t>
  </si>
  <si>
    <t>Swimming - March charges</t>
  </si>
  <si>
    <t>2477 BCC SF11</t>
  </si>
  <si>
    <t>GSA Coaching</t>
  </si>
  <si>
    <t>PE Lessons and sports coach</t>
  </si>
  <si>
    <t>2477 BCC SF12</t>
  </si>
  <si>
    <t>Premier Support Services</t>
  </si>
  <si>
    <t>Cleaning March</t>
  </si>
  <si>
    <t>2477 BCC SF13</t>
  </si>
  <si>
    <t>Sports Safe</t>
  </si>
  <si>
    <t>Equipment maintenance</t>
  </si>
  <si>
    <t>2477 BCC SF14</t>
  </si>
  <si>
    <t>Photocopier charges</t>
  </si>
  <si>
    <t>2477 BCC SF15</t>
  </si>
  <si>
    <t>2477 BCC SF16</t>
  </si>
  <si>
    <t>AIP</t>
  </si>
  <si>
    <t>Meal charges 24/02-21/03/25</t>
  </si>
  <si>
    <t>2477 BCC SF17</t>
  </si>
  <si>
    <t>Matts Gardening</t>
  </si>
  <si>
    <t>2477 BCC SF18</t>
  </si>
  <si>
    <t>Colour making</t>
  </si>
  <si>
    <t>2477 BCC SF19</t>
  </si>
  <si>
    <t xml:space="preserve">Qube Environmental </t>
  </si>
  <si>
    <t>2477 BCC SF20</t>
  </si>
  <si>
    <t>S4S</t>
  </si>
  <si>
    <t>Clerking</t>
  </si>
  <si>
    <t>2477 BCC SF21</t>
  </si>
  <si>
    <t>Lunchtime cover W/E 30/03/25</t>
  </si>
  <si>
    <t>2477 BCC SF22</t>
  </si>
  <si>
    <t>Cosy</t>
  </si>
  <si>
    <t>Cork mats and nails</t>
  </si>
  <si>
    <t>2477 BCC SF23</t>
  </si>
  <si>
    <t xml:space="preserve">Brighter Blls </t>
  </si>
  <si>
    <t>2477 BCC SF24</t>
  </si>
  <si>
    <t>Feb &amp; March 2025 charges</t>
  </si>
  <si>
    <t>2477 BCC SF25</t>
  </si>
  <si>
    <t>Ovo</t>
  </si>
  <si>
    <t>Electricity/Gas March charges</t>
  </si>
  <si>
    <t>2477 BCC SF26</t>
  </si>
  <si>
    <t>March rental and Service</t>
  </si>
  <si>
    <t>2477 BCC SF27</t>
  </si>
  <si>
    <t>Spring 2 music charges</t>
  </si>
  <si>
    <t>2477 BCC SF28</t>
  </si>
  <si>
    <t>NOW Education</t>
  </si>
  <si>
    <t>Teacher invoices WE 30/03/2025</t>
  </si>
  <si>
    <t>2477 BCC SF29</t>
  </si>
  <si>
    <t>Supports staff cover WE 28/03/25</t>
  </si>
  <si>
    <t>2477 BCC SF30</t>
  </si>
  <si>
    <t>Teacher cover WE 28/03/25</t>
  </si>
  <si>
    <t>2477 BCC SF31</t>
  </si>
  <si>
    <t>Electtricity Charges March</t>
  </si>
  <si>
    <t>2477 BCC SF32</t>
  </si>
  <si>
    <t>Gas charges March 2025</t>
  </si>
  <si>
    <t>2477 BCC SF33</t>
  </si>
  <si>
    <t>Income owed to school reversed - see Accrual evidence</t>
  </si>
  <si>
    <t>2477 BCC SF34</t>
  </si>
  <si>
    <t>3436 BCC SF3</t>
  </si>
  <si>
    <t>3432 BCC SF5</t>
  </si>
  <si>
    <t>3432 BCC SF7</t>
  </si>
  <si>
    <t>Corona Energy</t>
  </si>
  <si>
    <t>Electric bill March 25</t>
  </si>
  <si>
    <t>3432 BCC SF9</t>
  </si>
  <si>
    <t>3432 BCC SF10</t>
  </si>
  <si>
    <t>3432 BCC SF11</t>
  </si>
  <si>
    <t>3432 BCC SF12</t>
  </si>
  <si>
    <t>3432 BCC SF13</t>
  </si>
  <si>
    <t>Crown Gas</t>
  </si>
  <si>
    <t>Gas bill March 25</t>
  </si>
  <si>
    <t>3432 BCC SF14</t>
  </si>
  <si>
    <t>3432 BCC SF15</t>
  </si>
  <si>
    <t>3432 BCC SF16</t>
  </si>
  <si>
    <t>3432 BCC SF17</t>
  </si>
  <si>
    <t>Food supplies</t>
  </si>
  <si>
    <t>3432 BCC SF18</t>
  </si>
  <si>
    <t>Iris</t>
  </si>
  <si>
    <t>Telephones</t>
  </si>
  <si>
    <t>3432 BCC SF19</t>
  </si>
  <si>
    <t>Support supply staff March 25</t>
  </si>
  <si>
    <t>3432 BCC SF20</t>
  </si>
  <si>
    <t>Teaching supply staff March 25</t>
  </si>
  <si>
    <t>3432 BCC SF21</t>
  </si>
  <si>
    <t>3432 BCC SF22</t>
  </si>
  <si>
    <t>3432 BCC SF23</t>
  </si>
  <si>
    <t>Secured Supply</t>
  </si>
  <si>
    <t>3432 BCC SF24</t>
  </si>
  <si>
    <t>Chatter Boxes</t>
  </si>
  <si>
    <t>Speech and Language Therapy</t>
  </si>
  <si>
    <t>3432 BCC SF25</t>
  </si>
  <si>
    <t>Domestic supplies</t>
  </si>
  <si>
    <t>3432 BCC SF26</t>
  </si>
  <si>
    <t>Photocopier/printer contract qtr 4</t>
  </si>
  <si>
    <t>3432 BCC SF27</t>
  </si>
  <si>
    <t>3432 BCC SF28</t>
  </si>
  <si>
    <t>3432 BCC SF29</t>
  </si>
  <si>
    <t>Sports and Local</t>
  </si>
  <si>
    <t>Uniform</t>
  </si>
  <si>
    <t>3432 BCC SF30</t>
  </si>
  <si>
    <t>copier paper</t>
  </si>
  <si>
    <t>3432 BCC SF31</t>
  </si>
  <si>
    <t>2099 BCC SF5</t>
  </si>
  <si>
    <t>Aspire - invoice</t>
  </si>
  <si>
    <t>2099 BCC SF9</t>
  </si>
  <si>
    <t>2099 BCC SF10</t>
  </si>
  <si>
    <t xml:space="preserve">Aspire </t>
  </si>
  <si>
    <t>Aspire - Estimation 4 days @£215</t>
  </si>
  <si>
    <t>2099 BCC SF11</t>
  </si>
  <si>
    <t>Action Drains</t>
  </si>
  <si>
    <t>Action Drains - Invoice</t>
  </si>
  <si>
    <t>2099 BCC SF12</t>
  </si>
  <si>
    <t>DRB</t>
  </si>
  <si>
    <t>DRB - Estimate</t>
  </si>
  <si>
    <t>2099 BCC SF13</t>
  </si>
  <si>
    <t>Estimate March 25 Electricity</t>
  </si>
  <si>
    <t>2099 BCC SF14</t>
  </si>
  <si>
    <t>Estimate March 25 Gas</t>
  </si>
  <si>
    <t>2099 BCC SF15</t>
  </si>
  <si>
    <t>2231 BCC SF5</t>
  </si>
  <si>
    <t>1026 BCC SF5</t>
  </si>
  <si>
    <t>1010 BCC SF5</t>
  </si>
  <si>
    <t xml:space="preserve">Sharper Arts </t>
  </si>
  <si>
    <t xml:space="preserve">Artist In Residence - February - March Invoices </t>
  </si>
  <si>
    <t>1010 BCC SF9</t>
  </si>
  <si>
    <t xml:space="preserve">Brannigan's Cleaning Services </t>
  </si>
  <si>
    <t xml:space="preserve">Cleaning Services - February - March Invoices </t>
  </si>
  <si>
    <t>1010 BCC SF10</t>
  </si>
  <si>
    <t xml:space="preserve">B&amp;M Waste Servicess </t>
  </si>
  <si>
    <t xml:space="preserve">Waste Collection Charges - Outstanding Invoices </t>
  </si>
  <si>
    <t>1010 BCC SF11</t>
  </si>
  <si>
    <t xml:space="preserve">Initial Washroom Hygiene </t>
  </si>
  <si>
    <t xml:space="preserve">Service Invoice - March </t>
  </si>
  <si>
    <t>1010 BCC SF12</t>
  </si>
  <si>
    <t xml:space="preserve">Telphone Charges </t>
  </si>
  <si>
    <t>1010 BCC SF13</t>
  </si>
  <si>
    <t xml:space="preserve">Now Education </t>
  </si>
  <si>
    <t>Agency Costs until March 2025</t>
  </si>
  <si>
    <t>1010 BCC SF14</t>
  </si>
  <si>
    <t xml:space="preserve">Connaught Resourcing Limited </t>
  </si>
  <si>
    <t>1010 BCC SF15</t>
  </si>
  <si>
    <t xml:space="preserve">Supply Heroes </t>
  </si>
  <si>
    <t>1010 BCC SF16</t>
  </si>
  <si>
    <t xml:space="preserve">Flourish Education </t>
  </si>
  <si>
    <t>1010 BCC SF17</t>
  </si>
  <si>
    <t xml:space="preserve">TeacherActive </t>
  </si>
  <si>
    <t>1010 BCC SF18</t>
  </si>
  <si>
    <t xml:space="preserve">Tiny Tasters </t>
  </si>
  <si>
    <t>School Meal Costs until March 2025</t>
  </si>
  <si>
    <t>1010 BCC SF19</t>
  </si>
  <si>
    <t xml:space="preserve">Yorkshire Purchasing Organisation </t>
  </si>
  <si>
    <t xml:space="preserve">Resources - Outstanding Invoice </t>
  </si>
  <si>
    <t>1010 BCC SF20</t>
  </si>
  <si>
    <t xml:space="preserve">TTS (RM Educational Resources Ltd) </t>
  </si>
  <si>
    <t>1010 BCC SF21</t>
  </si>
  <si>
    <t xml:space="preserve">Selly Oak Nursery School </t>
  </si>
  <si>
    <t xml:space="preserve">Training - March Invoice </t>
  </si>
  <si>
    <t>1010 BCC SF22</t>
  </si>
  <si>
    <t xml:space="preserve">3D Facilities Support Ltd </t>
  </si>
  <si>
    <t xml:space="preserve">Maintenance March Invoice </t>
  </si>
  <si>
    <t>1010 BCC SF23</t>
  </si>
  <si>
    <t xml:space="preserve">Altodigital Networks Limited </t>
  </si>
  <si>
    <t>Invoice - January 2025</t>
  </si>
  <si>
    <t>1010 BCC SF24</t>
  </si>
  <si>
    <t xml:space="preserve">Invoices </t>
  </si>
  <si>
    <t>1010 BCC SF25</t>
  </si>
  <si>
    <t xml:space="preserve">Peters Ltd </t>
  </si>
  <si>
    <t xml:space="preserve">Invoice   </t>
  </si>
  <si>
    <t>1010 BCC SF26</t>
  </si>
  <si>
    <t xml:space="preserve">Invoice </t>
  </si>
  <si>
    <t>1010 BCC SF27</t>
  </si>
  <si>
    <t xml:space="preserve">Gompels </t>
  </si>
  <si>
    <t>1010 BCC SF28</t>
  </si>
  <si>
    <t>1021 BCC SF5</t>
  </si>
  <si>
    <t>British Gas Trading Ltd</t>
  </si>
  <si>
    <t>Gas &amp; Electric Usage Studio building- March 25</t>
  </si>
  <si>
    <t>4201 BCC SF9</t>
  </si>
  <si>
    <t>Coconnect</t>
  </si>
  <si>
    <t xml:space="preserve">Connectivity &amp; Smoothwall leasing </t>
  </si>
  <si>
    <t>4201 BCC SF10</t>
  </si>
  <si>
    <t>EBN Academy Phase 2</t>
  </si>
  <si>
    <t>Alternative provision - March 25 (6 x invoices)</t>
  </si>
  <si>
    <t>4201 BCC SF11</t>
  </si>
  <si>
    <t>EBN 1 Free School</t>
  </si>
  <si>
    <t>Alternative provision - March 25 (1 x invoices)</t>
  </si>
  <si>
    <t>4201 BCC SF12</t>
  </si>
  <si>
    <t>EBN Trust</t>
  </si>
  <si>
    <t>Membership contribution - March 25</t>
  </si>
  <si>
    <t>4201 BCC SF13</t>
  </si>
  <si>
    <t>Pugh Computers Ltd</t>
  </si>
  <si>
    <t>Creative Cloud &amp; Acrobat Pro Licences</t>
  </si>
  <si>
    <t>4201 BCC SF14</t>
  </si>
  <si>
    <t>Shred Station</t>
  </si>
  <si>
    <t>Confidential Waste collection - March 2025</t>
  </si>
  <si>
    <t>4201 BCC SF15</t>
  </si>
  <si>
    <t>Solihull MBC</t>
  </si>
  <si>
    <t>Repairs to lift on 17.03.2025</t>
  </si>
  <si>
    <t>4201 BCC SF16</t>
  </si>
  <si>
    <t>Gas &amp; Electric Usage Main School - March 25</t>
  </si>
  <si>
    <t>4201 BCC SF17</t>
  </si>
  <si>
    <t>ABM Catering Limited</t>
  </si>
  <si>
    <t>School Meals Contract - March 25</t>
  </si>
  <si>
    <t>4201 BCC SF18</t>
  </si>
  <si>
    <t>Leddlocks Locksmith &amp; Carpentry</t>
  </si>
  <si>
    <t>Toilet block refurb of 6 cubicles</t>
  </si>
  <si>
    <t>4201 BCC SF19</t>
  </si>
  <si>
    <t>2176 BCC SF3</t>
  </si>
  <si>
    <t>2176 BCC SF5</t>
  </si>
  <si>
    <t>4015 BCC SF3</t>
  </si>
  <si>
    <t>Cleantec</t>
  </si>
  <si>
    <t>March 2025 Cleaning costs</t>
  </si>
  <si>
    <t>4015 BCC SF9</t>
  </si>
  <si>
    <t>March 2025 Canteen Service</t>
  </si>
  <si>
    <t>4015 BCC SF10</t>
  </si>
  <si>
    <t>March 2025 Membership Fee</t>
  </si>
  <si>
    <t>FCAC - Cred other public sector</t>
  </si>
  <si>
    <t>DCAC - Other Public Sector</t>
  </si>
  <si>
    <t>CPIDCAD022</t>
  </si>
  <si>
    <t>Academies</t>
  </si>
  <si>
    <t>4015 BCC SF11</t>
  </si>
  <si>
    <t>EBN Academy</t>
  </si>
  <si>
    <t>March 2025 Alt Provision Fees</t>
  </si>
  <si>
    <t>4015 BCC SF12</t>
  </si>
  <si>
    <t>March 2025 Gas Usage</t>
  </si>
  <si>
    <t>4015 BCC SF13</t>
  </si>
  <si>
    <t>March 2025 Electricity Usage</t>
  </si>
  <si>
    <t>4015 BCC SF14</t>
  </si>
  <si>
    <t>SMBC</t>
  </si>
  <si>
    <t>March 2025 Rechargeable Repairs</t>
  </si>
  <si>
    <t>FBCF - Other local auth</t>
  </si>
  <si>
    <t>CPIDE4605X</t>
  </si>
  <si>
    <t>Solihull Metropolitan Borough Council</t>
  </si>
  <si>
    <t>4015 BCC SF15</t>
  </si>
  <si>
    <t>March 2025 Refuse Collection</t>
  </si>
  <si>
    <t>4015 BCC SF16</t>
  </si>
  <si>
    <t xml:space="preserve">Sharp </t>
  </si>
  <si>
    <t xml:space="preserve">March 2025 Photocopier Usage </t>
  </si>
  <si>
    <t>4015 BCC SF17</t>
  </si>
  <si>
    <t>3411 BCC SF5</t>
  </si>
  <si>
    <t>2474 BCC SF5</t>
  </si>
  <si>
    <t>ELECTRICITY Jan - March 2025</t>
  </si>
  <si>
    <t>2474 BCC SF9</t>
  </si>
  <si>
    <t>Educators</t>
  </si>
  <si>
    <t>2474 BCC SF11</t>
  </si>
  <si>
    <t>Parentpay</t>
  </si>
  <si>
    <t>Parentpay Income Ed Visits March 25</t>
  </si>
  <si>
    <t>2474 BCC SF12</t>
  </si>
  <si>
    <t>SEFE</t>
  </si>
  <si>
    <t>Gas March25</t>
  </si>
  <si>
    <t>2474 BCC SF13</t>
  </si>
  <si>
    <t>Parentpay Income School Meals March 25</t>
  </si>
  <si>
    <t>2474 BCC SF14</t>
  </si>
  <si>
    <t>J Boyce 1 week March</t>
  </si>
  <si>
    <t>2474 BCC SF16</t>
  </si>
  <si>
    <t>C Evans 1 Week March</t>
  </si>
  <si>
    <t>2474 BCC SF17</t>
  </si>
  <si>
    <t>A Stat Copiers</t>
  </si>
  <si>
    <t>Photocopier March</t>
  </si>
  <si>
    <t>2474 BCC SF18</t>
  </si>
  <si>
    <t>Entrée Solutions</t>
  </si>
  <si>
    <t>Subscriptions</t>
  </si>
  <si>
    <t>2474 BCC SF19</t>
  </si>
  <si>
    <t>Hamstead  School</t>
  </si>
  <si>
    <t>Income for another school</t>
  </si>
  <si>
    <t>2474 BCC SF20</t>
  </si>
  <si>
    <t>4223 BCC SF2</t>
  </si>
  <si>
    <t>4223 BCC SF3</t>
  </si>
  <si>
    <t>WaterPlus</t>
  </si>
  <si>
    <t>March 2025 Water Charges</t>
  </si>
  <si>
    <t>4223 BCC SF9</t>
  </si>
  <si>
    <t>Estimated March 2025 Electricity Charges from Feb bill</t>
  </si>
  <si>
    <t>4223 BCC SF10</t>
  </si>
  <si>
    <t>Estimated March 2025 Gas Charges from Feb bill</t>
  </si>
  <si>
    <t>4223 BCC SF11</t>
  </si>
  <si>
    <t>3317 BCC SF5</t>
  </si>
  <si>
    <t xml:space="preserve">Zurich Municiple </t>
  </si>
  <si>
    <t xml:space="preserve">Combined School Insurance Policy </t>
  </si>
  <si>
    <t>3317 BCC SF9</t>
  </si>
  <si>
    <t>Water Bill (March)</t>
  </si>
  <si>
    <t>3317 BCC SF10</t>
  </si>
  <si>
    <t>Minor Weir Willis</t>
  </si>
  <si>
    <t>School Fruit (March)</t>
  </si>
  <si>
    <t>3317 BCC SF11</t>
  </si>
  <si>
    <t xml:space="preserve">NHS Birmingham </t>
  </si>
  <si>
    <t xml:space="preserve">BCHC plus SALT </t>
  </si>
  <si>
    <t>FCAA - Creditors NHS</t>
  </si>
  <si>
    <t>CPIDCHP033</t>
  </si>
  <si>
    <t>Community Health Partnerships Ltd</t>
  </si>
  <si>
    <t>3317 BCC SF12</t>
  </si>
  <si>
    <t>Sharp Buisness</t>
  </si>
  <si>
    <t>Montly Bill (Feb &amp; March)</t>
  </si>
  <si>
    <t>3317 BCC SF13</t>
  </si>
  <si>
    <t>Hydraclean</t>
  </si>
  <si>
    <t xml:space="preserve">Legionella Risk Assessment </t>
  </si>
  <si>
    <t>3317 BCC SF14</t>
  </si>
  <si>
    <t>Guideline</t>
  </si>
  <si>
    <t xml:space="preserve">Lift Maintenance Service </t>
  </si>
  <si>
    <t>3317 BCC SF15</t>
  </si>
  <si>
    <t xml:space="preserve">Finance Briefing </t>
  </si>
  <si>
    <t>3317 BCC SF16</t>
  </si>
  <si>
    <t>Birmingham Education Partnership</t>
  </si>
  <si>
    <t xml:space="preserve">Staff Training </t>
  </si>
  <si>
    <t>3317 BCC SF17</t>
  </si>
  <si>
    <t xml:space="preserve">Agency Staff </t>
  </si>
  <si>
    <t>3317 BCC SF18</t>
  </si>
  <si>
    <t>Budget Planning</t>
  </si>
  <si>
    <t>3317 BCC SF19</t>
  </si>
  <si>
    <t xml:space="preserve">Stechford Glass </t>
  </si>
  <si>
    <t xml:space="preserve">Replacement Expernal Door Glass </t>
  </si>
  <si>
    <t>3317 BCC SF20</t>
  </si>
  <si>
    <t xml:space="preserve">Axcis Education </t>
  </si>
  <si>
    <t>3317 BCC SF21</t>
  </si>
  <si>
    <t xml:space="preserve">ITN Mark Education </t>
  </si>
  <si>
    <t>3317 BCC SF22</t>
  </si>
  <si>
    <t>Askelite</t>
  </si>
  <si>
    <t>ICT Techician</t>
  </si>
  <si>
    <t>3317 BCC SF23</t>
  </si>
  <si>
    <t>1023 BCC SF5</t>
  </si>
  <si>
    <t>Minster Cleaning</t>
  </si>
  <si>
    <t>March Cleaning</t>
  </si>
  <si>
    <t>1023 BCC SF11</t>
  </si>
  <si>
    <t>Supply Feb &amp; March</t>
  </si>
  <si>
    <t>1023 BCC SF12</t>
  </si>
  <si>
    <t>1023 BCC SF13</t>
  </si>
  <si>
    <t>Altodigital</t>
  </si>
  <si>
    <t>Photocopier</t>
  </si>
  <si>
    <t>1023 BCC SF14</t>
  </si>
  <si>
    <t>B&amp;M Waste</t>
  </si>
  <si>
    <t>Refuse March</t>
  </si>
  <si>
    <t>1023 BCC SF15</t>
  </si>
  <si>
    <t xml:space="preserve">March  </t>
  </si>
  <si>
    <t>1023 BCC SF16</t>
  </si>
  <si>
    <t>ipad repair</t>
  </si>
  <si>
    <t>1023 BCC SF17</t>
  </si>
  <si>
    <t>PHS</t>
  </si>
  <si>
    <t>Cleaning Materials</t>
  </si>
  <si>
    <t>1023 BCC SF18</t>
  </si>
  <si>
    <t>1023 BCC SF19</t>
  </si>
  <si>
    <t>3D Facilities Support</t>
  </si>
  <si>
    <t>General repairs &amp; maintenance works</t>
  </si>
  <si>
    <t>1023 BCC SF20</t>
  </si>
  <si>
    <t>3352 BCC SF5</t>
  </si>
  <si>
    <t>2005 BCC SF3</t>
  </si>
  <si>
    <t xml:space="preserve">Parents </t>
  </si>
  <si>
    <t>Income for summer trips and residential Sept 25</t>
  </si>
  <si>
    <t>2005 BCC SF9</t>
  </si>
  <si>
    <t xml:space="preserve">March Water </t>
  </si>
  <si>
    <t>2005 BCC SF10</t>
  </si>
  <si>
    <t>EDF</t>
  </si>
  <si>
    <t xml:space="preserve">March Electricity </t>
  </si>
  <si>
    <t>2005 BCC SF11</t>
  </si>
  <si>
    <t>March Gas</t>
  </si>
  <si>
    <t>2005 BCC SF12</t>
  </si>
  <si>
    <t>White Rose Maths</t>
  </si>
  <si>
    <t>Resources for 25/26 bought in advance</t>
  </si>
  <si>
    <t>2005 BCC SF13</t>
  </si>
  <si>
    <t>Red Ridge Centre</t>
  </si>
  <si>
    <t>Deposit for 25/26 trip</t>
  </si>
  <si>
    <t>2005 BCC SF14</t>
  </si>
  <si>
    <t>Elior</t>
  </si>
  <si>
    <t>Catering March 25</t>
  </si>
  <si>
    <t>2005 BCC SF15</t>
  </si>
  <si>
    <t>Supply March 25</t>
  </si>
  <si>
    <t>2005 BCC SF16</t>
  </si>
  <si>
    <t>Spring 2 Est of Charge for peri music</t>
  </si>
  <si>
    <t>2005 BCC SF17</t>
  </si>
  <si>
    <t>2227 BCC SF5</t>
  </si>
  <si>
    <t>Brighter Bills Ltd</t>
  </si>
  <si>
    <t>Phone bill March 2025</t>
  </si>
  <si>
    <t>2227 BCC SF9</t>
  </si>
  <si>
    <t>Total Energies Gas and Power</t>
  </si>
  <si>
    <t>Electricity bill March 2025</t>
  </si>
  <si>
    <t>2227 BCC SF10</t>
  </si>
  <si>
    <t>Gas bills March 2025</t>
  </si>
  <si>
    <t>2227 BCC SF11</t>
  </si>
  <si>
    <t>Invoice for Milk in March 2025</t>
  </si>
  <si>
    <t>2227 BCC SF12</t>
  </si>
  <si>
    <t>Telecom Mast income 24/25</t>
  </si>
  <si>
    <t>2227 BCC SF13</t>
  </si>
  <si>
    <t>Solihull Met Borough Council</t>
  </si>
  <si>
    <t>Boiler works carried out Autumn 2024</t>
  </si>
  <si>
    <t>2227 BCC SF14</t>
  </si>
  <si>
    <t>Asbestos removal carried out Autumn 2024</t>
  </si>
  <si>
    <t>2227 BCC SF15</t>
  </si>
  <si>
    <t>4063 BCC SF3</t>
  </si>
  <si>
    <t>4063 BCC SF5</t>
  </si>
  <si>
    <t>Unifrog</t>
  </si>
  <si>
    <t>PHSE Subscription</t>
  </si>
  <si>
    <t>4063 BCC SF9</t>
  </si>
  <si>
    <t>Learn to Work</t>
  </si>
  <si>
    <t>Work Experience Advisors</t>
  </si>
  <si>
    <t>4063 BCC SF10</t>
  </si>
  <si>
    <t>Training as per Oracle Sheet sent - Level 3 first aid</t>
  </si>
  <si>
    <t>4063 BCC SF11</t>
  </si>
  <si>
    <t xml:space="preserve">Core package 24/25 refund Oct 24 to March 25 </t>
  </si>
  <si>
    <t>4063 BCC SF12</t>
  </si>
  <si>
    <t>Three day first day course as per oracale sheet sent</t>
  </si>
  <si>
    <t>4063 BCC SF13</t>
  </si>
  <si>
    <t>Resettlement funding for 4 students - Manjit Rana</t>
  </si>
  <si>
    <t>4063 BCC SF14</t>
  </si>
  <si>
    <t>Annex West Merica Energy Invoices</t>
  </si>
  <si>
    <t>4063 BCC SF15</t>
  </si>
  <si>
    <t>Refuse Collection</t>
  </si>
  <si>
    <t>4063 BCC SF16</t>
  </si>
  <si>
    <t>ParentPay amounts as per Oracle sheet sent</t>
  </si>
  <si>
    <t>4063 BCC SF17</t>
  </si>
  <si>
    <t>Payroll and Pensions core packake 24/25 as per Oracle sheet sent</t>
  </si>
  <si>
    <t>4063 BCC SF18</t>
  </si>
  <si>
    <t>Ark Teaching Hub payment as per Oracle sheet sent</t>
  </si>
  <si>
    <t>4063 BCC SF19</t>
  </si>
  <si>
    <t>Payment from Turing - reference PR-OUWYEG paid 24/04/2024</t>
  </si>
  <si>
    <t>4063 BCC SF20</t>
  </si>
  <si>
    <t>Payment from Turing - reference PR-48DK5E paid 18/07/2024</t>
  </si>
  <si>
    <t>4063 BCC SF21</t>
  </si>
  <si>
    <t>Invoice FAO Jodie Newson  - relating to works undertaken by C.Etheridge Summer 2023</t>
  </si>
  <si>
    <t>4063 BCC SF22</t>
  </si>
  <si>
    <t>DLP - £3100.00 paid by Selly Park Girls paid on 24/07/2024</t>
  </si>
  <si>
    <t>4063 BCC SF23</t>
  </si>
  <si>
    <t>BUS22052024013-4/Line ID 953059/SK104B22-23</t>
  </si>
  <si>
    <t>4063 BCC SF24</t>
  </si>
  <si>
    <t>3421 BCC SF2</t>
  </si>
  <si>
    <t>3421 BCC SF5</t>
  </si>
  <si>
    <t>3421 BCC SF9</t>
  </si>
  <si>
    <t>School Meals Service estimate of March based on Feb inv</t>
  </si>
  <si>
    <t>3421 BCC SF10</t>
  </si>
  <si>
    <t>1016 BCC SF5</t>
  </si>
  <si>
    <t>Gas &amp; Electricity Charges - March 25</t>
  </si>
  <si>
    <t>1016 BCC SF9</t>
  </si>
  <si>
    <t xml:space="preserve">3D Facilities </t>
  </si>
  <si>
    <t>REAZK240141</t>
  </si>
  <si>
    <t>1016 BCC SF10</t>
  </si>
  <si>
    <t>Canon Ltd</t>
  </si>
  <si>
    <t>REAZK240012</t>
  </si>
  <si>
    <t>1016 BCC SF11</t>
  </si>
  <si>
    <t xml:space="preserve">Elgon Security Systems </t>
  </si>
  <si>
    <t>REAZK240/121/125/143</t>
  </si>
  <si>
    <t>1016 BCC SF12</t>
  </si>
  <si>
    <t>Grounds Maint</t>
  </si>
  <si>
    <t>REAZK240013</t>
  </si>
  <si>
    <t>1016 BCC SF13</t>
  </si>
  <si>
    <t xml:space="preserve">Library Project </t>
  </si>
  <si>
    <t>REAZK240067</t>
  </si>
  <si>
    <t>1016 BCC SF14</t>
  </si>
  <si>
    <t xml:space="preserve">Speech &amp; Lang </t>
  </si>
  <si>
    <t>REAZK240011</t>
  </si>
  <si>
    <t>1016 BCC SF15</t>
  </si>
  <si>
    <t>2185 BCC SF2</t>
  </si>
  <si>
    <t>2185 BCC SF5</t>
  </si>
  <si>
    <t>Agnecy Teacher Fees</t>
  </si>
  <si>
    <t>2185 BCC SF9</t>
  </si>
  <si>
    <t>Welding Engineers (Midlands) Ltd</t>
  </si>
  <si>
    <t xml:space="preserve">Supply and Install Sensors to automatic doors </t>
  </si>
  <si>
    <t>2185 BCC SF10</t>
  </si>
  <si>
    <t xml:space="preserve">Npower </t>
  </si>
  <si>
    <t>Estimated Electricity Charges for March 25</t>
  </si>
  <si>
    <t>2185 BCC SF11</t>
  </si>
  <si>
    <t>Gas Charges for March 25</t>
  </si>
  <si>
    <t>2185 BCC SF12</t>
  </si>
  <si>
    <t>Apportionment of shared premises expenditure</t>
  </si>
  <si>
    <t>2185 BCC SF13</t>
  </si>
  <si>
    <t>Mosyle Corporation</t>
  </si>
  <si>
    <t>Lincence fees for ipads</t>
  </si>
  <si>
    <t>2185 BCC SF14</t>
  </si>
  <si>
    <t>DLP project expenditure</t>
  </si>
  <si>
    <t>5416 BCC SF9</t>
  </si>
  <si>
    <t>DLP project income</t>
  </si>
  <si>
    <t>5416 BCC SF10</t>
  </si>
  <si>
    <t>Miquill</t>
  </si>
  <si>
    <t>Catering provision</t>
  </si>
  <si>
    <t>5416 BCC SF11</t>
  </si>
  <si>
    <t>Water bill</t>
  </si>
  <si>
    <t>5416 BCC SF12</t>
  </si>
  <si>
    <t>Iris payroll services</t>
  </si>
  <si>
    <t>March payroll</t>
  </si>
  <si>
    <t>5416 BCC SF13</t>
  </si>
  <si>
    <t>ZEST EDUCATION</t>
  </si>
  <si>
    <t>COVER W/E 28.3.2025</t>
  </si>
  <si>
    <t>2054 BCC SF9</t>
  </si>
  <si>
    <t>ABC TEACHERS</t>
  </si>
  <si>
    <t>2054 BCC SF10</t>
  </si>
  <si>
    <t>2053 BCC SF9</t>
  </si>
  <si>
    <t>Service for education</t>
  </si>
  <si>
    <t>Spring 2 half term music tuition</t>
  </si>
  <si>
    <t>2053 BCC SF10</t>
  </si>
  <si>
    <t>February 2025 Gas</t>
  </si>
  <si>
    <t>2053 BCC SF11</t>
  </si>
  <si>
    <t>Estimated March Gas based on February</t>
  </si>
  <si>
    <t>2053 BCC SF12</t>
  </si>
  <si>
    <t>February 2025 Electricity</t>
  </si>
  <si>
    <t>2053 BCC SF13</t>
  </si>
  <si>
    <t>Estimated March Electricity based on February</t>
  </si>
  <si>
    <t>2053 BCC SF14</t>
  </si>
  <si>
    <t>2464 BCC SF5</t>
  </si>
  <si>
    <t>3320 BCC SF5</t>
  </si>
  <si>
    <t xml:space="preserve">order no 24331/24218 IT charges </t>
  </si>
  <si>
    <t>3320 BCC SF9</t>
  </si>
  <si>
    <t xml:space="preserve">ITN MARK </t>
  </si>
  <si>
    <t xml:space="preserve">order no 24238 agency cover </t>
  </si>
  <si>
    <t>3320 BCC SF10</t>
  </si>
  <si>
    <t>emily jordan</t>
  </si>
  <si>
    <t>order no 24201  RE SUPPORT</t>
  </si>
  <si>
    <t>3320 BCC SF11</t>
  </si>
  <si>
    <t xml:space="preserve">TAME CLEANING </t>
  </si>
  <si>
    <t xml:space="preserve">order no 24089 contract cleaning </t>
  </si>
  <si>
    <t>3320 BCC SF12</t>
  </si>
  <si>
    <t>TEL GROUP</t>
  </si>
  <si>
    <t>order no 24080 telephones</t>
  </si>
  <si>
    <t>3320 BCC SF13</t>
  </si>
  <si>
    <t>GEORGES SWIMMING</t>
  </si>
  <si>
    <t>order no 24142 swimming lessons</t>
  </si>
  <si>
    <t>3320 BCC SF14</t>
  </si>
  <si>
    <t>2055 BCC SF5</t>
  </si>
  <si>
    <t>Robinsons Catering</t>
  </si>
  <si>
    <t>Nursery Meals -March 25</t>
  </si>
  <si>
    <t>1802 BCC SF9</t>
  </si>
  <si>
    <t>Pioneer</t>
  </si>
  <si>
    <t>W/C 10th March 25-Amara Nazir-Inv-5951</t>
  </si>
  <si>
    <t>1802 BCC SF10</t>
  </si>
  <si>
    <t>W/C 10th March 25-Nyomi Smith_Inv 5952</t>
  </si>
  <si>
    <t>1802 BCC SF11</t>
  </si>
  <si>
    <t>W/C 10th March 25-Elizabeth connoly-Inv 5950</t>
  </si>
  <si>
    <t>1802 BCC SF12</t>
  </si>
  <si>
    <t>W/C 24th March 25-Elizabeth connoly-Inv 6115</t>
  </si>
  <si>
    <t>1802 BCC SF13</t>
  </si>
  <si>
    <t>W/C 24th March 25-Lydia Hanson-Inv 6116</t>
  </si>
  <si>
    <t>1802 BCC SF14</t>
  </si>
  <si>
    <t>Flurish Education</t>
  </si>
  <si>
    <t>14/03/25- Yanjun Zhong</t>
  </si>
  <si>
    <t>1802 BCC SF15</t>
  </si>
  <si>
    <t>West Marcia Energy</t>
  </si>
  <si>
    <t>Estimated Electricity charges for March 25</t>
  </si>
  <si>
    <t>1802 BCC SF16</t>
  </si>
  <si>
    <t>Estimated Gas charges for March 25</t>
  </si>
  <si>
    <t>1802 BCC SF17</t>
  </si>
  <si>
    <t>Birmingham Childrens Trust</t>
  </si>
  <si>
    <t>Income outstanding for 6 child care invoice from 2022- 23 to BCT</t>
  </si>
  <si>
    <t>RELPTY200</t>
  </si>
  <si>
    <t>Birmingham Children'S Trust Community Interest Company</t>
  </si>
  <si>
    <t>1802 BCC SF18</t>
  </si>
  <si>
    <t>2454 BCC SF5</t>
  </si>
  <si>
    <t>Inv.30093 Outstanding Creditor Invoice</t>
  </si>
  <si>
    <t>2454 BCC SF10</t>
  </si>
  <si>
    <t>Inv.30094 Outstanding Creditor Invoice</t>
  </si>
  <si>
    <t>2454 BCC SF11</t>
  </si>
  <si>
    <t>Inv.30095 Outstanfing Creditor Invoice</t>
  </si>
  <si>
    <t>2454 BCC SF12</t>
  </si>
  <si>
    <t>Coventry Cathedral</t>
  </si>
  <si>
    <t>Inv.11011 Outstanding Creditor Invoice</t>
  </si>
  <si>
    <t>2454 BCC SF13</t>
  </si>
  <si>
    <t>Kenilworth Books Ltd</t>
  </si>
  <si>
    <t>Inv.2311 Outstanding Creditor Invoice</t>
  </si>
  <si>
    <t>2454 BCC SF14</t>
  </si>
  <si>
    <t>Rentokil Initial UK Ltd</t>
  </si>
  <si>
    <t>Inv.35375706 Outstanding Creditor Invoice</t>
  </si>
  <si>
    <t>2454 BCC SF15</t>
  </si>
  <si>
    <t>Inv.35412191 Outstanding Creditor Invoice</t>
  </si>
  <si>
    <t>2454 BCC SF16</t>
  </si>
  <si>
    <t>Altodigital Networks Ltd</t>
  </si>
  <si>
    <t>Inv.1070544 Outstanding Creditor Invoice</t>
  </si>
  <si>
    <t>2454 BCC SF17</t>
  </si>
  <si>
    <t>Inv.1091576 Outstanding Creditor Invoice</t>
  </si>
  <si>
    <t>2454 BCC SF18</t>
  </si>
  <si>
    <t>Capita Ltd</t>
  </si>
  <si>
    <t>Inv.0500429478 Outstanding Creditor Invoice</t>
  </si>
  <si>
    <t>2454 BCC SF19</t>
  </si>
  <si>
    <t>Marmax Products Ltd</t>
  </si>
  <si>
    <t>Inv.052766 Outstanding Creditor Invoice</t>
  </si>
  <si>
    <t>2454 BCC SF20</t>
  </si>
  <si>
    <t>Waterplus Ltd</t>
  </si>
  <si>
    <t>7001525336 Outstanfing Creditor Invoice</t>
  </si>
  <si>
    <t>2454 BCC SF21</t>
  </si>
  <si>
    <t>Inv.49677 Outstanding Creditor Invoice</t>
  </si>
  <si>
    <t>2454 BCC SF22</t>
  </si>
  <si>
    <t>Martingate Services Ltd</t>
  </si>
  <si>
    <t>Inv.EF000032 Outstanding Creditor Invoice</t>
  </si>
  <si>
    <t>2454 BCC SF23</t>
  </si>
  <si>
    <t>Inv.EF000035 Outstanfing Creditor Invoice</t>
  </si>
  <si>
    <t>2454 BCC SF24</t>
  </si>
  <si>
    <t>Judicium Consulting Ltd</t>
  </si>
  <si>
    <t>Inv.113175 Outstanding Creditor Invoice</t>
  </si>
  <si>
    <t>2454 BCC SF25</t>
  </si>
  <si>
    <t>The Pro Source Team Ltd</t>
  </si>
  <si>
    <t>Inv.7624 Outstanding Creditor Invoice</t>
  </si>
  <si>
    <t>2454 BCC SF26</t>
  </si>
  <si>
    <t>Inv.7623 Outstanding Creditor Invoice</t>
  </si>
  <si>
    <t>2454 BCC SF27</t>
  </si>
  <si>
    <t>3321 BCC SF5</t>
  </si>
  <si>
    <t>one week of March</t>
  </si>
  <si>
    <t>3321 BCC SF9</t>
  </si>
  <si>
    <t>Birmingham Community Health Care</t>
  </si>
  <si>
    <t>Speech &amp; Language - Jan - Mar 25</t>
  </si>
  <si>
    <t>CPIDFTRREX</t>
  </si>
  <si>
    <t>Midlands Partnership NHS Foundation Trust</t>
  </si>
  <si>
    <t>3321 BCC SF10</t>
  </si>
  <si>
    <t>March estimate - Electricity</t>
  </si>
  <si>
    <t>3321 BCC SF11</t>
  </si>
  <si>
    <t>March estimate - Gas</t>
  </si>
  <si>
    <t>3321 BCC SF12</t>
  </si>
  <si>
    <t>Graduate NETWORK</t>
  </si>
  <si>
    <t>3321 BCC SF13</t>
  </si>
  <si>
    <t>Penns GM Limited</t>
  </si>
  <si>
    <t>excavation and instalation</t>
  </si>
  <si>
    <t>3321 BCC SF14</t>
  </si>
  <si>
    <t>Warwickshire Council</t>
  </si>
  <si>
    <t>Kingsbury Water Park</t>
  </si>
  <si>
    <t>3321 BCC SF15</t>
  </si>
  <si>
    <t>3321 BCC SF16</t>
  </si>
  <si>
    <t>March Estimate - Gas - meter 1</t>
  </si>
  <si>
    <t>3321 BCC SF17</t>
  </si>
  <si>
    <t>March Estimate - Gas - meter 2</t>
  </si>
  <si>
    <t>3321 BCC SF18</t>
  </si>
  <si>
    <t>2294 BCC SF5</t>
  </si>
  <si>
    <t>2486 BCC SF5</t>
  </si>
  <si>
    <t>EDF Energy</t>
  </si>
  <si>
    <t>Old electricity discrepancy</t>
  </si>
  <si>
    <t>2486 BCC SF9</t>
  </si>
  <si>
    <t>3435 BCC SF5</t>
  </si>
  <si>
    <t>Those That Can</t>
  </si>
  <si>
    <t>Wellbeing Course</t>
  </si>
  <si>
    <t>3435 BCC SF9</t>
  </si>
  <si>
    <t>A-Stat Office Technology</t>
  </si>
  <si>
    <t>Photocopier charges March 25</t>
  </si>
  <si>
    <t>3435 BCC SF10</t>
  </si>
  <si>
    <t>ABC Teachers Payroll</t>
  </si>
  <si>
    <t>Agency Cover - Teacher - March 25</t>
  </si>
  <si>
    <t>3435 BCC SF11</t>
  </si>
  <si>
    <t xml:space="preserve">Aspire People </t>
  </si>
  <si>
    <t>3435 BCC SF12</t>
  </si>
  <si>
    <t>Agency Cover - TA March 25</t>
  </si>
  <si>
    <t>3435 BCC SF13</t>
  </si>
  <si>
    <t>Ed Visits in March 25</t>
  </si>
  <si>
    <t>3435 BCC SF14</t>
  </si>
  <si>
    <t>Electricity at year end</t>
  </si>
  <si>
    <t>3435 BCC SF15</t>
  </si>
  <si>
    <t>Sparkle Speech Therapy</t>
  </si>
  <si>
    <t>Speech Therapy sessions</t>
  </si>
  <si>
    <t>3435 BCC SF16</t>
  </si>
  <si>
    <t>2115 BCC SF5</t>
  </si>
  <si>
    <t>2115 BCC SF7</t>
  </si>
  <si>
    <t>2441 BCC SF5</t>
  </si>
  <si>
    <t>2321 BCC SF5</t>
  </si>
  <si>
    <t>Invoice Number SI-3662198 PO242044 CF</t>
  </si>
  <si>
    <t>2321 BCC SF9</t>
  </si>
  <si>
    <t xml:space="preserve">Prospect Coaches </t>
  </si>
  <si>
    <t xml:space="preserve">Invoice 69451 - PO242034 CF </t>
  </si>
  <si>
    <t>2321 BCC SF10</t>
  </si>
  <si>
    <t xml:space="preserve">Flourish </t>
  </si>
  <si>
    <t>Invoice FLO09475 PO242033 CF</t>
  </si>
  <si>
    <t>2321 BCC SF11</t>
  </si>
  <si>
    <t>Invoice 0000627421 PO242012 CF</t>
  </si>
  <si>
    <t>2321 BCC SF12</t>
  </si>
  <si>
    <t>Invoice 71115502</t>
  </si>
  <si>
    <t>2321 BCC SF13</t>
  </si>
  <si>
    <t>Invoice 69350 PO240339 CF</t>
  </si>
  <si>
    <t>2321 BCC SF14</t>
  </si>
  <si>
    <t>Invoice FLO09091 PO242033 CF</t>
  </si>
  <si>
    <t>2321 BCC SF15</t>
  </si>
  <si>
    <t>Invoice 310933KJ002 PO242051 CF</t>
  </si>
  <si>
    <t>2321 BCC SF16</t>
  </si>
  <si>
    <t xml:space="preserve">YSA Education </t>
  </si>
  <si>
    <t>Invoice 1307934</t>
  </si>
  <si>
    <t>2321 BCC SF17</t>
  </si>
  <si>
    <t>Invoice SI-3669052 PO242050 CF</t>
  </si>
  <si>
    <t>2321 BCC SF18</t>
  </si>
  <si>
    <t>Fit4Sport</t>
  </si>
  <si>
    <t>Invoice INV-11006</t>
  </si>
  <si>
    <t>2321 BCC SF19</t>
  </si>
  <si>
    <t xml:space="preserve">Countrywide </t>
  </si>
  <si>
    <t>Invoice 624831</t>
  </si>
  <si>
    <t>2321 BCC SF20</t>
  </si>
  <si>
    <t xml:space="preserve">MONARCH </t>
  </si>
  <si>
    <t>Invoice 50259695</t>
  </si>
  <si>
    <t>2321 BCC SF21</t>
  </si>
  <si>
    <t xml:space="preserve">Collaborate and Innovate (COSY) </t>
  </si>
  <si>
    <t>PO240310 CF</t>
  </si>
  <si>
    <t>2321 BCC SF22</t>
  </si>
  <si>
    <t>Invoice 1323099</t>
  </si>
  <si>
    <t>2321 BCC SF23</t>
  </si>
  <si>
    <t xml:space="preserve">Places for People </t>
  </si>
  <si>
    <t xml:space="preserve">Invoice 1300441 PO240177 CF </t>
  </si>
  <si>
    <t>2321 BCC SF24</t>
  </si>
  <si>
    <t>Invoice 310933 PO242051 CF</t>
  </si>
  <si>
    <t>2321 BCC SF25</t>
  </si>
  <si>
    <t>Invoice DE7679395 PO240342 CF</t>
  </si>
  <si>
    <t>2321 BCC SF26</t>
  </si>
  <si>
    <t>PO242029 - Not invoiced works completed</t>
  </si>
  <si>
    <t>2321 BCC SF27</t>
  </si>
  <si>
    <t xml:space="preserve">Birmingham Childrens Book </t>
  </si>
  <si>
    <t xml:space="preserve">PO242042 - PO sent not invoiced </t>
  </si>
  <si>
    <t>2321 BCC SF28</t>
  </si>
  <si>
    <t>Invoice FLO9475 Invoice Dated 31.3.25</t>
  </si>
  <si>
    <t>2321 BCC SF29</t>
  </si>
  <si>
    <t xml:space="preserve">Invoice 50256832 </t>
  </si>
  <si>
    <t>2321 BCC SF30</t>
  </si>
  <si>
    <t>2189 BCC SF5</t>
  </si>
  <si>
    <t>2412 BCC SF5</t>
  </si>
  <si>
    <t>Estimate - Electricity January 2025 to March 2025</t>
  </si>
  <si>
    <t>2412 BCC SF10</t>
  </si>
  <si>
    <t>Estimate - Gas January 2025 to March 2025</t>
  </si>
  <si>
    <t>2412 BCC SF11</t>
  </si>
  <si>
    <t>Estimate - Water 27.01.25-31.03.25</t>
  </si>
  <si>
    <t>2412 BCC SF13</t>
  </si>
  <si>
    <t>7060 BCC SF2</t>
  </si>
  <si>
    <t>7060 BCC SF5</t>
  </si>
  <si>
    <t>Charges to LDLNS in Query with Schools Finance rec files wk 09 and wk 13</t>
  </si>
  <si>
    <t>1024 BCC SF9</t>
  </si>
  <si>
    <t xml:space="preserve">Smile Education, Monarch </t>
  </si>
  <si>
    <t>Agency supply w/e 28.03.25 and 30.03.25</t>
  </si>
  <si>
    <t>1024 BCC SF10</t>
  </si>
  <si>
    <t>Water bill March 25</t>
  </si>
  <si>
    <t>1024 BCC SF11</t>
  </si>
  <si>
    <t>Taybar National Security</t>
  </si>
  <si>
    <t>Annual service charge</t>
  </si>
  <si>
    <t>1024 BCC SF12</t>
  </si>
  <si>
    <t>Espo and Juniper</t>
  </si>
  <si>
    <t>Paper towels and subscription EYFS target tracker</t>
  </si>
  <si>
    <t>1024 BCC SF13</t>
  </si>
  <si>
    <t>NN Caterers Ltd and Johal Dairies and Arthur Brett</t>
  </si>
  <si>
    <t>Daily meals to 31.03.25 and fruit</t>
  </si>
  <si>
    <t>1024 BCC SF14</t>
  </si>
  <si>
    <t>7062 BCC SF5</t>
  </si>
  <si>
    <t>Pertemps Network Catering Ltd</t>
  </si>
  <si>
    <t>Agency Cover March Cleaners</t>
  </si>
  <si>
    <t>7062 BCC SF9</t>
  </si>
  <si>
    <t>Smart Education Recruitment Ltd</t>
  </si>
  <si>
    <t>Agency Cover March Caretaker</t>
  </si>
  <si>
    <t>7062 BCC SF10</t>
  </si>
  <si>
    <t>ABC Teachers Limited</t>
  </si>
  <si>
    <t>Agency Cover March ESN One to One Support</t>
  </si>
  <si>
    <t>7062 BCC SF11</t>
  </si>
  <si>
    <t>Milestones Education Ltd</t>
  </si>
  <si>
    <t>Agency Cover March ESN One to One Support CS Vac</t>
  </si>
  <si>
    <t>7062 BCC SF12</t>
  </si>
  <si>
    <t>Now Education Group Ltd</t>
  </si>
  <si>
    <t>7062 BCC SF13</t>
  </si>
  <si>
    <t>PK Education Ltd</t>
  </si>
  <si>
    <t>Agency Cover March ESN One to One Support PALS Vac</t>
  </si>
  <si>
    <t>7062 BCC SF14</t>
  </si>
  <si>
    <t>The Teach Team Ltd</t>
  </si>
  <si>
    <t>7062 BCC SF15</t>
  </si>
  <si>
    <t>Zen Educate Limited</t>
  </si>
  <si>
    <t>Agency CoverMarch  ESN One to One Support</t>
  </si>
  <si>
    <t>7062 BCC SF16</t>
  </si>
  <si>
    <t>Agency Cover March Admin Vacancy</t>
  </si>
  <si>
    <t>7062 BCC SF17</t>
  </si>
  <si>
    <t>Team Teach Limited</t>
  </si>
  <si>
    <t>Training Materials</t>
  </si>
  <si>
    <t>7062 BCC SF18</t>
  </si>
  <si>
    <t>Ixion Holdings (Contracts) Ltd</t>
  </si>
  <si>
    <t>Course Fee</t>
  </si>
  <si>
    <t>7062 BCC SF19</t>
  </si>
  <si>
    <t>Acivico Ltd</t>
  </si>
  <si>
    <t>Fire Risk Assessment Fee</t>
  </si>
  <si>
    <t>7062 BCC SF20</t>
  </si>
  <si>
    <t>Qube Environmental Limited</t>
  </si>
  <si>
    <t>Monthly Legionella Monitoring Contract Fee</t>
  </si>
  <si>
    <t>7062 BCC SF21</t>
  </si>
  <si>
    <t>Signs &amp; Signwriting LLP</t>
  </si>
  <si>
    <t>Fixtures &amp; Fittings Signs for Reception</t>
  </si>
  <si>
    <t>7062 BCC SF22</t>
  </si>
  <si>
    <t>Water Plus Limited</t>
  </si>
  <si>
    <t>Water Charges March 2025</t>
  </si>
  <si>
    <t>7062 BCC SF23</t>
  </si>
  <si>
    <t>Electricity Charges February &amp; March Gas Charges March</t>
  </si>
  <si>
    <t>7062 BCC SF24</t>
  </si>
  <si>
    <t>SRC Fire Safety Ltd</t>
  </si>
  <si>
    <t>Service &amp; Maintenance Fire Alarm Extinguishers Lighting</t>
  </si>
  <si>
    <t>7062 BCC SF25</t>
  </si>
  <si>
    <t>Fuel Card Services Ltd</t>
  </si>
  <si>
    <t>Minibus Diesel Costs March</t>
  </si>
  <si>
    <t>7062 BCC SF26</t>
  </si>
  <si>
    <t>Longbridge Tyres</t>
  </si>
  <si>
    <t>Minibus Repairs</t>
  </si>
  <si>
    <t>7062 BCC SF27</t>
  </si>
  <si>
    <t>Midhire Self Drive Rentals Ltd</t>
  </si>
  <si>
    <t>Minibus Repairs &amp; Minibus Hire</t>
  </si>
  <si>
    <t>7062 BCC SF28</t>
  </si>
  <si>
    <t>Hire of Baths Spring Term 2025</t>
  </si>
  <si>
    <t>7062 BCC SF29</t>
  </si>
  <si>
    <t>National Space Centre</t>
  </si>
  <si>
    <t>Educational Visit 270325</t>
  </si>
  <si>
    <t>7062 BCC SF30</t>
  </si>
  <si>
    <t>Twycross Zoo</t>
  </si>
  <si>
    <t>Educational Visit 130225</t>
  </si>
  <si>
    <t>7062 BCC SF31</t>
  </si>
  <si>
    <t>Currys Business</t>
  </si>
  <si>
    <t>IT Equipment Laptop</t>
  </si>
  <si>
    <t>7062 BCC SF32</t>
  </si>
  <si>
    <t>Photocopier Costs to 200325</t>
  </si>
  <si>
    <t>7062 BCC SF33</t>
  </si>
  <si>
    <t>Daisy Communications Ltd</t>
  </si>
  <si>
    <t>Mobile Telephone Charges March 2025</t>
  </si>
  <si>
    <t>7062 BCC SF34</t>
  </si>
  <si>
    <t>Millgate Connect Limited</t>
  </si>
  <si>
    <t>Telephone Charges March 2025</t>
  </si>
  <si>
    <t>7062 BCC SF35</t>
  </si>
  <si>
    <t>Arthur Brett Ltd</t>
  </si>
  <si>
    <t>Catering Provisions March 2025</t>
  </si>
  <si>
    <t>7062 BCC SF36</t>
  </si>
  <si>
    <t>MKG Food Products Ltd</t>
  </si>
  <si>
    <t>7062 BCC SF37</t>
  </si>
  <si>
    <t>Services for Education Limited</t>
  </si>
  <si>
    <t>Music Tuition Second Half Spring Term 2025</t>
  </si>
  <si>
    <t>7062 BCC SF38</t>
  </si>
  <si>
    <t>Exam Boards</t>
  </si>
  <si>
    <t>Exam Fees Summer Term 2025</t>
  </si>
  <si>
    <t>7062 BCC SF39</t>
  </si>
  <si>
    <t>BCC Travel Assist</t>
  </si>
  <si>
    <t>Home to School Transport 2024 2025</t>
  </si>
  <si>
    <t>7062 BCC SF40</t>
  </si>
  <si>
    <t>Purchase Card March</t>
  </si>
  <si>
    <t xml:space="preserve">Purchase Card Transactions March </t>
  </si>
  <si>
    <t>7062 BCC SF41</t>
  </si>
  <si>
    <t>Automated Systems Group Limited</t>
  </si>
  <si>
    <t>Photocopier printing costs Mar 25</t>
  </si>
  <si>
    <t>2462 BCC SF9</t>
  </si>
  <si>
    <t>Services for Education Ltd</t>
  </si>
  <si>
    <t>Peri Music Tuition Spring HT 2 2025</t>
  </si>
  <si>
    <t>2462 BCC SF10</t>
  </si>
  <si>
    <t>Gas bill Mar 25</t>
  </si>
  <si>
    <t>2462 BCC SF11</t>
  </si>
  <si>
    <t>Total Energies Gas &amp; Power</t>
  </si>
  <si>
    <t>Electricity bill Mar 25</t>
  </si>
  <si>
    <t>2462 BCC SF12</t>
  </si>
  <si>
    <t>Water2business</t>
  </si>
  <si>
    <t>Water bill Mar 25</t>
  </si>
  <si>
    <t>2462 BCC SF13</t>
  </si>
  <si>
    <t>Milk deliveries Mar 25</t>
  </si>
  <si>
    <t>2462 BCC SF14</t>
  </si>
  <si>
    <t>Parent Pay (Income from Parents)</t>
  </si>
  <si>
    <t>Dinner accounts in debit</t>
  </si>
  <si>
    <t>2462 BCC SF15</t>
  </si>
  <si>
    <t>Trip Payments in advance of trip</t>
  </si>
  <si>
    <t>2462 BCC SF16</t>
  </si>
  <si>
    <t>Peri Music Tuition income in advance</t>
  </si>
  <si>
    <t>2462 BCC SF17</t>
  </si>
  <si>
    <t>Employees</t>
  </si>
  <si>
    <t>Staff overtime accrual Mar 25</t>
  </si>
  <si>
    <t xml:space="preserve">FE00 - Cred salaries (6BA0)- NOT for agency </t>
  </si>
  <si>
    <t>2462 BCC SF18</t>
  </si>
  <si>
    <t>2462 BCC SF19</t>
  </si>
  <si>
    <t>2462 BCC SF20</t>
  </si>
  <si>
    <t>2462 BCC SF21</t>
  </si>
  <si>
    <t>Action Centres UK</t>
  </si>
  <si>
    <t>Deposit for Residential Trip Sept 25</t>
  </si>
  <si>
    <t>2462 BCC SF22</t>
  </si>
  <si>
    <t>Parent Pay Ltd</t>
  </si>
  <si>
    <t>Annual subscription 1 Apr 25 - 31 Mar 25</t>
  </si>
  <si>
    <t>2462 BCC SF23</t>
  </si>
  <si>
    <t>Entrée Visitor System subs May 25 - Apr 26</t>
  </si>
  <si>
    <t>2462 BCC SF24</t>
  </si>
  <si>
    <t>My Maths subscription 3 years from 21/12/2024</t>
  </si>
  <si>
    <t>2462 BCC SF25</t>
  </si>
  <si>
    <t>LexiaUK Ltd</t>
  </si>
  <si>
    <t>Subscription 3 years 31/03/27</t>
  </si>
  <si>
    <t>2462 BCC SF26</t>
  </si>
  <si>
    <t>TES Global Ltd</t>
  </si>
  <si>
    <t>School Cloud Parent Meetings subs 14/03/2025-13/03/2026</t>
  </si>
  <si>
    <t>2462 BCC SF27</t>
  </si>
  <si>
    <t>Unremitted income 19-25 Mar 25 Dinners</t>
  </si>
  <si>
    <t>2462 BCC SF28</t>
  </si>
  <si>
    <t>Unremitted income 19-25 Mar 25 Trips</t>
  </si>
  <si>
    <t>2462 BCC SF29</t>
  </si>
  <si>
    <t>Unremitted income 26-31 Mar 25 Dinners</t>
  </si>
  <si>
    <t>2462 BCC SF30</t>
  </si>
  <si>
    <t>Unremitted income 26-31 Mar 25 Trips</t>
  </si>
  <si>
    <t>2462 BCC SF31</t>
  </si>
  <si>
    <t>Headteacher accrued income in dispute</t>
  </si>
  <si>
    <t>2462 BCC SF32</t>
  </si>
  <si>
    <t xml:space="preserve">Aspire People Limited </t>
  </si>
  <si>
    <t>Teacher agency cover 26 Mar 25</t>
  </si>
  <si>
    <t>2462 BCC SF33</t>
  </si>
  <si>
    <t>7012 BCC SF5</t>
  </si>
  <si>
    <t>2127 BCC SF2</t>
  </si>
  <si>
    <t>ABM CATERING</t>
  </si>
  <si>
    <t>CATERING SERVICES</t>
  </si>
  <si>
    <t>2127 BCC SF9</t>
  </si>
  <si>
    <t>GAS</t>
  </si>
  <si>
    <t>GAS MARCH</t>
  </si>
  <si>
    <t>2127 BCC SF10</t>
  </si>
  <si>
    <t>ELECTRIC</t>
  </si>
  <si>
    <t>ELECTRIC MARCH</t>
  </si>
  <si>
    <t>2127 BCC SF11</t>
  </si>
  <si>
    <t>WATER</t>
  </si>
  <si>
    <t>WATER MARCH</t>
  </si>
  <si>
    <t>2127 BCC SF12</t>
  </si>
  <si>
    <t>Green &amp; Tempest</t>
  </si>
  <si>
    <t>annual classroom accounts subscription 9/7/24 1 yr</t>
  </si>
  <si>
    <t>2129 BCC SF9</t>
  </si>
  <si>
    <t>2 Simple</t>
  </si>
  <si>
    <t xml:space="preserve">Evidence Me (EYFS Unlimited) 11 Jul 2024-11 Jul 2025. </t>
  </si>
  <si>
    <t>2129 BCC SF10</t>
  </si>
  <si>
    <t>TTRS Subscription - expires on 22 January 2026</t>
  </si>
  <si>
    <t>2129 BCC SF11</t>
  </si>
  <si>
    <t>Hub 4 Leaders</t>
  </si>
  <si>
    <t>Subscription to The SchoolBus 1/2/25-31/1/26</t>
  </si>
  <si>
    <t>2129 BCC SF12</t>
  </si>
  <si>
    <t>Midland Cool</t>
  </si>
  <si>
    <t>Maintenance cover from 16/10/2024 To 15/10/2025</t>
  </si>
  <si>
    <t>2129 BCC SF13</t>
  </si>
  <si>
    <t>Letters &amp; Sounds</t>
  </si>
  <si>
    <t>Membership 10/02/25 -10/02/26</t>
  </si>
  <si>
    <t>2129 BCC SF14</t>
  </si>
  <si>
    <t>Different Class</t>
  </si>
  <si>
    <t>Annual Subscription (July 24 - June 25 Inc)</t>
  </si>
  <si>
    <t>2129 BCC SF15</t>
  </si>
  <si>
    <t>Buzzard</t>
  </si>
  <si>
    <t>CanDoMaths Infant I Gold Package RENEWAL (2024/2025)</t>
  </si>
  <si>
    <t>2129 BCC SF16</t>
  </si>
  <si>
    <t>Webanywhere</t>
  </si>
  <si>
    <t>School Jotter 3 Deluxe Website 3/8/24-7/8/25</t>
  </si>
  <si>
    <t>2129 BCC SF17</t>
  </si>
  <si>
    <t>Cpoms</t>
  </si>
  <si>
    <t>CPOMS Annual Rate - Primary 3 13/7/24 1 yr</t>
  </si>
  <si>
    <t>2129 BCC SF18</t>
  </si>
  <si>
    <t>Sing up</t>
  </si>
  <si>
    <t xml:space="preserve">12 Month School Membership  Renewal 11/12/24  </t>
  </si>
  <si>
    <t>2129 BCC SF19</t>
  </si>
  <si>
    <t>Edit</t>
  </si>
  <si>
    <t>Veeam Backup Subscription Licence - 1 Year 17/9/24</t>
  </si>
  <si>
    <t>2129 BCC SF20</t>
  </si>
  <si>
    <t>Entree MIS Integration Sept24 - Aug 25</t>
  </si>
  <si>
    <t>2129 BCC SF21</t>
  </si>
  <si>
    <t xml:space="preserve">Lyndon Green Junior </t>
  </si>
  <si>
    <t>Reimbursement of caretaker salary shared across site- March 25</t>
  </si>
  <si>
    <t>2129 BCC SF22</t>
  </si>
  <si>
    <t>3400103423  Water sink in  Wagtail, no isolator  repair</t>
  </si>
  <si>
    <t>2129 BCC SF23</t>
  </si>
  <si>
    <t>3400103428 Leak dinning hall ceiling, tiles  down. Pipe work leaking</t>
  </si>
  <si>
    <t>2129 BCC SF24</t>
  </si>
  <si>
    <t>3400103432 engineer acoustic leak detection test following gas tracing</t>
  </si>
  <si>
    <t>2129 BCC SF25</t>
  </si>
  <si>
    <t>3400103456 Leak detection</t>
  </si>
  <si>
    <t>2129 BCC SF26</t>
  </si>
  <si>
    <t>50259884 Agency inv 26/3/25</t>
  </si>
  <si>
    <t>2129 BCC SF27</t>
  </si>
  <si>
    <t>50259886 Agency inv 26/3/25</t>
  </si>
  <si>
    <t>2129 BCC SF28</t>
  </si>
  <si>
    <t>50259890 Agency inv 26/3/25</t>
  </si>
  <si>
    <t>2129 BCC SF29</t>
  </si>
  <si>
    <t>50259891 Agency inv 26/3/25</t>
  </si>
  <si>
    <t>2129 BCC SF30</t>
  </si>
  <si>
    <t>50259892 Agency inv 26/3/25</t>
  </si>
  <si>
    <t>2129 BCC SF31</t>
  </si>
  <si>
    <t>2561 Agency inv 19/3/25</t>
  </si>
  <si>
    <t>2129 BCC SF32</t>
  </si>
  <si>
    <t>2599 Agency 26/3/25</t>
  </si>
  <si>
    <t>2129 BCC SF33</t>
  </si>
  <si>
    <t>Lyndon Green Infants</t>
  </si>
  <si>
    <t>Electricity Charge for Feb 25 inv 24/23</t>
  </si>
  <si>
    <t>2128 BCC SF9</t>
  </si>
  <si>
    <t>eco sheild, air freshners, nappy bins, sanitary etc</t>
  </si>
  <si>
    <t>2128 BCC SF10</t>
  </si>
  <si>
    <t>CPOMS</t>
  </si>
  <si>
    <t>Service from 1/7/24-30/6/25</t>
  </si>
  <si>
    <t>2128 BCC SF11</t>
  </si>
  <si>
    <t>Plangrow</t>
  </si>
  <si>
    <t>Label Logic Sept 24-Aug 25</t>
  </si>
  <si>
    <t>2128 BCC SF12</t>
  </si>
  <si>
    <t>Twinkle</t>
  </si>
  <si>
    <t>subscription Oct 24- Sept 25</t>
  </si>
  <si>
    <t>2128 BCC SF13</t>
  </si>
  <si>
    <t>Across Cultures</t>
  </si>
  <si>
    <t>subscription   till 29/1/26</t>
  </si>
  <si>
    <t>2128 BCC SF14</t>
  </si>
  <si>
    <t>Ideaswise</t>
  </si>
  <si>
    <t>Vocabulary subscription 1/12/24-30/11/25</t>
  </si>
  <si>
    <t>2128 BCC SF15</t>
  </si>
  <si>
    <t>Now Press Play</t>
  </si>
  <si>
    <t>subscription 16/07/2024 – 15/07/2025</t>
  </si>
  <si>
    <t>2128 BCC SF16</t>
  </si>
  <si>
    <t>Teach Active</t>
  </si>
  <si>
    <t>Maths &amp; English subscritpion 25-27</t>
  </si>
  <si>
    <t>2128 BCC SF17</t>
  </si>
  <si>
    <t>The Key</t>
  </si>
  <si>
    <t>Subscription to resources for SLT 23/09/2024-22/09/2025</t>
  </si>
  <si>
    <t>2128 BCC SF18</t>
  </si>
  <si>
    <t>Ed shed</t>
  </si>
  <si>
    <t>Spelling Shed 24/25</t>
  </si>
  <si>
    <t>2128 BCC SF19</t>
  </si>
  <si>
    <t>PE Hub</t>
  </si>
  <si>
    <t>Primary Subscription 25/26</t>
  </si>
  <si>
    <t>2128 BCC SF20</t>
  </si>
  <si>
    <t>CSAWS</t>
  </si>
  <si>
    <t>Attendance 2024 / 25 Service  from 03.06.2024 - 21.07.2025</t>
  </si>
  <si>
    <t>2128 BCC SF21</t>
  </si>
  <si>
    <t>Lords Combustion</t>
  </si>
  <si>
    <t xml:space="preserve">Mtc Contract for BSM </t>
  </si>
  <si>
    <t>2128 BCC SF22</t>
  </si>
  <si>
    <t>Catering Mgt Consultant</t>
  </si>
  <si>
    <t>Management Fee 1st Jan  until 31st June 25</t>
  </si>
  <si>
    <t>2128 BCC SF23</t>
  </si>
  <si>
    <t>inv 11492395 food</t>
  </si>
  <si>
    <t>2128 BCC SF24</t>
  </si>
  <si>
    <t>inv 11496442 food</t>
  </si>
  <si>
    <t>2128 BCC SF25</t>
  </si>
  <si>
    <t>inv 11431485 food</t>
  </si>
  <si>
    <t>2128 BCC SF26</t>
  </si>
  <si>
    <t>Espo</t>
  </si>
  <si>
    <t>inv 7661672 cleaning materials</t>
  </si>
  <si>
    <t>2128 BCC SF27</t>
  </si>
  <si>
    <t>inv 7656846</t>
  </si>
  <si>
    <t>2128 BCC SF28</t>
  </si>
  <si>
    <t>inv 312306 LG004 paper</t>
  </si>
  <si>
    <t>2128 BCC SF29</t>
  </si>
  <si>
    <t>inv 2638 cover w/e 30/3/25</t>
  </si>
  <si>
    <t>2128 BCC SF30</t>
  </si>
  <si>
    <t>Spice Time</t>
  </si>
  <si>
    <t>inv 2803325 food</t>
  </si>
  <si>
    <t>2128 BCC SF31</t>
  </si>
  <si>
    <t>Synergy</t>
  </si>
  <si>
    <t>Early intevention pupil spport in Spring term 1</t>
  </si>
  <si>
    <t>2128 BCC SF32</t>
  </si>
  <si>
    <t>inv 122528 cleaning materials</t>
  </si>
  <si>
    <t>2128 BCC SF33</t>
  </si>
  <si>
    <t>inv31362 w.e 28/3/25 cover</t>
  </si>
  <si>
    <t>2128 BCC SF34</t>
  </si>
  <si>
    <t>Inv 12/24 For March salary of shared caretaker</t>
  </si>
  <si>
    <t>2128 BCC SF35</t>
  </si>
  <si>
    <t>2420 BCC SF2</t>
  </si>
  <si>
    <t>2420 BCC SF5</t>
  </si>
  <si>
    <t>2004 BCC SF5</t>
  </si>
  <si>
    <t>1012 BCC SF5</t>
  </si>
  <si>
    <t>2133 BCC SF2</t>
  </si>
  <si>
    <t>General Repairs &amp; Maintenance/H&amp;S Resources</t>
  </si>
  <si>
    <t>2133 BCC SF9</t>
  </si>
  <si>
    <t>2133 BCC SF10</t>
  </si>
  <si>
    <t>2133 BCC SF11</t>
  </si>
  <si>
    <t>Agency (HLTA / Ad-Hoc PPA)</t>
  </si>
  <si>
    <t>2133 BCC SF12</t>
  </si>
  <si>
    <t xml:space="preserve">Academy Photography </t>
  </si>
  <si>
    <t>Photography</t>
  </si>
  <si>
    <t>2133 BCC SF13</t>
  </si>
  <si>
    <t>Direct Access Consultancy Ltd</t>
  </si>
  <si>
    <t>Disability Access Audit</t>
  </si>
  <si>
    <t>2133 BCC SF14</t>
  </si>
  <si>
    <t xml:space="preserve">Elite Safety in Education </t>
  </si>
  <si>
    <t xml:space="preserve">Fire Risk Assessment Report - Annual </t>
  </si>
  <si>
    <t>2133 BCC SF15</t>
  </si>
  <si>
    <t>Evolve</t>
  </si>
  <si>
    <t>Agency (Catering Assistants)</t>
  </si>
  <si>
    <t>2133 BCC SF16</t>
  </si>
  <si>
    <t xml:space="preserve">Forward Products </t>
  </si>
  <si>
    <t xml:space="preserve">A4 Copier Paper </t>
  </si>
  <si>
    <t>2133 BCC SF17</t>
  </si>
  <si>
    <t>LTF</t>
  </si>
  <si>
    <t>Agency (SEND TA)</t>
  </si>
  <si>
    <t>2133 BCC SF18</t>
  </si>
  <si>
    <t>2133 BCC SF19</t>
  </si>
  <si>
    <t>Minor Weir</t>
  </si>
  <si>
    <t>Fruit (PPG)</t>
  </si>
  <si>
    <t>2133 BCC SF20</t>
  </si>
  <si>
    <t>Now</t>
  </si>
  <si>
    <t xml:space="preserve">Agency (SEND LTS) </t>
  </si>
  <si>
    <t>2133 BCC SF21</t>
  </si>
  <si>
    <t>Spark Active (Kingsbury)</t>
  </si>
  <si>
    <t xml:space="preserve">After School Clubs Provision (SLA) </t>
  </si>
  <si>
    <t>2133 BCC SF22</t>
  </si>
  <si>
    <t>Supply Heroes</t>
  </si>
  <si>
    <t>Agency (SEND TA; Playworker Ad-Hoc Teacher)</t>
  </si>
  <si>
    <t>2133 BCC SF23</t>
  </si>
  <si>
    <t>2133 BCC SF24</t>
  </si>
  <si>
    <t>2133 BCC SF25</t>
  </si>
  <si>
    <t>Speech Spot Ltd</t>
  </si>
  <si>
    <t xml:space="preserve">Speech &amp; Language Therapy </t>
  </si>
  <si>
    <t>2133 BCC SF26</t>
  </si>
  <si>
    <t>Trophies 2 Schools (Direct Source)</t>
  </si>
  <si>
    <t xml:space="preserve">Head Teacher Awards Trophies </t>
  </si>
  <si>
    <t>2133 BCC SF27</t>
  </si>
  <si>
    <t xml:space="preserve">Photography </t>
  </si>
  <si>
    <t>2133 BCC SF28</t>
  </si>
  <si>
    <t xml:space="preserve">Star Cars </t>
  </si>
  <si>
    <t xml:space="preserve">Taxi Service </t>
  </si>
  <si>
    <t>2133 BCC SF29</t>
  </si>
  <si>
    <t>Compliance for Schools</t>
  </si>
  <si>
    <t>Single Central Record Compliance</t>
  </si>
  <si>
    <t>2133 BCC SF30</t>
  </si>
  <si>
    <t xml:space="preserve">ABC </t>
  </si>
  <si>
    <t>2133 BCC SF31</t>
  </si>
  <si>
    <t>2133 BCC SF32</t>
  </si>
  <si>
    <t>2133 BCC SF33</t>
  </si>
  <si>
    <t>2133 BCC SF34</t>
  </si>
  <si>
    <t>2406 BCC SF5</t>
  </si>
  <si>
    <t>2416 BCC SF2</t>
  </si>
  <si>
    <t>2416 BCC SF5</t>
  </si>
  <si>
    <t>Educaterers</t>
  </si>
  <si>
    <t>School Catering Supplier - 3rd to 30th March 25</t>
  </si>
  <si>
    <t>2416 BCC SF9</t>
  </si>
  <si>
    <t>Pentagon Play</t>
  </si>
  <si>
    <t>Playground Project Work (PA Funded)</t>
  </si>
  <si>
    <t>2416 BCC SF11</t>
  </si>
  <si>
    <t>Aspire Active Education</t>
  </si>
  <si>
    <t>Spring Term Invoice (Sent Dec 2024) - Removed 2 sessions from the total at £34.00 pwe session for April 25 delivery</t>
  </si>
  <si>
    <t>2416 BCC SF12</t>
  </si>
  <si>
    <t>Leapfrog Sports</t>
  </si>
  <si>
    <t>February 2025 Delivery</t>
  </si>
  <si>
    <t>2416 BCC SF13</t>
  </si>
  <si>
    <t>March 2025 Delivery</t>
  </si>
  <si>
    <t>2416 BCC SF14</t>
  </si>
  <si>
    <t>Microsports</t>
  </si>
  <si>
    <t>Moorhens Spring 2 2025 Delivery for Football (Removed 1 session for 2.4.2025).  Price for LTS - Connor - 9 sessions at £52.00 per session removed to account for April 25 delivery.</t>
  </si>
  <si>
    <t>2416 BCC SF15</t>
  </si>
  <si>
    <t>Sound Healing Heaven</t>
  </si>
  <si>
    <t>Spring Term Invoice.  Removed 1 session for 3.4.2025</t>
  </si>
  <si>
    <t>2416 BCC SF16</t>
  </si>
  <si>
    <t xml:space="preserve">EPM </t>
  </si>
  <si>
    <t>March TPS Debit</t>
  </si>
  <si>
    <t>2416 BCC SF17</t>
  </si>
  <si>
    <t>March LGPS/HMRC Debit</t>
  </si>
  <si>
    <t>2416 BCC SF18</t>
  </si>
  <si>
    <t>3003 BCC SF5</t>
  </si>
  <si>
    <t>Crown Gas &amp; power</t>
  </si>
  <si>
    <t>3003 BCC SF9</t>
  </si>
  <si>
    <t>3003 BCC SF10</t>
  </si>
  <si>
    <t>Milestone</t>
  </si>
  <si>
    <t>Agency - Maternity Cover</t>
  </si>
  <si>
    <t>3003 BCC SF11</t>
  </si>
  <si>
    <t>Agency - Teacher Vacancy</t>
  </si>
  <si>
    <t>3003 BCC SF12</t>
  </si>
  <si>
    <t>3003 BCC SF13</t>
  </si>
  <si>
    <t>4245 BCC SF2</t>
  </si>
  <si>
    <t>4245 BCC SF3</t>
  </si>
  <si>
    <t>Facility Time re-imbursement for sal costs</t>
  </si>
  <si>
    <t>4245 BCC SF4</t>
  </si>
  <si>
    <t>Plickers Inc.</t>
  </si>
  <si>
    <t>Plickers Pro 1 Yr Membership</t>
  </si>
  <si>
    <t>4245 BCC SF9</t>
  </si>
  <si>
    <t>Monarch Education Ltd</t>
  </si>
  <si>
    <t>KQ Teacher Sickness W/C 17.03.25</t>
  </si>
  <si>
    <t>4245 BCC SF10</t>
  </si>
  <si>
    <t>WMSLT Ltd</t>
  </si>
  <si>
    <t>Speech &amp; Language Therapist</t>
  </si>
  <si>
    <t>4245 BCC SF11</t>
  </si>
  <si>
    <t>Salamandersoft Ltd</t>
  </si>
  <si>
    <t>Salamander Intergration Suite Annual Licence</t>
  </si>
  <si>
    <t>4245 BCC SF12</t>
  </si>
  <si>
    <t>Jaeda Goodman</t>
  </si>
  <si>
    <t>6 x Pupils Counselling Sessions</t>
  </si>
  <si>
    <t>4245 BCC SF13</t>
  </si>
  <si>
    <t xml:space="preserve">Waterstones </t>
  </si>
  <si>
    <t>Various Revision Guides</t>
  </si>
  <si>
    <t>4245 BCC SF14</t>
  </si>
  <si>
    <t>Services 4 Schools Ltd</t>
  </si>
  <si>
    <t>Payroll &amp; Pensions Service March 2025</t>
  </si>
  <si>
    <t>4245 BCC SF15</t>
  </si>
  <si>
    <t>Softcat PLC</t>
  </si>
  <si>
    <t>Prey for Education Full Suite Plan 100 Machines</t>
  </si>
  <si>
    <t>4245 BCC SF16</t>
  </si>
  <si>
    <t>Protec Fire Detection PLC</t>
  </si>
  <si>
    <t>Repairs to Fire Dampers following Service Visit</t>
  </si>
  <si>
    <t>4245 BCC SF17</t>
  </si>
  <si>
    <t>Cabinet Office</t>
  </si>
  <si>
    <t>24/25 Cost of SMS Q4</t>
  </si>
  <si>
    <t>FAAA - Creditors central gov</t>
  </si>
  <si>
    <t>CPIDCAB010</t>
  </si>
  <si>
    <t>Advisory Committee on Business Appointments</t>
  </si>
  <si>
    <t>4245 BCC SF18</t>
  </si>
  <si>
    <t xml:space="preserve">Coombs Catering </t>
  </si>
  <si>
    <t>Catering Costs March 2025</t>
  </si>
  <si>
    <t>4245 BCC SF19</t>
  </si>
  <si>
    <t>Refuse Charges 24-25</t>
  </si>
  <si>
    <t>FKAA - Creditor where BCC is accountable body</t>
  </si>
  <si>
    <t>4245 BCC SF20</t>
  </si>
  <si>
    <t>Rentokil Pest Control</t>
  </si>
  <si>
    <t>Door Strips to Building A</t>
  </si>
  <si>
    <t>4245 BCC SF21</t>
  </si>
  <si>
    <t>Aston Manor Coaches Ltd</t>
  </si>
  <si>
    <t>Coach Travel to Aberdovey Trip July 25</t>
  </si>
  <si>
    <t>4245 BCC SF22</t>
  </si>
  <si>
    <t>PA to Head Teacher up to W/C 07.04.25</t>
  </si>
  <si>
    <t>4245 BCC SF23</t>
  </si>
  <si>
    <t xml:space="preserve">Quadient UK Ltd </t>
  </si>
  <si>
    <t>Postage for Franking Machine 01.02.25 - 31.05.25</t>
  </si>
  <si>
    <t>4245 BCC SF24</t>
  </si>
  <si>
    <t>DJ Nelder Painting Services Ltd</t>
  </si>
  <si>
    <t>Plastering to ceilings in caretakers House</t>
  </si>
  <si>
    <t>4245 BCC SF25</t>
  </si>
  <si>
    <t>Technical Surfaces Ltd</t>
  </si>
  <si>
    <t>3G Pitch Msintenance Contract</t>
  </si>
  <si>
    <t>4245 BCC SF26</t>
  </si>
  <si>
    <t>Otis Limited</t>
  </si>
  <si>
    <t>Upgrade to Data Voice/Emergency Call for Lifts</t>
  </si>
  <si>
    <t>4245 BCC SF27</t>
  </si>
  <si>
    <t>RB Covering Long Term Vacancy up to W/C 07.04.25</t>
  </si>
  <si>
    <t>4245 BCC SF28</t>
  </si>
  <si>
    <t>Overnet Data</t>
  </si>
  <si>
    <t>Edulink One - Annual Licence</t>
  </si>
  <si>
    <t>4245 BCC SF29</t>
  </si>
  <si>
    <t xml:space="preserve">A T Systems </t>
  </si>
  <si>
    <t xml:space="preserve">LED Lighting Outside Building A &amp; Building B </t>
  </si>
  <si>
    <t>4245 BCC SF30</t>
  </si>
  <si>
    <t>2000 Bespoke A4 Ring Binders for all pupils</t>
  </si>
  <si>
    <t>4245 BCC SF31</t>
  </si>
  <si>
    <t>Seatable UK Ltd</t>
  </si>
  <si>
    <t>Queue Barriers for Canteen</t>
  </si>
  <si>
    <t>4245 BCC SF32</t>
  </si>
  <si>
    <t>Bouncing Statistics Services Ltd</t>
  </si>
  <si>
    <t>Shining Light Programme Sept 24 - July 25</t>
  </si>
  <si>
    <t>4245 BCC SF33</t>
  </si>
  <si>
    <t>MA Teacher Vacancy Cover - fr 13.01.25 - 14.07.25</t>
  </si>
  <si>
    <t>4245 BCC SF34</t>
  </si>
  <si>
    <t>3rd year of 5 years Electrical Testing</t>
  </si>
  <si>
    <t>4245 BCC SF35</t>
  </si>
  <si>
    <t>Various Customers</t>
  </si>
  <si>
    <t>Sports Centre Lettings</t>
  </si>
  <si>
    <t>4245 BCC SF36</t>
  </si>
  <si>
    <t>2457 BCC SF2</t>
  </si>
  <si>
    <t>2457 BCC SF4</t>
  </si>
  <si>
    <t>2457 BCC SF5</t>
  </si>
  <si>
    <t xml:space="preserve">Birmingham Community Healthcare </t>
  </si>
  <si>
    <t>School Nursing sessions 1st oct  2024 until 31st Dec 2024</t>
  </si>
  <si>
    <t>2457 BCC SF9</t>
  </si>
  <si>
    <t>Novascope</t>
  </si>
  <si>
    <t>ID Badge Printing</t>
  </si>
  <si>
    <t>2457 BCC SF10</t>
  </si>
  <si>
    <t>Soundswell</t>
  </si>
  <si>
    <t xml:space="preserve">March 2025 Speech and Language therapy </t>
  </si>
  <si>
    <t>2457 BCC SF11</t>
  </si>
  <si>
    <t>Agency costs March 2025</t>
  </si>
  <si>
    <t>2457 BCC SF12</t>
  </si>
  <si>
    <t>March Agency Cost</t>
  </si>
  <si>
    <t>2457 BCC SF13</t>
  </si>
  <si>
    <t>Positive PE</t>
  </si>
  <si>
    <t>Gymnastics club Feb and March 2025</t>
  </si>
  <si>
    <t>2457 BCC SF14</t>
  </si>
  <si>
    <t>Agency Cost March 2025</t>
  </si>
  <si>
    <t>2457 BCC SF15</t>
  </si>
  <si>
    <t>2457 BCC SF16</t>
  </si>
  <si>
    <t>2457 BCC SF17</t>
  </si>
  <si>
    <t>2457 BCC SF18</t>
  </si>
  <si>
    <t>Now education</t>
  </si>
  <si>
    <t>2457 BCC SF19</t>
  </si>
  <si>
    <t>Bromsgrove Primary Alliance</t>
  </si>
  <si>
    <t>Review and HTPM March 2025</t>
  </si>
  <si>
    <t>2457 BCC SF20</t>
  </si>
  <si>
    <t>Probrand Limited</t>
  </si>
  <si>
    <t>G10 Notebooks</t>
  </si>
  <si>
    <t>2457 BCC SF21</t>
  </si>
  <si>
    <t>March Photocopying Cost</t>
  </si>
  <si>
    <t>2457 BCC SF22</t>
  </si>
  <si>
    <t>Teachers Pensions</t>
  </si>
  <si>
    <t xml:space="preserve">Unpaid Pensions Contributions </t>
  </si>
  <si>
    <t>2457 BCC SF23</t>
  </si>
  <si>
    <t>Estimated March 25 Gas</t>
  </si>
  <si>
    <t>2457 BCC SF24</t>
  </si>
  <si>
    <t>Estimated March 25 Electricity</t>
  </si>
  <si>
    <t>2457 BCC SF25</t>
  </si>
  <si>
    <t xml:space="preserve">Estimated March 25 Water </t>
  </si>
  <si>
    <t>2457 BCC SF26</t>
  </si>
  <si>
    <t>Auger Contracts Limited</t>
  </si>
  <si>
    <t>refurbishment</t>
  </si>
  <si>
    <t>2225 BCC SF9</t>
  </si>
  <si>
    <t>MAD Museum</t>
  </si>
  <si>
    <t>Educational trip</t>
  </si>
  <si>
    <t>2225 BCC SF10</t>
  </si>
  <si>
    <t>WMSLT Limited</t>
  </si>
  <si>
    <t>2225 BCC SF11</t>
  </si>
  <si>
    <t>Entrust Support</t>
  </si>
  <si>
    <t>ICT Support</t>
  </si>
  <si>
    <t>2225 BCC SF12</t>
  </si>
  <si>
    <t>City of Birmingham</t>
  </si>
  <si>
    <t>DLP Funded work</t>
  </si>
  <si>
    <t>2225 BCC SF13</t>
  </si>
  <si>
    <t>Supply teachers</t>
  </si>
  <si>
    <t>2225 BCC SF14</t>
  </si>
  <si>
    <t>supply teachers</t>
  </si>
  <si>
    <t>2225 BCC SF15</t>
  </si>
  <si>
    <t>Worlds End Infants</t>
  </si>
  <si>
    <t>Electric</t>
  </si>
  <si>
    <t>2225 BCC SF16</t>
  </si>
  <si>
    <t>Water</t>
  </si>
  <si>
    <t>2225 BCC SF17</t>
  </si>
  <si>
    <t>Bishop Challoner College</t>
  </si>
  <si>
    <t>Mastery Readiness</t>
  </si>
  <si>
    <t>2225 BCC SF18</t>
  </si>
  <si>
    <t>Maths</t>
  </si>
  <si>
    <t>2225 BCC SF19</t>
  </si>
  <si>
    <t xml:space="preserve">gas </t>
  </si>
  <si>
    <t>2225 BCC SF20</t>
  </si>
  <si>
    <t>2142 BCC SF5</t>
  </si>
  <si>
    <t>2317 BCC SF5</t>
  </si>
  <si>
    <t>2469 BCC SF5</t>
  </si>
  <si>
    <t>Catering Food Supplies</t>
  </si>
  <si>
    <t>2469 BCC SF9</t>
  </si>
  <si>
    <t>2469 BCC SF10</t>
  </si>
  <si>
    <t>Communicoms</t>
  </si>
  <si>
    <t>2469 BCC SF11</t>
  </si>
  <si>
    <t>2469 BCC SF12</t>
  </si>
  <si>
    <t>G4S</t>
  </si>
  <si>
    <t>Cash Collections</t>
  </si>
  <si>
    <t>2469 BCC SF13</t>
  </si>
  <si>
    <t>2469 BCC SF14</t>
  </si>
  <si>
    <t>2469 BCC SF15</t>
  </si>
  <si>
    <t>2469 BCC SF16</t>
  </si>
  <si>
    <t>2469 BCC SF17</t>
  </si>
  <si>
    <t>2469 BCC SF18</t>
  </si>
  <si>
    <t>2469 BCC SF19</t>
  </si>
  <si>
    <t>2469 BCC SF20</t>
  </si>
  <si>
    <t>2469 BCC SF21</t>
  </si>
  <si>
    <t>LA Travel</t>
  </si>
  <si>
    <t>Ed Visits</t>
  </si>
  <si>
    <t>2469 BCC SF22</t>
  </si>
  <si>
    <t>2469 BCC SF23</t>
  </si>
  <si>
    <t>Ruth Houghton</t>
  </si>
  <si>
    <t>Clerk to GB Salary</t>
  </si>
  <si>
    <t>2469 BCC SF24</t>
  </si>
  <si>
    <t>Contract Cleaning</t>
  </si>
  <si>
    <t>2469 BCC SF25</t>
  </si>
  <si>
    <t>Senar Expenditure</t>
  </si>
  <si>
    <t>2469 BCC SF26</t>
  </si>
  <si>
    <t>Water &amp; Sewerage</t>
  </si>
  <si>
    <t>2469 BCC SF27</t>
  </si>
  <si>
    <t>City of Bham School</t>
  </si>
  <si>
    <t>Annual Maintenance Contracts</t>
  </si>
  <si>
    <t>2469 BCC SF28</t>
  </si>
  <si>
    <t>H Javid</t>
  </si>
  <si>
    <t>Teaching Salaries</t>
  </si>
  <si>
    <t>2469 BCC SF29</t>
  </si>
  <si>
    <t>B Breedon</t>
  </si>
  <si>
    <t>2469 BCC SF30</t>
  </si>
  <si>
    <t>DLP</t>
  </si>
  <si>
    <t>DLP income</t>
  </si>
  <si>
    <t>2469 BCC SF31</t>
  </si>
  <si>
    <t>2469 BCC SF32</t>
  </si>
  <si>
    <t>2469 BCC SF33</t>
  </si>
  <si>
    <t>2469 BCC SF34</t>
  </si>
  <si>
    <t>Xerox</t>
  </si>
  <si>
    <t>Photocopying contract</t>
  </si>
  <si>
    <t>2469 BCC SF35</t>
  </si>
  <si>
    <t>Great British School Trip</t>
  </si>
  <si>
    <t>Grant Income</t>
  </si>
  <si>
    <t>2469 BCC SF36</t>
  </si>
  <si>
    <t>KSA</t>
  </si>
  <si>
    <t>Swimming Income</t>
  </si>
  <si>
    <t>2469 BCC SF37</t>
  </si>
  <si>
    <t>Sue's swim school</t>
  </si>
  <si>
    <t>2469 BCC SF38</t>
  </si>
  <si>
    <t>Water Babies</t>
  </si>
  <si>
    <t>2469 BCC SF39</t>
  </si>
  <si>
    <t>2469 BCC SF40</t>
  </si>
  <si>
    <t>Staffs CC</t>
  </si>
  <si>
    <t>Crisp/Senar Funding</t>
  </si>
  <si>
    <t>2469 BCC SF41</t>
  </si>
  <si>
    <t>2469 BCC SF42</t>
  </si>
  <si>
    <t>BCU</t>
  </si>
  <si>
    <t>Misc Income</t>
  </si>
  <si>
    <t>2469 BCC SF43</t>
  </si>
  <si>
    <t>PFTA</t>
  </si>
  <si>
    <t>2469 BCC SF44</t>
  </si>
  <si>
    <t>Oyster</t>
  </si>
  <si>
    <t>2469 BCC SF45</t>
  </si>
  <si>
    <t>Education Mutual ins</t>
  </si>
  <si>
    <t>Staff Insurance income</t>
  </si>
  <si>
    <t>2469 BCC SF46</t>
  </si>
  <si>
    <t>2469 BCC SF47</t>
  </si>
  <si>
    <t>2469 BCC SF48</t>
  </si>
  <si>
    <t>2314 BCC SF5</t>
  </si>
  <si>
    <t>Supply Cover up to 28.3.25</t>
  </si>
  <si>
    <t>2314 BCC SF9</t>
  </si>
  <si>
    <t>2314 BCC SF10</t>
  </si>
  <si>
    <t>B&amp;M Waste Management</t>
  </si>
  <si>
    <t>Refuse Collection March 2025</t>
  </si>
  <si>
    <t>2314 BCC SF11</t>
  </si>
  <si>
    <t>Baileys Catering</t>
  </si>
  <si>
    <t>FSM &amp; UIFSM Meals supplied w/c 24.3.25</t>
  </si>
  <si>
    <t>2314 BCC SF12</t>
  </si>
  <si>
    <t>Speech &amp; Language Therapy March 2025</t>
  </si>
  <si>
    <t>2314 BCC SF13</t>
  </si>
  <si>
    <t>3431 BCC SF5</t>
  </si>
  <si>
    <t>Occupational Health - internal charge</t>
  </si>
  <si>
    <t>3431 BCC SF9</t>
  </si>
  <si>
    <t>BESS Duty Holder Training for SBM - internal charge</t>
  </si>
  <si>
    <t>3431 BCC SF10</t>
  </si>
  <si>
    <t>Tame Cleaning &amp; Maintenance</t>
  </si>
  <si>
    <t>Cleaning costs for March 2025</t>
  </si>
  <si>
    <t>3431 BCC SF11</t>
  </si>
  <si>
    <t>Gas &amp; Electricity Bills estimated for March 2025</t>
  </si>
  <si>
    <t>3431 BCC SF12</t>
  </si>
  <si>
    <t>Centro Waste</t>
  </si>
  <si>
    <t>Skip hire</t>
  </si>
  <si>
    <t>3431 BCC SF13</t>
  </si>
  <si>
    <t>Agency teadching support w/c 17/3 &amp; 24/3</t>
  </si>
  <si>
    <t>3431 BCC SF14</t>
  </si>
  <si>
    <t>Aspire Education Group Ltd</t>
  </si>
  <si>
    <t>Apprentice salary for Nov Dec &amp; Jan</t>
  </si>
  <si>
    <t>3431 BCC SF15</t>
  </si>
  <si>
    <t>Peripetetic Music Service Spring 2 2025 - estimated cost</t>
  </si>
  <si>
    <t>3431 BCC SF16</t>
  </si>
  <si>
    <t>Applebough Recruitment</t>
  </si>
  <si>
    <t>SEN TA agency support - w/e 29/3/25</t>
  </si>
  <si>
    <t>3431 BCC SF17</t>
  </si>
  <si>
    <t>School Meals March 2025</t>
  </si>
  <si>
    <t>3431 BCC SF18</t>
  </si>
  <si>
    <t xml:space="preserve">Cosy </t>
  </si>
  <si>
    <t xml:space="preserve">Resources </t>
  </si>
  <si>
    <t>1028 BCC SF10</t>
  </si>
  <si>
    <t xml:space="preserve">February Invoice </t>
  </si>
  <si>
    <t>1028 BCC SF11</t>
  </si>
  <si>
    <t xml:space="preserve">Pioneer People </t>
  </si>
  <si>
    <t>Invoices until March 2025</t>
  </si>
  <si>
    <t>1028 BCC SF12</t>
  </si>
  <si>
    <t>1028 BCC SF13</t>
  </si>
  <si>
    <t xml:space="preserve">N.N Caterers Ktd </t>
  </si>
  <si>
    <t>Invoice - March 2025</t>
  </si>
  <si>
    <t>1028 BCC SF14</t>
  </si>
  <si>
    <t xml:space="preserve">Connaught Resourcing </t>
  </si>
  <si>
    <t>1028 BCC SF15</t>
  </si>
  <si>
    <t>1028 BCC SF16</t>
  </si>
  <si>
    <t xml:space="preserve">Alto Digital </t>
  </si>
  <si>
    <t>1028 BCC SF17</t>
  </si>
  <si>
    <t>1028 BCC SF18</t>
  </si>
  <si>
    <t>1028 BCC SF19</t>
  </si>
  <si>
    <t xml:space="preserve">Exa Networks Ltd </t>
  </si>
  <si>
    <t>1028 BCC SF20</t>
  </si>
  <si>
    <t xml:space="preserve">Taybar Security Ltd </t>
  </si>
  <si>
    <t>1028 BCC SF21</t>
  </si>
  <si>
    <t xml:space="preserve">Securitas Security Services (UK) Ltd </t>
  </si>
  <si>
    <t>1028 BCC SF22</t>
  </si>
  <si>
    <t xml:space="preserve">Selly Oak Nursery </t>
  </si>
  <si>
    <t xml:space="preserve">Traning - March Invoice </t>
  </si>
  <si>
    <t>1028 BCC SF23</t>
  </si>
  <si>
    <t>1049 BCC SF5</t>
  </si>
  <si>
    <t>inv 3658443 blackboards</t>
  </si>
  <si>
    <t>1049 BCC SF9</t>
  </si>
  <si>
    <t>inv 3658437 apron tree</t>
  </si>
  <si>
    <t>1049 BCC SF10</t>
  </si>
  <si>
    <t>Garden Site</t>
  </si>
  <si>
    <t>inv 422357 plants</t>
  </si>
  <si>
    <t>1049 BCC SF11</t>
  </si>
  <si>
    <t>7053 BCC SF5</t>
  </si>
  <si>
    <t>Dudley Metropolitan Council</t>
  </si>
  <si>
    <t>22/23 FY MN OLA Income rec'd 10/4/25</t>
  </si>
  <si>
    <t>7053 BCC SF9</t>
  </si>
  <si>
    <t>Walsall Metropolitan Council</t>
  </si>
  <si>
    <t xml:space="preserve">24/25 FY OLA Income </t>
  </si>
  <si>
    <t>7053 BCC SF10</t>
  </si>
  <si>
    <t>Sandwell Metropolitan Council</t>
  </si>
  <si>
    <t xml:space="preserve">23/24 FY OLA Income </t>
  </si>
  <si>
    <t>7053 BCC SF11</t>
  </si>
  <si>
    <t xml:space="preserve">24/25 FY OLA Income - 3 Invoices </t>
  </si>
  <si>
    <t>7053 BCC SF12</t>
  </si>
  <si>
    <t>Derby City Council</t>
  </si>
  <si>
    <t xml:space="preserve">24/25 FY OLA Income - Summer Term </t>
  </si>
  <si>
    <t>CPIDE1001X</t>
  </si>
  <si>
    <t>7053 BCC SF13</t>
  </si>
  <si>
    <t>3351 BCC SF5</t>
  </si>
  <si>
    <t>3328 BCC SF5</t>
  </si>
  <si>
    <t>2278 BCC SF5</t>
  </si>
  <si>
    <t>ABC Teachers 22/1-14/2 agency S Saleem</t>
  </si>
  <si>
    <t>2150 BCC SF9</t>
  </si>
  <si>
    <t>ABC Teachers 7/1-11/2 agency D Shennan</t>
  </si>
  <si>
    <t>2150 BCC SF10</t>
  </si>
  <si>
    <t>ABC Teachers 21/10-25/10/24 agency D Shennan</t>
  </si>
  <si>
    <t>2150 BCC SF11</t>
  </si>
  <si>
    <t>West Mercia Elec March estimate ref 14201041</t>
  </si>
  <si>
    <t>2150 BCC SF12</t>
  </si>
  <si>
    <t>2425 BCC SF5</t>
  </si>
  <si>
    <t xml:space="preserve">Copier costs </t>
  </si>
  <si>
    <t>2425 BCC SF9</t>
  </si>
  <si>
    <t xml:space="preserve">Services for Education </t>
  </si>
  <si>
    <t xml:space="preserve">Music Tutition </t>
  </si>
  <si>
    <t>2425 BCC SF10</t>
  </si>
  <si>
    <t>2425 BCC SF11</t>
  </si>
  <si>
    <t>2425 BCC SF12</t>
  </si>
  <si>
    <t xml:space="preserve">Minworth Junior </t>
  </si>
  <si>
    <t xml:space="preserve">Coaching Autumn and Spring </t>
  </si>
  <si>
    <t>2425 BCC SF13</t>
  </si>
  <si>
    <t xml:space="preserve">Pearson </t>
  </si>
  <si>
    <t>Ebooks and Digital Service</t>
  </si>
  <si>
    <t>2425 BCC SF14</t>
  </si>
  <si>
    <t>Bromcom Income</t>
  </si>
  <si>
    <t xml:space="preserve">Dinner Monies </t>
  </si>
  <si>
    <t>2425 BCC SF15</t>
  </si>
  <si>
    <t>2425 BCC SF16</t>
  </si>
  <si>
    <t>2425 BCC SF17</t>
  </si>
  <si>
    <t>2425 BCC SF18</t>
  </si>
  <si>
    <t>Football Foundation PP Sch Fund</t>
  </si>
  <si>
    <t>Pitch Maintenance Fund</t>
  </si>
  <si>
    <t>2425 BCC SF19</t>
  </si>
  <si>
    <t xml:space="preserve">Lettings </t>
  </si>
  <si>
    <t>2425 BCC SF20</t>
  </si>
  <si>
    <t>LCF Languages</t>
  </si>
  <si>
    <t>2425 BCC SF21</t>
  </si>
  <si>
    <t>2425 BCC SF22</t>
  </si>
  <si>
    <t>PP Sch Fund  Parent Pay</t>
  </si>
  <si>
    <t>2425 BCC SF23</t>
  </si>
  <si>
    <t>1008 BCC SF3</t>
  </si>
  <si>
    <t>1008 BCC SF5</t>
  </si>
  <si>
    <t>Everflow</t>
  </si>
  <si>
    <t>Water Bills Oct - March (est)</t>
  </si>
  <si>
    <t>1008 BCC SF9</t>
  </si>
  <si>
    <t>Konica Minolta</t>
  </si>
  <si>
    <t>Copy &amp; Print charges March 25 Estimate</t>
  </si>
  <si>
    <t>1008 BCC SF10</t>
  </si>
  <si>
    <t>Pozitive Energy</t>
  </si>
  <si>
    <t>Gas Charges March 25</t>
  </si>
  <si>
    <t>1008 BCC SF11</t>
  </si>
  <si>
    <t>Eureka</t>
  </si>
  <si>
    <t>First Aid Supplies</t>
  </si>
  <si>
    <t>1008 BCC SF12</t>
  </si>
  <si>
    <t>Visit Transport Jan 25</t>
  </si>
  <si>
    <t>1008 BCC SF13</t>
  </si>
  <si>
    <t>2445 BCC SF5</t>
  </si>
  <si>
    <t>7034 BCC SF2</t>
  </si>
  <si>
    <t>7034 BCC SF5</t>
  </si>
  <si>
    <t>Cover</t>
  </si>
  <si>
    <t>7034 BCC SF9</t>
  </si>
  <si>
    <t xml:space="preserve">abc Teachers </t>
  </si>
  <si>
    <t>7034 BCC SF10</t>
  </si>
  <si>
    <t>7034 BCC SF11</t>
  </si>
  <si>
    <t>CERT</t>
  </si>
  <si>
    <t>7034 BCC SF12</t>
  </si>
  <si>
    <t>Steve Brown</t>
  </si>
  <si>
    <t>Behaviour Support</t>
  </si>
  <si>
    <t>7034 BCC SF13</t>
  </si>
  <si>
    <t>Photocopying</t>
  </si>
  <si>
    <t>7034 BCC SF14</t>
  </si>
  <si>
    <t>Courses</t>
  </si>
  <si>
    <t>7034 BCC SF15</t>
  </si>
  <si>
    <t>Pembroke Thomas</t>
  </si>
  <si>
    <t>7034 BCC SF16</t>
  </si>
  <si>
    <t>BCC for energy charges</t>
  </si>
  <si>
    <t>Electricity not charged</t>
  </si>
  <si>
    <t>7034 BCC SF17</t>
  </si>
  <si>
    <t>Gas not charged</t>
  </si>
  <si>
    <t>7034 BCC SF18</t>
  </si>
  <si>
    <t>BCC for Water charges</t>
  </si>
  <si>
    <t>Water not charged</t>
  </si>
  <si>
    <t>7034 BCC SF19</t>
  </si>
  <si>
    <t>BCC for Lifecycle</t>
  </si>
  <si>
    <t>Lifecycle costs garage - invoice not received</t>
  </si>
  <si>
    <t>7034 BCC SF20</t>
  </si>
  <si>
    <t>Lifecycle costs - invoice not received</t>
  </si>
  <si>
    <t>7034 BCC SF21</t>
  </si>
  <si>
    <t>Arena Academy</t>
  </si>
  <si>
    <t>March Electricity</t>
  </si>
  <si>
    <t>7034 BCC SF22</t>
  </si>
  <si>
    <t>March Lunches</t>
  </si>
  <si>
    <t>7034 BCC SF23</t>
  </si>
  <si>
    <t>i03</t>
  </si>
  <si>
    <t>BCC LA</t>
  </si>
  <si>
    <t>Missing Top Up and under query with SENAR</t>
  </si>
  <si>
    <t>7034 BCC SF24</t>
  </si>
  <si>
    <t>4173 BCC SF3</t>
  </si>
  <si>
    <t>2478 BCC SF5</t>
  </si>
  <si>
    <t>Payroll &amp; Pension Service 1/4/24 - 31/3/25</t>
  </si>
  <si>
    <t>2478 BCC SF9</t>
  </si>
  <si>
    <t xml:space="preserve">Governor Training </t>
  </si>
  <si>
    <t>2478 BCC SF10</t>
  </si>
  <si>
    <t xml:space="preserve">Astbestos Management Training </t>
  </si>
  <si>
    <t>2478 BCC SF11</t>
  </si>
  <si>
    <t>School Meal Service (City Serve) 8/4/24 to 22/7/24</t>
  </si>
  <si>
    <t>2478 BCC SF12</t>
  </si>
  <si>
    <t xml:space="preserve">Phase Leader Recruitment Advertisement </t>
  </si>
  <si>
    <t>2478 BCC SF13</t>
  </si>
  <si>
    <t xml:space="preserve">Fire Marshal Training </t>
  </si>
  <si>
    <t>2478 BCC SF14</t>
  </si>
  <si>
    <t xml:space="preserve">Enhanced DBS Checks </t>
  </si>
  <si>
    <t>2478 BCC SF15</t>
  </si>
  <si>
    <t>Waste Collection Charge April 24 to March 2025</t>
  </si>
  <si>
    <t>2478 BCC SF16</t>
  </si>
  <si>
    <t>3D Facilities Support Limited</t>
  </si>
  <si>
    <t>2478 BCC SF17</t>
  </si>
  <si>
    <t xml:space="preserve">ABC Teachers </t>
  </si>
  <si>
    <t>Agency Sickness cover</t>
  </si>
  <si>
    <t>2478 BCC SF18</t>
  </si>
  <si>
    <t>Aspire People Limited</t>
  </si>
  <si>
    <t>Agency cover</t>
  </si>
  <si>
    <t>2478 BCC SF19</t>
  </si>
  <si>
    <t>A-Stat Officve Technology</t>
  </si>
  <si>
    <t xml:space="preserve">Photocpoier usage </t>
  </si>
  <si>
    <t>2478 BCC SF20</t>
  </si>
  <si>
    <t xml:space="preserve">Birmingham Education Partnership Limited </t>
  </si>
  <si>
    <t xml:space="preserve">Staff training </t>
  </si>
  <si>
    <t>2478 BCC SF21</t>
  </si>
  <si>
    <t xml:space="preserve">Gas Consumption </t>
  </si>
  <si>
    <t>2478 BCC SF22</t>
  </si>
  <si>
    <t>Christopher Andrew Osbourne</t>
  </si>
  <si>
    <t>Clerk to Governor</t>
  </si>
  <si>
    <t>2478 BCC SF23</t>
  </si>
  <si>
    <t xml:space="preserve">City Fire &amp; Electrical Services Ltd </t>
  </si>
  <si>
    <t>Call out fee for fire alarm panel</t>
  </si>
  <si>
    <t>2478 BCC SF24</t>
  </si>
  <si>
    <t>Cool Milk At School Ltd</t>
  </si>
  <si>
    <t>Free School Meals Milk</t>
  </si>
  <si>
    <t>2478 BCC SF25</t>
  </si>
  <si>
    <t>Doorwingear Ltd</t>
  </si>
  <si>
    <t>Repair to Entrace Door (acorns)</t>
  </si>
  <si>
    <t>2478 BCC SF26</t>
  </si>
  <si>
    <t>EDF Energy Customer Ltd</t>
  </si>
  <si>
    <t>Electricity costs for March 2025</t>
  </si>
  <si>
    <t>2478 BCC SF27</t>
  </si>
  <si>
    <t xml:space="preserve">Educaterers Ltd </t>
  </si>
  <si>
    <t xml:space="preserve">Catering Contract fees </t>
  </si>
  <si>
    <t>2478 BCC SF28</t>
  </si>
  <si>
    <t xml:space="preserve">Findel Education </t>
  </si>
  <si>
    <t xml:space="preserve">Curiculum resourses </t>
  </si>
  <si>
    <t>2478 BCC SF29</t>
  </si>
  <si>
    <t>Heather Kettlewell</t>
  </si>
  <si>
    <t xml:space="preserve">First Aid Supplies </t>
  </si>
  <si>
    <t>2478 BCC SF30</t>
  </si>
  <si>
    <t>Headteachers Conference Speakers</t>
  </si>
  <si>
    <t>2478 BCC SF31</t>
  </si>
  <si>
    <t>OR Education Ltd</t>
  </si>
  <si>
    <t>TA Agency costs</t>
  </si>
  <si>
    <t>2478 BCC SF32</t>
  </si>
  <si>
    <t>Parkway Grounds Maintenance</t>
  </si>
  <si>
    <t>Grounds Maintenance costs</t>
  </si>
  <si>
    <t>2478 BCC SF33</t>
  </si>
  <si>
    <t xml:space="preserve">Services For Education </t>
  </si>
  <si>
    <t>Music Tuition</t>
  </si>
  <si>
    <t>2478 BCC SF34</t>
  </si>
  <si>
    <t>Warwickshire Cricket Board</t>
  </si>
  <si>
    <t xml:space="preserve">Sports Sessions </t>
  </si>
  <si>
    <t>2478 BCC SF35</t>
  </si>
  <si>
    <t>Water charges - March 2025</t>
  </si>
  <si>
    <t>2478 BCC SF36</t>
  </si>
  <si>
    <t xml:space="preserve">Bishops Vesey Grammar School </t>
  </si>
  <si>
    <t xml:space="preserve">Hire of swimming pool </t>
  </si>
  <si>
    <t>2478 BCC SF37</t>
  </si>
  <si>
    <t>Birmingham City University</t>
  </si>
  <si>
    <t>Placement funds</t>
  </si>
  <si>
    <t>2478 BCC SF38</t>
  </si>
  <si>
    <t xml:space="preserve">Court Farm Primary School </t>
  </si>
  <si>
    <t xml:space="preserve">Recharge from training </t>
  </si>
  <si>
    <t>2478 BCC SF39</t>
  </si>
  <si>
    <t>Supply costs</t>
  </si>
  <si>
    <t>2478 BCC SF40</t>
  </si>
  <si>
    <t xml:space="preserve">Fins 4 Life </t>
  </si>
  <si>
    <t>2478 BCC SF41</t>
  </si>
  <si>
    <t xml:space="preserve">Four Oaks Primary </t>
  </si>
  <si>
    <t>2478 BCC SF42</t>
  </si>
  <si>
    <t>Highclare School</t>
  </si>
  <si>
    <t>2478 BCC SF43</t>
  </si>
  <si>
    <t>2478 BCC SF44</t>
  </si>
  <si>
    <t xml:space="preserve">St Josehs Catholic Primary School </t>
  </si>
  <si>
    <t>2478 BCC SF45</t>
  </si>
  <si>
    <t>2159 BCC SF5</t>
  </si>
  <si>
    <t>2159 BCC SF9</t>
  </si>
  <si>
    <t>Coombs</t>
  </si>
  <si>
    <t>2159 BCC SF10</t>
  </si>
  <si>
    <t>2161 BCC SF5</t>
  </si>
  <si>
    <t>2160 BCC SF2</t>
  </si>
  <si>
    <t>2160 BCC SF3</t>
  </si>
  <si>
    <t>2160 BCC SF5</t>
  </si>
  <si>
    <t>Supply , Used Water &amp; Drainage</t>
  </si>
  <si>
    <t>2160 BCC SF9</t>
  </si>
  <si>
    <t>Maths Books</t>
  </si>
  <si>
    <t>2160 BCC SF10</t>
  </si>
  <si>
    <t>Right Digital Solutions</t>
  </si>
  <si>
    <t>Photocopying Charges</t>
  </si>
  <si>
    <t>2160 BCC SF11</t>
  </si>
  <si>
    <t>Soundswell Speech</t>
  </si>
  <si>
    <t>Speech &amp; Language Therapy</t>
  </si>
  <si>
    <t>2160 BCC SF12</t>
  </si>
  <si>
    <t>Swan Street Coaches</t>
  </si>
  <si>
    <t>Transport for residential</t>
  </si>
  <si>
    <t>2160 BCC SF13</t>
  </si>
  <si>
    <t>Lift inspection &amp; misc repairs</t>
  </si>
  <si>
    <t>2160 BCC SF14</t>
  </si>
  <si>
    <t>ECT Cover</t>
  </si>
  <si>
    <t>2160 BCC SF15</t>
  </si>
  <si>
    <t>Teacher, 1-1 Cover &amp; site</t>
  </si>
  <si>
    <t>2160 BCC SF16</t>
  </si>
  <si>
    <t>Supply Cover</t>
  </si>
  <si>
    <t>2160 BCC SF17</t>
  </si>
  <si>
    <t>Birmingham Comm Healthcare</t>
  </si>
  <si>
    <t>School Nurse sessions   Jan - Mar25</t>
  </si>
  <si>
    <t>2160 BCC SF18</t>
  </si>
  <si>
    <t>Repairs to hall projector</t>
  </si>
  <si>
    <t>2160 BCC SF19</t>
  </si>
  <si>
    <t>R J Solutions</t>
  </si>
  <si>
    <t>Consultancy chrg thru Spring Term</t>
  </si>
  <si>
    <t>2160 BCC SF20</t>
  </si>
  <si>
    <t>Jo Upton Educatioon</t>
  </si>
  <si>
    <t>Consultancy chrg  for March 2025</t>
  </si>
  <si>
    <t>2160 BCC SF21</t>
  </si>
  <si>
    <t>4 Seasons</t>
  </si>
  <si>
    <t>Grounds maintenance</t>
  </si>
  <si>
    <t>2160 BCC SF22</t>
  </si>
  <si>
    <t>ABM Catering</t>
  </si>
  <si>
    <t>School dinners chrg March 2025</t>
  </si>
  <si>
    <t>2160 BCC SF23</t>
  </si>
  <si>
    <t>Gas charge for Feb and March</t>
  </si>
  <si>
    <t>2160 BCC SF24</t>
  </si>
  <si>
    <t>Elec charge for Feb and March</t>
  </si>
  <si>
    <t>2160 BCC SF25</t>
  </si>
  <si>
    <t>2063 BCC SF5</t>
  </si>
  <si>
    <t>1018 BCC SF5</t>
  </si>
  <si>
    <t>1000 BCC SF5</t>
  </si>
  <si>
    <t>Cash</t>
  </si>
  <si>
    <t xml:space="preserve">Registration Fees for the Nursery </t>
  </si>
  <si>
    <t>1000 BCC SF9</t>
  </si>
  <si>
    <t xml:space="preserve">Selly Oak Trustees </t>
  </si>
  <si>
    <t xml:space="preserve">Donation to the school, cheque ready to be banked </t>
  </si>
  <si>
    <t>1000 BCC SF10</t>
  </si>
  <si>
    <t xml:space="preserve">Allens Croft Nursery </t>
  </si>
  <si>
    <t xml:space="preserve">Paymrent for Training hosted by Selly Oak Nursery </t>
  </si>
  <si>
    <t>1000 BCC SF11</t>
  </si>
  <si>
    <t>Contribution to Building Works</t>
  </si>
  <si>
    <t>1000 BCC SF12</t>
  </si>
  <si>
    <t>Fundraising</t>
  </si>
  <si>
    <t>Contribution towards Supplies</t>
  </si>
  <si>
    <t>1000 BCC SF13</t>
  </si>
  <si>
    <t>7033 BCC SF2</t>
  </si>
  <si>
    <t xml:space="preserve">Smoothwall </t>
  </si>
  <si>
    <t>SLA 28th Feb 25 to 27th Feb 2026 eleven months</t>
  </si>
  <si>
    <t>4177 BCC SF9</t>
  </si>
  <si>
    <t>National College</t>
  </si>
  <si>
    <t>SLA 1st Feb 25 to 31st Jan 26 10 months</t>
  </si>
  <si>
    <t>4177 BCC SF10</t>
  </si>
  <si>
    <t>Barracuda</t>
  </si>
  <si>
    <t>SLA 20th Feb 25 to 19th Feb 26 11 months</t>
  </si>
  <si>
    <t>4177 BCC SF11</t>
  </si>
  <si>
    <t>Cybit</t>
  </si>
  <si>
    <t>SLA 19th Nov 24 to 18th Nov 25 seven &amp; half months</t>
  </si>
  <si>
    <t>4177 BCC SF12</t>
  </si>
  <si>
    <t>SLA 11th Mar 25 to 10th Mar 26 11 months</t>
  </si>
  <si>
    <t>4177 BCC SF13</t>
  </si>
  <si>
    <t xml:space="preserve">TES </t>
  </si>
  <si>
    <t>SLA 26th Feb 25 to 25th Feb 26 11months</t>
  </si>
  <si>
    <t>4177 BCC SF14</t>
  </si>
  <si>
    <t>GL Assessments</t>
  </si>
  <si>
    <t>SLA 3rd Feb 25 to 2nd Feb 26 10months</t>
  </si>
  <si>
    <t>4177 BCC SF15</t>
  </si>
  <si>
    <t>John Russell Insurance</t>
  </si>
  <si>
    <t>SLA 19th Mar 25 to 18th Mar 26 11th months</t>
  </si>
  <si>
    <t>4177 BCC SF16</t>
  </si>
  <si>
    <t>Trilby TV</t>
  </si>
  <si>
    <t>SLA 31st Jan 25 to 30th Jan 26 10 months</t>
  </si>
  <si>
    <t>4177 BCC SF17</t>
  </si>
  <si>
    <t>SLA 13th Jan 25 to 12th Jan 26 10 months</t>
  </si>
  <si>
    <t>4177 BCC SF18</t>
  </si>
  <si>
    <t>The Brilliant Club</t>
  </si>
  <si>
    <t xml:space="preserve">SLA 28th April 25 to 18th July 25 </t>
  </si>
  <si>
    <t>4177 BCC SF19</t>
  </si>
  <si>
    <t>TES EDVAL</t>
  </si>
  <si>
    <t>SLA 23rd Jan 25 to 22nd Jan 26</t>
  </si>
  <si>
    <t>4177 BCC SF20</t>
  </si>
  <si>
    <t>Electricity estimate March 25</t>
  </si>
  <si>
    <t>4177 BCC SF22</t>
  </si>
  <si>
    <t>Engie Gas</t>
  </si>
  <si>
    <t>Gas estimate March 25</t>
  </si>
  <si>
    <t>4177 BCC SF23</t>
  </si>
  <si>
    <t>o2</t>
  </si>
  <si>
    <t>Phones estimate March 25</t>
  </si>
  <si>
    <t>4177 BCC SF24</t>
  </si>
  <si>
    <t>Total Energies</t>
  </si>
  <si>
    <t>4177 BCC SF25</t>
  </si>
  <si>
    <t>Water Jan-Mar 25</t>
  </si>
  <si>
    <t>4177 BCC SF26</t>
  </si>
  <si>
    <t>Innovate</t>
  </si>
  <si>
    <t>4177 BCC SF27</t>
  </si>
  <si>
    <t>Waste March 25</t>
  </si>
  <si>
    <t>4177 BCC SF28</t>
  </si>
  <si>
    <t>2169 BCC SF5</t>
  </si>
  <si>
    <t>RELPTY101 Acivico Limited</t>
  </si>
  <si>
    <t>Fire Risk related works</t>
  </si>
  <si>
    <t>2169 BCC SF9</t>
  </si>
  <si>
    <t>A-Day Consultants Ltd</t>
  </si>
  <si>
    <t>Agency Staff Cover March 25</t>
  </si>
  <si>
    <t>2169 BCC SF10</t>
  </si>
  <si>
    <t>Animate</t>
  </si>
  <si>
    <t>Sports Coach Spring 25</t>
  </si>
  <si>
    <t>2169 BCC SF11</t>
  </si>
  <si>
    <t>Aziz Coach Service Ltd</t>
  </si>
  <si>
    <t>Swimming Coaches March 25</t>
  </si>
  <si>
    <t>2169 BCC SF12</t>
  </si>
  <si>
    <t>Babble Cloud Ltd</t>
  </si>
  <si>
    <t>Phone Contract March 25</t>
  </si>
  <si>
    <t>2169 BCC SF13</t>
  </si>
  <si>
    <t>Veolia ED (UK) LTD</t>
  </si>
  <si>
    <t>Refuse March 25</t>
  </si>
  <si>
    <t>2169 BCC SF14</t>
  </si>
  <si>
    <t>Castle Water Ltd</t>
  </si>
  <si>
    <t>Water March 25</t>
  </si>
  <si>
    <t>2169 BCC SF15</t>
  </si>
  <si>
    <t>EDF Energy Customers Ltd</t>
  </si>
  <si>
    <t>Electricity March 25</t>
  </si>
  <si>
    <t>2169 BCC SF16</t>
  </si>
  <si>
    <t>Crown Gas &amp; Power Ltd</t>
  </si>
  <si>
    <t>Gas March 25</t>
  </si>
  <si>
    <t>2169 BCC SF17</t>
  </si>
  <si>
    <t>DRB Schools and Academies Services Ltd</t>
  </si>
  <si>
    <t>SIP &amp; Head Teacher Support</t>
  </si>
  <si>
    <t>2169 BCC SF18</t>
  </si>
  <si>
    <t>Gemz Dance Academy</t>
  </si>
  <si>
    <t>Spring 2 2025</t>
  </si>
  <si>
    <t>2169 BCC SF19</t>
  </si>
  <si>
    <t>NR Stewart</t>
  </si>
  <si>
    <t>Music Tutor Spring 25</t>
  </si>
  <si>
    <t>2169 BCC SF20</t>
  </si>
  <si>
    <t>Office Furniture Online</t>
  </si>
  <si>
    <t>Classroom Funiture Delivered</t>
  </si>
  <si>
    <t>2169 BCC SF21</t>
  </si>
  <si>
    <t>IT Software Subscription March 2025</t>
  </si>
  <si>
    <t>2169 BCC SF22</t>
  </si>
  <si>
    <t>Premier Support Services Ltd</t>
  </si>
  <si>
    <t>Cleaning Contract March 2025</t>
  </si>
  <si>
    <t>2169 BCC SF23</t>
  </si>
  <si>
    <t>Services For Education Ltd</t>
  </si>
  <si>
    <t>Music Spring 2 2025</t>
  </si>
  <si>
    <t>2169 BCC SF24</t>
  </si>
  <si>
    <t>2008 BCC SF5</t>
  </si>
  <si>
    <t>4193 BCC SF5</t>
  </si>
  <si>
    <t>Gas supply for Mar 25</t>
  </si>
  <si>
    <t>4193 BCC SF9</t>
  </si>
  <si>
    <t>Engie Power</t>
  </si>
  <si>
    <t>Electricity Supply for Mar 25</t>
  </si>
  <si>
    <t>4193 BCC SF10</t>
  </si>
  <si>
    <t>Armstrong Bell</t>
  </si>
  <si>
    <t>Tel charge May 25</t>
  </si>
  <si>
    <t>4193 BCC SF11</t>
  </si>
  <si>
    <t>NSBP</t>
  </si>
  <si>
    <t>Breakfast charge Mar 25</t>
  </si>
  <si>
    <t>4193 BCC SF12</t>
  </si>
  <si>
    <t>Mellors</t>
  </si>
  <si>
    <t>Meals  24-31/03/25</t>
  </si>
  <si>
    <t>4193 BCC SF13</t>
  </si>
  <si>
    <t>S4E</t>
  </si>
  <si>
    <t>Spring Term 2 Peri Music</t>
  </si>
  <si>
    <t>4193 BCC SF14</t>
  </si>
  <si>
    <t>Flexible Learning</t>
  </si>
  <si>
    <t>Online Learning TWe Mar 25</t>
  </si>
  <si>
    <t>4193 BCC SF15</t>
  </si>
  <si>
    <t>Star Acadamies</t>
  </si>
  <si>
    <t>ECT Induction Sep - Mar</t>
  </si>
  <si>
    <t>4193 BCC SF16</t>
  </si>
  <si>
    <t>Advert - Learning Mentor 2</t>
  </si>
  <si>
    <t>4193 BCC SF17</t>
  </si>
  <si>
    <t>Trolley gastronorm Mar 25</t>
  </si>
  <si>
    <t>4193 BCC SF18</t>
  </si>
  <si>
    <t>Twenty Four Seven</t>
  </si>
  <si>
    <t>Houy Thanh Le 2 days Mar 25</t>
  </si>
  <si>
    <t>4193 BCC SF19</t>
  </si>
  <si>
    <t>Annual waste collection</t>
  </si>
  <si>
    <t>4193 BCC SF20</t>
  </si>
  <si>
    <t>AQA</t>
  </si>
  <si>
    <t>Summer 25 exams</t>
  </si>
  <si>
    <t>4193 BCC SF21</t>
  </si>
  <si>
    <t>OCR</t>
  </si>
  <si>
    <t>4193 BCC SF22</t>
  </si>
  <si>
    <t>Pearson</t>
  </si>
  <si>
    <t>4193 BCC SF23</t>
  </si>
  <si>
    <t>Halsbury</t>
  </si>
  <si>
    <t>Spain Sept 25</t>
  </si>
  <si>
    <t>4193 BCC SF24</t>
  </si>
  <si>
    <t>Black Mountain Activities</t>
  </si>
  <si>
    <t>Blk Mount Jun 25</t>
  </si>
  <si>
    <t>4193 BCC SF25</t>
  </si>
  <si>
    <t>HS2 Travel</t>
  </si>
  <si>
    <t>Blk Mount Jun 25 Coach</t>
  </si>
  <si>
    <t>4193 BCC SF26</t>
  </si>
  <si>
    <t>Field Studies Council</t>
  </si>
  <si>
    <t>Geog Res Dec 25</t>
  </si>
  <si>
    <t>4193 BCC SF27</t>
  </si>
  <si>
    <t>NPF Bassetts Pole</t>
  </si>
  <si>
    <t>Paintball Jul 25</t>
  </si>
  <si>
    <t>4193 BCC SF28</t>
  </si>
  <si>
    <t>Hatton Country World</t>
  </si>
  <si>
    <t>Laser Jul 25</t>
  </si>
  <si>
    <t>4193 BCC SF29</t>
  </si>
  <si>
    <t>Spot-on-Wake</t>
  </si>
  <si>
    <t>Watersports Jul 25</t>
  </si>
  <si>
    <t>4193 BCC SF30</t>
  </si>
  <si>
    <t>Merlin/Alton Towers</t>
  </si>
  <si>
    <t>Alton Towers Apr 25</t>
  </si>
  <si>
    <t>4193 BCC SF31</t>
  </si>
  <si>
    <t>B'ham Bot Gardens</t>
  </si>
  <si>
    <t>Bot Gards Jul 25</t>
  </si>
  <si>
    <t>4193 BCC SF32</t>
  </si>
  <si>
    <t>Ridleys</t>
  </si>
  <si>
    <t xml:space="preserve">Sports Day Jul 25 Coaches  </t>
  </si>
  <si>
    <t>4193 BCC SF33</t>
  </si>
  <si>
    <t>CPOMS Apr 25 - Jan 26</t>
  </si>
  <si>
    <t>4193 BCC SF34</t>
  </si>
  <si>
    <t>CRB Cunninghams</t>
  </si>
  <si>
    <t>Till Software &amp; hardware Apr 25 - May 25</t>
  </si>
  <si>
    <t>4193 BCC SF35</t>
  </si>
  <si>
    <t>FFT</t>
  </si>
  <si>
    <t>FFT Aspire subs  Apr 25 - Jun 25</t>
  </si>
  <si>
    <t>4193 BCC SF36</t>
  </si>
  <si>
    <t>Frog</t>
  </si>
  <si>
    <t>Froglearn &amp; Frogparent Apr 25 - Oct 25</t>
  </si>
  <si>
    <t>4193 BCC SF37</t>
  </si>
  <si>
    <t>Iris ParentMail &amp; Pluspay Apr 25 - Jun 25</t>
  </si>
  <si>
    <t>4193 BCC SF38</t>
  </si>
  <si>
    <t>Juniper</t>
  </si>
  <si>
    <t>SISRA Apr 25 - Dec 25</t>
  </si>
  <si>
    <t>4193 BCC SF39</t>
  </si>
  <si>
    <t>Marsh Commercial</t>
  </si>
  <si>
    <t>M'bus Ins Apr 25 - Jun 25</t>
  </si>
  <si>
    <t>4193 BCC SF40</t>
  </si>
  <si>
    <t>Sub Apr  25 - Oct 25</t>
  </si>
  <si>
    <t>4193 BCC SF41</t>
  </si>
  <si>
    <t>Siemens</t>
  </si>
  <si>
    <t>Copiers Lease Apr 25 - May 25</t>
  </si>
  <si>
    <t>4193 BCC SF42</t>
  </si>
  <si>
    <t>E20D</t>
  </si>
  <si>
    <t>Stone</t>
  </si>
  <si>
    <t>Licences, Equinox &amp; third line support Apr  25 - Oct 25</t>
  </si>
  <si>
    <t>4193 BCC SF43</t>
  </si>
  <si>
    <t>Lexia</t>
  </si>
  <si>
    <t>Power Up Licences Apr 25 - Jun 27</t>
  </si>
  <si>
    <t>4193 BCC SF44</t>
  </si>
  <si>
    <t>E20C</t>
  </si>
  <si>
    <t>Overnet data</t>
  </si>
  <si>
    <t>Edulink Apr 25 - Aug 27</t>
  </si>
  <si>
    <t>4193 BCC SF45</t>
  </si>
  <si>
    <t>Reach School</t>
  </si>
  <si>
    <t>Alt Provision RJa Apr 25 - Jul 25</t>
  </si>
  <si>
    <t>4193 BCC SF46</t>
  </si>
  <si>
    <t>Wonde</t>
  </si>
  <si>
    <t>Licence  Apr 25 - Mar 26</t>
  </si>
  <si>
    <t>4193 BCC SF47</t>
  </si>
  <si>
    <t xml:space="preserve">Team Teach </t>
  </si>
  <si>
    <t>Team Teach fees Apr 25 - Mar 26</t>
  </si>
  <si>
    <t>4193 BCC SF48</t>
  </si>
  <si>
    <t>Filtering Apr 25 - Feb 26</t>
  </si>
  <si>
    <t>4193 BCC SF49</t>
  </si>
  <si>
    <t>Monitoring Apr 25 - Feb 26</t>
  </si>
  <si>
    <t>4193 BCC SF50</t>
  </si>
  <si>
    <t>Braodbnd 9 Apr 25 - Feb 26</t>
  </si>
  <si>
    <t>4193 BCC SF51</t>
  </si>
  <si>
    <t>Teach ICT</t>
  </si>
  <si>
    <t>Teach ICT subs Apr 25 - May 25</t>
  </si>
  <si>
    <t>4193 BCC SF52</t>
  </si>
  <si>
    <t xml:space="preserve">NCFE </t>
  </si>
  <si>
    <t>NCFE fees Apr 25 - Jul 25</t>
  </si>
  <si>
    <t>4193 BCC SF53</t>
  </si>
  <si>
    <t>4193 BCC SF54</t>
  </si>
  <si>
    <t>Ofcom</t>
  </si>
  <si>
    <t>Radio licence Apr 25 - Dec 25</t>
  </si>
  <si>
    <t>4193 BCC SF55</t>
  </si>
  <si>
    <t>Phone system maint  Apr 25 - Nov 25</t>
  </si>
  <si>
    <t>4193 BCC SF56</t>
  </si>
  <si>
    <t>Space Station</t>
  </si>
  <si>
    <t>Storage unit Apr 25 - Mar 26</t>
  </si>
  <si>
    <t>4193 BCC SF57</t>
  </si>
  <si>
    <t>MathsWatch</t>
  </si>
  <si>
    <t>Subs Apr 25 - Sept 25</t>
  </si>
  <si>
    <t>4193 BCC SF58</t>
  </si>
  <si>
    <t>Colmers School</t>
  </si>
  <si>
    <t>Police &amp; Schools panel Apr 25 - Aug 25</t>
  </si>
  <si>
    <t>4193 BCC SF59</t>
  </si>
  <si>
    <t>Evac+Chair</t>
  </si>
  <si>
    <t>Evac Chair maint Apr 25 - May 25</t>
  </si>
  <si>
    <t>4193 BCC SF60</t>
  </si>
  <si>
    <t xml:space="preserve">Accessit </t>
  </si>
  <si>
    <t>Licence fee Apr 25 - Jan 26</t>
  </si>
  <si>
    <t>4193 BCC SF61</t>
  </si>
  <si>
    <t>Obitek</t>
  </si>
  <si>
    <t>Annual fees Apr 25 - Dec 25</t>
  </si>
  <si>
    <t>4193 BCC SF62</t>
  </si>
  <si>
    <t>Go Teach Maths</t>
  </si>
  <si>
    <t>Subs Apr 25 - Nov 25</t>
  </si>
  <si>
    <t>4193 BCC SF63</t>
  </si>
  <si>
    <t>Ordnance Survey</t>
  </si>
  <si>
    <t>Subs Maps Apr 25 - Feb 26</t>
  </si>
  <si>
    <t>4193 BCC SF64</t>
  </si>
  <si>
    <t>DVLA/CVM World</t>
  </si>
  <si>
    <t>DVLA tax  Apr 25 - Dec 25</t>
  </si>
  <si>
    <t>4193 BCC SF65</t>
  </si>
  <si>
    <t>Parental income</t>
  </si>
  <si>
    <t>Trips after 31 Mar 2025</t>
  </si>
  <si>
    <t>4193 BCC SF66</t>
  </si>
  <si>
    <t>1038 BCC SF5</t>
  </si>
  <si>
    <t>Barnardos</t>
  </si>
  <si>
    <t>Repayment of income received in error</t>
  </si>
  <si>
    <t>1038 BCC SF9</t>
  </si>
  <si>
    <t>Woodcock Hill Primary</t>
  </si>
  <si>
    <t>Gas Spring Term</t>
  </si>
  <si>
    <t>1038 BCC SF10</t>
  </si>
  <si>
    <t>Electric Feb &amp; March</t>
  </si>
  <si>
    <t>1038 BCC SF11</t>
  </si>
  <si>
    <t>1038 BCC SF12</t>
  </si>
  <si>
    <t>SIPS Education</t>
  </si>
  <si>
    <t>School meals contract provider</t>
  </si>
  <si>
    <t>2174 BCC SF9</t>
  </si>
  <si>
    <t>2174 BCC SF10</t>
  </si>
  <si>
    <t>2174 BCC SF11</t>
  </si>
  <si>
    <t>7047 BCC SF5</t>
  </si>
  <si>
    <t>Warwickshire City Council</t>
  </si>
  <si>
    <t>Academic fees for April 24 - March25</t>
  </si>
  <si>
    <t>7047 BCC SF10</t>
  </si>
  <si>
    <t>Worcester Council</t>
  </si>
  <si>
    <t>Adcademic fees November 24 - March 25</t>
  </si>
  <si>
    <t>7047 BCC SF11</t>
  </si>
  <si>
    <t>Stafford Council</t>
  </si>
  <si>
    <t>Academic fees April 24 - March 25</t>
  </si>
  <si>
    <t>7047 BCC SF12</t>
  </si>
  <si>
    <t>Hays</t>
  </si>
  <si>
    <t>Receptionist supply</t>
  </si>
  <si>
    <t>7047 BCC SF13</t>
  </si>
  <si>
    <t>E-On Next</t>
  </si>
  <si>
    <t>Elecricity costs old residential houses</t>
  </si>
  <si>
    <t>7047 BCC SF14</t>
  </si>
  <si>
    <t>TA supply costs</t>
  </si>
  <si>
    <t>7047 BCC SF15</t>
  </si>
  <si>
    <t>7047 BCC SF16</t>
  </si>
  <si>
    <t>Empowering Learning</t>
  </si>
  <si>
    <t>7047 BCC SF17</t>
  </si>
  <si>
    <t>Everyone Active</t>
  </si>
  <si>
    <t>Swimming lessons</t>
  </si>
  <si>
    <t>7047 BCC SF18</t>
  </si>
  <si>
    <t>Achieve Communication</t>
  </si>
  <si>
    <t>SALT</t>
  </si>
  <si>
    <t>7047 BCC SF19</t>
  </si>
  <si>
    <t>7047 BCC SF20</t>
  </si>
  <si>
    <t>Team Educate</t>
  </si>
  <si>
    <t>7047 BCC SF21</t>
  </si>
  <si>
    <t>Supply staff costs</t>
  </si>
  <si>
    <t>7047 BCC SF22</t>
  </si>
  <si>
    <t xml:space="preserve">Bidfood 365 </t>
  </si>
  <si>
    <t>7047 BCC SF23</t>
  </si>
  <si>
    <t xml:space="preserve">Edu365 </t>
  </si>
  <si>
    <t>IT supplies</t>
  </si>
  <si>
    <t>7047 BCC SF24</t>
  </si>
  <si>
    <t>Milestones</t>
  </si>
  <si>
    <t>7047 BCC SF25</t>
  </si>
  <si>
    <t>LFT</t>
  </si>
  <si>
    <t>7047 BCC SF26</t>
  </si>
  <si>
    <t>IT subscription</t>
  </si>
  <si>
    <t>7047 BCC SF27</t>
  </si>
  <si>
    <t>Screwfix</t>
  </si>
  <si>
    <t>Maint supplies</t>
  </si>
  <si>
    <t>7047 BCC SF28</t>
  </si>
  <si>
    <t>Flogas</t>
  </si>
  <si>
    <t>Gas supplies</t>
  </si>
  <si>
    <t>7047 BCC SF29</t>
  </si>
  <si>
    <t>YSA</t>
  </si>
  <si>
    <t>7047 BCC SF30</t>
  </si>
  <si>
    <t>Refund from Wilson Stuart</t>
  </si>
  <si>
    <t>7047 BCC SF32</t>
  </si>
  <si>
    <t>postage</t>
  </si>
  <si>
    <t>7047 BCC SF33</t>
  </si>
  <si>
    <t>Connex</t>
  </si>
  <si>
    <t>7047 BCC SF34</t>
  </si>
  <si>
    <t>Minor Weir Wells</t>
  </si>
  <si>
    <t>Fruit suppiles</t>
  </si>
  <si>
    <t>7047 BCC SF35</t>
  </si>
  <si>
    <t>SEND Staff</t>
  </si>
  <si>
    <t>7047 BCC SF36</t>
  </si>
  <si>
    <t>Music therapy Works</t>
  </si>
  <si>
    <t>Music therapy</t>
  </si>
  <si>
    <t>7047 BCC SF37</t>
  </si>
  <si>
    <t>Connaught</t>
  </si>
  <si>
    <t>Phone charges</t>
  </si>
  <si>
    <t>7047 BCC SF38</t>
  </si>
  <si>
    <t>3410 BCC SF5</t>
  </si>
  <si>
    <t>3381 BCC SF5</t>
  </si>
  <si>
    <t>Agency March 25</t>
  </si>
  <si>
    <t>3381 BCC SF9</t>
  </si>
  <si>
    <t>itnmark</t>
  </si>
  <si>
    <t>3381 BCC SF10</t>
  </si>
  <si>
    <t>Birminggham City University</t>
  </si>
  <si>
    <t>Placements Payments</t>
  </si>
  <si>
    <t>3381 BCC SF11</t>
  </si>
  <si>
    <t>SFE</t>
  </si>
  <si>
    <t>3381 BCC SF12</t>
  </si>
  <si>
    <t>3381 BCC SF13</t>
  </si>
  <si>
    <t>Water2Business</t>
  </si>
  <si>
    <t>3381 BCC SF14</t>
  </si>
  <si>
    <t>ParentPay</t>
  </si>
  <si>
    <t>School Meals to 31.03.25</t>
  </si>
  <si>
    <t>3381 BCC SF15</t>
  </si>
  <si>
    <t>School Trip Income to 31.03.25</t>
  </si>
  <si>
    <t>3381 BCC SF16</t>
  </si>
  <si>
    <t>Access to Work - Harrow Jobcentre</t>
  </si>
  <si>
    <t>Support Worker Costs to March 25</t>
  </si>
  <si>
    <t>3381 BCC SF17</t>
  </si>
  <si>
    <t>Copies Feb &amp; March 25</t>
  </si>
  <si>
    <t>3381 BCC SF18</t>
  </si>
  <si>
    <t>Inspired Sports Solutions</t>
  </si>
  <si>
    <t>To 31.03.25</t>
  </si>
  <si>
    <t>3381 BCC SF19</t>
  </si>
  <si>
    <t>3380 BCC SF5</t>
  </si>
  <si>
    <t>Alex James Knott Tennis Coach</t>
  </si>
  <si>
    <t>Sports Coach</t>
  </si>
  <si>
    <t>3380 BCC SF9</t>
  </si>
  <si>
    <t>3380 BCC SF10</t>
  </si>
  <si>
    <t>Sam Auto Centre Ltd</t>
  </si>
  <si>
    <t>Vehicle Safety Checks</t>
  </si>
  <si>
    <t>3380 BCC SF11</t>
  </si>
  <si>
    <t>3380 BCC SF12</t>
  </si>
  <si>
    <t>3335 BCC SF5</t>
  </si>
  <si>
    <t>Father Hudsons 23/24</t>
  </si>
  <si>
    <t>Rent of Facilities</t>
  </si>
  <si>
    <t>3335 BCC SF9</t>
  </si>
  <si>
    <t>Father Hudsons 24/25</t>
  </si>
  <si>
    <t>Rent of Facilities - FH state income paid into BCC</t>
  </si>
  <si>
    <t>3335 BCC SF10</t>
  </si>
  <si>
    <t>St Annes Dev Cap</t>
  </si>
  <si>
    <t>90% of premises work seek chq</t>
  </si>
  <si>
    <t>3335 BCC SF11</t>
  </si>
  <si>
    <t>University of Bham</t>
  </si>
  <si>
    <t>3335 BCC SF12</t>
  </si>
  <si>
    <t>3335 BCC SF13</t>
  </si>
  <si>
    <t>Gas bill 17/2/25</t>
  </si>
  <si>
    <t>3335 BCC SF14</t>
  </si>
  <si>
    <t>The Prosource Team</t>
  </si>
  <si>
    <t>Agency inv 7685</t>
  </si>
  <si>
    <t>3335 BCC SF15</t>
  </si>
  <si>
    <t xml:space="preserve">MWW </t>
  </si>
  <si>
    <t>Fruit for pupils</t>
  </si>
  <si>
    <t>3335 BCC SF16</t>
  </si>
  <si>
    <t>Christopher Porter</t>
  </si>
  <si>
    <t xml:space="preserve">Gym coach Feb </t>
  </si>
  <si>
    <t>3335 BCC SF17</t>
  </si>
  <si>
    <t>Gym coach Mar</t>
  </si>
  <si>
    <t>3335 BCC SF18</t>
  </si>
  <si>
    <t>Burlington Assoc</t>
  </si>
  <si>
    <t>SIP Support 12/2/25 &amp; 27/3/25</t>
  </si>
  <si>
    <t>3335 BCC SF19</t>
  </si>
  <si>
    <t xml:space="preserve">Martingate </t>
  </si>
  <si>
    <t>Cleaning March 25</t>
  </si>
  <si>
    <t>3335 BCC SF20</t>
  </si>
  <si>
    <t>Agency staff w/c 24/3/25</t>
  </si>
  <si>
    <t>3335 BCC SF21</t>
  </si>
  <si>
    <t>ITN Mark</t>
  </si>
  <si>
    <t>Agency w/c 24/3/25 inv 1632497</t>
  </si>
  <si>
    <t>3335 BCC SF22</t>
  </si>
  <si>
    <t>Agency w/c 24/3/25 inv 1632498</t>
  </si>
  <si>
    <t>3335 BCC SF23</t>
  </si>
  <si>
    <t>Agency w/c 24/3/25 inv 1632499</t>
  </si>
  <si>
    <t>3335 BCC SF24</t>
  </si>
  <si>
    <t>Agency w/c 24/3/25 inv 1632500</t>
  </si>
  <si>
    <t>3335 BCC SF25</t>
  </si>
  <si>
    <t>Agency w/c 24/3/25 inv 1632501</t>
  </si>
  <si>
    <t>3335 BCC SF26</t>
  </si>
  <si>
    <t xml:space="preserve">Hays </t>
  </si>
  <si>
    <t>Agency inv 1014092823</t>
  </si>
  <si>
    <t>3335 BCC SF27</t>
  </si>
  <si>
    <t>Flourish</t>
  </si>
  <si>
    <t>Agency inv FLO09620 24/3/25</t>
  </si>
  <si>
    <t>3335 BCC SF28</t>
  </si>
  <si>
    <t>Harper Collins</t>
  </si>
  <si>
    <t>Science Resources Inv 108243419</t>
  </si>
  <si>
    <t>3335 BCC SF29</t>
  </si>
  <si>
    <t>Transport to Bham Uni March 2025</t>
  </si>
  <si>
    <t>3335 BCC SF30</t>
  </si>
  <si>
    <t>Toddler Tennis</t>
  </si>
  <si>
    <t>After School Tennis</t>
  </si>
  <si>
    <t>3335 BCC SF31</t>
  </si>
  <si>
    <t>sharp</t>
  </si>
  <si>
    <t>copies for March 25</t>
  </si>
  <si>
    <t>3335 BCC SF32</t>
  </si>
  <si>
    <t>3329 BCC SF5</t>
  </si>
  <si>
    <t>March 25 Estimated Gas</t>
  </si>
  <si>
    <t>3329 BCC SF9</t>
  </si>
  <si>
    <t>March 25 Esimated Electricity</t>
  </si>
  <si>
    <t>3329 BCC SF10</t>
  </si>
  <si>
    <t>Fairfax Windows Ltd</t>
  </si>
  <si>
    <t>Repairs following break in</t>
  </si>
  <si>
    <t>3329 BCC SF11</t>
  </si>
  <si>
    <t>K Lee Gates &amp; Railings</t>
  </si>
  <si>
    <t>Service to gates</t>
  </si>
  <si>
    <t>3329 BCC SF12</t>
  </si>
  <si>
    <t>3329 BCC SF13</t>
  </si>
  <si>
    <t>March Agency Staff invoices x2</t>
  </si>
  <si>
    <t>3329 BCC SF14</t>
  </si>
  <si>
    <t>March Agency Staff invoice</t>
  </si>
  <si>
    <t>3329 BCC SF15</t>
  </si>
  <si>
    <t xml:space="preserve">Intergrated Water Services </t>
  </si>
  <si>
    <t>March monthly visit - Water Monitoring</t>
  </si>
  <si>
    <t>3329 BCC SF16</t>
  </si>
  <si>
    <t>Education Shed Ltd</t>
  </si>
  <si>
    <t>3329 BCC SF17</t>
  </si>
  <si>
    <t xml:space="preserve">March Water Charges </t>
  </si>
  <si>
    <t>3329 BCC SF18</t>
  </si>
  <si>
    <t>2183 BCC SF5</t>
  </si>
  <si>
    <t>Axcis Education</t>
  </si>
  <si>
    <t>Supply Agency Teaching Assistant</t>
  </si>
  <si>
    <t>2183 BCC SF10</t>
  </si>
  <si>
    <t>Supply Agency Teacher</t>
  </si>
  <si>
    <t>2183 BCC SF11</t>
  </si>
  <si>
    <t>2183 BCC SF12</t>
  </si>
  <si>
    <t>Tradewind Recruitment</t>
  </si>
  <si>
    <t>2183 BCC SF13</t>
  </si>
  <si>
    <t>2183 BCC SF14</t>
  </si>
  <si>
    <t xml:space="preserve">Gas and Electricity </t>
  </si>
  <si>
    <t>2183 BCC SF15</t>
  </si>
  <si>
    <t>3372 BCC SF5</t>
  </si>
  <si>
    <t>Estimated costs for March usage</t>
  </si>
  <si>
    <t>3372 BCC SF9</t>
  </si>
  <si>
    <t>Daily cleaning costs for March</t>
  </si>
  <si>
    <t>3372 BCC SF10</t>
  </si>
  <si>
    <t>Unison Integrated Technology</t>
  </si>
  <si>
    <t>CCTV annual maintenance</t>
  </si>
  <si>
    <t>3372 BCC SF11</t>
  </si>
  <si>
    <t>External agency support - Special Needs Assistant</t>
  </si>
  <si>
    <t>3372 BCC SF12</t>
  </si>
  <si>
    <t>3372 BCC SF13</t>
  </si>
  <si>
    <t xml:space="preserve">Secured Supply </t>
  </si>
  <si>
    <t>Externa teacher agency staff</t>
  </si>
  <si>
    <t>3372 BCC SF14</t>
  </si>
  <si>
    <t>J Harris</t>
  </si>
  <si>
    <t>External play therapy and councilling services</t>
  </si>
  <si>
    <t>3372 BCC SF15</t>
  </si>
  <si>
    <t>External After School Club Sports Provision</t>
  </si>
  <si>
    <t>3372 BCC SF16</t>
  </si>
  <si>
    <t>Zurich Municipal</t>
  </si>
  <si>
    <t>Combined schools insurance policy</t>
  </si>
  <si>
    <t>3372 BCC SF17</t>
  </si>
  <si>
    <t>3375 BCC SF3</t>
  </si>
  <si>
    <t>3375 BCC SF5</t>
  </si>
  <si>
    <t>3331 BCC SF5</t>
  </si>
  <si>
    <t>3406 BCC SF5</t>
  </si>
  <si>
    <t>3386 BCC SF5</t>
  </si>
  <si>
    <t>Kenelm Youth Trust</t>
  </si>
  <si>
    <t xml:space="preserve">Balance of residential trip </t>
  </si>
  <si>
    <t>3363 BCC SF9</t>
  </si>
  <si>
    <t>Estimate - March 25 based on Feb 25 inv</t>
  </si>
  <si>
    <t>3363 BCC SF10</t>
  </si>
  <si>
    <t>3363 BCC SF11</t>
  </si>
  <si>
    <t>Creed Catering</t>
  </si>
  <si>
    <t>1 week March 2025</t>
  </si>
  <si>
    <t>3363 BCC SF12</t>
  </si>
  <si>
    <t>3355 BCC SF5</t>
  </si>
  <si>
    <t>3342 BCC SF5</t>
  </si>
  <si>
    <t>Inv 1328718, Period end 30.03.25</t>
  </si>
  <si>
    <t>3342 BCC SF10</t>
  </si>
  <si>
    <t>Belfor Recruitment</t>
  </si>
  <si>
    <t>Inv 10198, W/e 24.03.25</t>
  </si>
  <si>
    <t>3342 BCC SF11</t>
  </si>
  <si>
    <t>Inv 08759257</t>
  </si>
  <si>
    <t>3342 BCC SF12</t>
  </si>
  <si>
    <t>Inv 009271, Spring term</t>
  </si>
  <si>
    <t>3342 BCC SF13</t>
  </si>
  <si>
    <t>3367 BCC SF2</t>
  </si>
  <si>
    <t>3367 BCC SF5</t>
  </si>
  <si>
    <t>3010 BCC SF5</t>
  </si>
  <si>
    <t>Catering March 2025</t>
  </si>
  <si>
    <t>3010 BCC SF9</t>
  </si>
  <si>
    <t>Bouncing Statistics</t>
  </si>
  <si>
    <t>Mentoring Provision Jan - March 2025</t>
  </si>
  <si>
    <t>3010 BCC SF10</t>
  </si>
  <si>
    <t>Supply Teacher HA March 2025</t>
  </si>
  <si>
    <t>3010 BCC SF11</t>
  </si>
  <si>
    <t>Supply Staff March 2025</t>
  </si>
  <si>
    <t>3010 BCC SF12</t>
  </si>
  <si>
    <t>Provide Education</t>
  </si>
  <si>
    <t>Supply Teacher SDC March 2025</t>
  </si>
  <si>
    <t>3010 BCC SF13</t>
  </si>
  <si>
    <t>Water Bill March 2025</t>
  </si>
  <si>
    <t>3010 BCC SF14</t>
  </si>
  <si>
    <t>Supply TA SM March 2025</t>
  </si>
  <si>
    <t>3010 BCC SF15</t>
  </si>
  <si>
    <t>Long Term Futures</t>
  </si>
  <si>
    <t>Supply SEN TA March 2025</t>
  </si>
  <si>
    <t>3010 BCC SF16</t>
  </si>
  <si>
    <t>Forward Products (2013)</t>
  </si>
  <si>
    <t>Paper March 2025</t>
  </si>
  <si>
    <t>3010 BCC SF17</t>
  </si>
  <si>
    <t>BESS</t>
  </si>
  <si>
    <t>EVC Course x 2</t>
  </si>
  <si>
    <t>3010 BCC SF18</t>
  </si>
  <si>
    <t>3010 BCC SF19</t>
  </si>
  <si>
    <t>Ram Rugby</t>
  </si>
  <si>
    <t>Tag Rugby Items</t>
  </si>
  <si>
    <t>3010 BCC SF20</t>
  </si>
  <si>
    <t>KCS Education</t>
  </si>
  <si>
    <t>DT Items</t>
  </si>
  <si>
    <t>3010 BCC SF21</t>
  </si>
  <si>
    <t>Transform</t>
  </si>
  <si>
    <t>PFI Repairs x 3</t>
  </si>
  <si>
    <t>3010 BCC SF22</t>
  </si>
  <si>
    <t>Speech &amp; Language March 2025</t>
  </si>
  <si>
    <t>3010 BCC SF23</t>
  </si>
  <si>
    <t>Aston Villa Foundation</t>
  </si>
  <si>
    <t xml:space="preserve">Summer Term 2024 Sessions </t>
  </si>
  <si>
    <t>3010 BCC SF24</t>
  </si>
  <si>
    <t>4625 BCC SF5</t>
  </si>
  <si>
    <t>OCG Agency w/e 23.03.25 &amp; w/e 28.03.25</t>
  </si>
  <si>
    <t>3377 BCC SF9</t>
  </si>
  <si>
    <t>Abel Alarm, Yardley Elec, SpaGas</t>
  </si>
  <si>
    <t>Emergency call out, service heaters</t>
  </si>
  <si>
    <t>3377 BCC SF10</t>
  </si>
  <si>
    <t>Catholic Primary Partnership</t>
  </si>
  <si>
    <t>Governor Training ML 13.03.25</t>
  </si>
  <si>
    <t>3377 BCC SF11</t>
  </si>
  <si>
    <t>Youth Sport, Class asct theatre</t>
  </si>
  <si>
    <t>Core membership 24-25, After School Drama March</t>
  </si>
  <si>
    <t>3377 BCC SF12</t>
  </si>
  <si>
    <t>2011 BCC SF2</t>
  </si>
  <si>
    <t>Wheelers Lane Tech College</t>
  </si>
  <si>
    <t>2011 BCC SF9</t>
  </si>
  <si>
    <t>2011 BCC SF10</t>
  </si>
  <si>
    <t>2011 BCC SF11</t>
  </si>
  <si>
    <t>Artis</t>
  </si>
  <si>
    <t>Learning package</t>
  </si>
  <si>
    <t>2011 BCC SF12</t>
  </si>
  <si>
    <t>Premier Education Group</t>
  </si>
  <si>
    <t>Coaching package</t>
  </si>
  <si>
    <t>2011 BCC SF13</t>
  </si>
  <si>
    <t>Supply staff agency TA</t>
  </si>
  <si>
    <t>2011 BCC SF14</t>
  </si>
  <si>
    <t>Tradewind recruitment</t>
  </si>
  <si>
    <t>2011 BCC SF15</t>
  </si>
  <si>
    <t>Birmingham Community Health</t>
  </si>
  <si>
    <t>School nurse sessions</t>
  </si>
  <si>
    <t>2011 BCC SF16</t>
  </si>
  <si>
    <t>Dura Sport Limited</t>
  </si>
  <si>
    <t>MUGA maintenence</t>
  </si>
  <si>
    <t>2011 BCC SF17</t>
  </si>
  <si>
    <t>2019 BCC SF5</t>
  </si>
  <si>
    <t>1014 BCC SF3</t>
  </si>
  <si>
    <t>1014 BCC SF5</t>
  </si>
  <si>
    <t>Maintenance contract Q4</t>
  </si>
  <si>
    <t>3371 BCC SF10</t>
  </si>
  <si>
    <t>Dodford Children's Farm</t>
  </si>
  <si>
    <t>Balance of visit</t>
  </si>
  <si>
    <t>3371 BCC SF11</t>
  </si>
  <si>
    <t>Entrust</t>
  </si>
  <si>
    <t>Maintenance contract</t>
  </si>
  <si>
    <t>3371 BCC SF12</t>
  </si>
  <si>
    <t>Course 4/5th March</t>
  </si>
  <si>
    <t>3371 BCC SF13</t>
  </si>
  <si>
    <t>Items received, awaiting invoice</t>
  </si>
  <si>
    <t>3371 BCC SF14</t>
  </si>
  <si>
    <t>3371 BCC SF15</t>
  </si>
  <si>
    <t>3307 BCC SF5</t>
  </si>
  <si>
    <t>3361 BCC SF5</t>
  </si>
  <si>
    <t>St Margarets SB Fund</t>
  </si>
  <si>
    <t>Devolved Capital 10%</t>
  </si>
  <si>
    <t>3361 BCC SF9</t>
  </si>
  <si>
    <t>Nobisco Ltd</t>
  </si>
  <si>
    <t>inv 891120</t>
  </si>
  <si>
    <t>3361 BCC SF10</t>
  </si>
  <si>
    <t>Scholastic</t>
  </si>
  <si>
    <t>inv 5946796 books</t>
  </si>
  <si>
    <t>3361 BCC SF11</t>
  </si>
  <si>
    <t xml:space="preserve">Tame Cleaning </t>
  </si>
  <si>
    <t>Cleaning  inv 0352</t>
  </si>
  <si>
    <t>3361 BCC SF12</t>
  </si>
  <si>
    <t>Cleaning 0425</t>
  </si>
  <si>
    <t>3361 BCC SF13</t>
  </si>
  <si>
    <t>Soundwell</t>
  </si>
  <si>
    <t>Speech and Language</t>
  </si>
  <si>
    <t>3361 BCC SF14</t>
  </si>
  <si>
    <t>Miss Create</t>
  </si>
  <si>
    <t>Art club Spring 2</t>
  </si>
  <si>
    <t>3361 BCC SF15</t>
  </si>
  <si>
    <t>Inv 302503</t>
  </si>
  <si>
    <t>3361 BCC SF16</t>
  </si>
  <si>
    <t>inv 302525</t>
  </si>
  <si>
    <t>3361 BCC SF17</t>
  </si>
  <si>
    <t>inv 303252</t>
  </si>
  <si>
    <t>3361 BCC SF18</t>
  </si>
  <si>
    <t>Inv 301347</t>
  </si>
  <si>
    <t>3361 BCC SF19</t>
  </si>
  <si>
    <t>Inv 302291</t>
  </si>
  <si>
    <t>3361 BCC SF20</t>
  </si>
  <si>
    <t>Inv 304221</t>
  </si>
  <si>
    <t>3361 BCC SF21</t>
  </si>
  <si>
    <t>Inv 305151</t>
  </si>
  <si>
    <t>3361 BCC SF22</t>
  </si>
  <si>
    <t>3739088185/25</t>
  </si>
  <si>
    <t>3361 BCC SF23</t>
  </si>
  <si>
    <t>Community Brands Ltd</t>
  </si>
  <si>
    <t>3510-0000034321</t>
  </si>
  <si>
    <t>3361 BCC SF24</t>
  </si>
  <si>
    <t>Water Cooler Rental</t>
  </si>
  <si>
    <t>3361 BCC SF25</t>
  </si>
  <si>
    <t>Meadway Coaches</t>
  </si>
  <si>
    <t>3361 BCC SF26</t>
  </si>
  <si>
    <t>3361 BCC SF27</t>
  </si>
  <si>
    <t>3361 BCC SF28</t>
  </si>
  <si>
    <t>3361 BCC SF29</t>
  </si>
  <si>
    <t>3382 BCC SF5</t>
  </si>
  <si>
    <t>March 2025 Gas</t>
  </si>
  <si>
    <t>3382 BCC SF9</t>
  </si>
  <si>
    <t>March 2025 Electric</t>
  </si>
  <si>
    <t>3382 BCC SF10</t>
  </si>
  <si>
    <t>3344 BCC SF5</t>
  </si>
  <si>
    <t>Birmingham Catholic Primary Partnership</t>
  </si>
  <si>
    <t>Governors CSI ready CPDF 13/3/25</t>
  </si>
  <si>
    <t>3344 BCC SF9</t>
  </si>
  <si>
    <t>Lightning Protection UK</t>
  </si>
  <si>
    <t>Annual testing and Inspection 28/3/25</t>
  </si>
  <si>
    <t>3344 BCC SF10</t>
  </si>
  <si>
    <t>Metered water and sewerage March 2025</t>
  </si>
  <si>
    <t>3344 BCC SF11</t>
  </si>
  <si>
    <t>Electricity charges March 2025</t>
  </si>
  <si>
    <t>3344 BCC SF12</t>
  </si>
  <si>
    <t>Places for People Leisure Management Ltd</t>
  </si>
  <si>
    <t>Hire of swimming pool March 2025</t>
  </si>
  <si>
    <t>3344 BCC SF13</t>
  </si>
  <si>
    <t>Clive Mark Schoolwear</t>
  </si>
  <si>
    <t>PE Kit</t>
  </si>
  <si>
    <t>3344 BCC SF14</t>
  </si>
  <si>
    <t>Sharp Business Systems</t>
  </si>
  <si>
    <t>Cost of copies March 2025</t>
  </si>
  <si>
    <t>3344 BCC SF15</t>
  </si>
  <si>
    <t>Ucall Telecom</t>
  </si>
  <si>
    <t>Telephone charges March 2025</t>
  </si>
  <si>
    <t>3344 BCC SF16</t>
  </si>
  <si>
    <t>Hickman Dairies</t>
  </si>
  <si>
    <t>Childrens milk March 2025</t>
  </si>
  <si>
    <t>3344 BCC SF17</t>
  </si>
  <si>
    <t>Staff agency cover teacher March 2025</t>
  </si>
  <si>
    <t>3344 BCC SF18</t>
  </si>
  <si>
    <t xml:space="preserve">Askelite </t>
  </si>
  <si>
    <t>ICT Technician support 24th &amp; 31st March</t>
  </si>
  <si>
    <t>3344 BCC SF19</t>
  </si>
  <si>
    <t>Licencing and Installation - SIMS migration</t>
  </si>
  <si>
    <t>3344 BCC SF20</t>
  </si>
  <si>
    <t>Joshua Warhurst</t>
  </si>
  <si>
    <t>Pianist March 2025</t>
  </si>
  <si>
    <t>3344 BCC SF21</t>
  </si>
  <si>
    <t>Michelle Pendleton</t>
  </si>
  <si>
    <t>Dance provision March 2025</t>
  </si>
  <si>
    <t>3344 BCC SF22</t>
  </si>
  <si>
    <t>Curti Lifts</t>
  </si>
  <si>
    <t>Traction Lift maintenance 2025/26</t>
  </si>
  <si>
    <t>3344 BCC SF23</t>
  </si>
  <si>
    <t>Ultra-Vision</t>
  </si>
  <si>
    <t>Fire/intruder alarm/access control maintenance/service 2025/26</t>
  </si>
  <si>
    <t>3344 BCC SF24</t>
  </si>
  <si>
    <t xml:space="preserve">Educational visit </t>
  </si>
  <si>
    <t>3344 BCC SF25</t>
  </si>
  <si>
    <t>Education Software Solutions Ltd</t>
  </si>
  <si>
    <t>overdrive ebooks/sora subscription 2025/26</t>
  </si>
  <si>
    <t>3344 BCC SF26</t>
  </si>
  <si>
    <t>Annual Subscription 6/4/25-6/4/26</t>
  </si>
  <si>
    <t>3344 BCC SF27</t>
  </si>
  <si>
    <t>Historical Association</t>
  </si>
  <si>
    <t>Annual subscription 2025/26</t>
  </si>
  <si>
    <t>3344 BCC SF28</t>
  </si>
  <si>
    <t>eSchools</t>
  </si>
  <si>
    <t>Annual subscription/maintenance of website 2025/26</t>
  </si>
  <si>
    <t>3344 BCC SF29</t>
  </si>
  <si>
    <t>SIMS &amp; Dinner Money Subscriptions 2025/26</t>
  </si>
  <si>
    <t>3344 BCC SF30</t>
  </si>
  <si>
    <t>ParentPay Ltd</t>
  </si>
  <si>
    <t>Payments Module 1/4/25-31/3/26</t>
  </si>
  <si>
    <t>3344 BCC SF31</t>
  </si>
  <si>
    <t>Anne Huggins</t>
  </si>
  <si>
    <t>Counselling March 2025</t>
  </si>
  <si>
    <t>3344 BCC SF32</t>
  </si>
  <si>
    <t xml:space="preserve">Teacher Active, HAYS </t>
  </si>
  <si>
    <t>Agency staff week ending 07.03.25 14.03.25 21.03.25 and 21.08.25</t>
  </si>
  <si>
    <t>1020 BCC SF9</t>
  </si>
  <si>
    <t>Jervoise School</t>
  </si>
  <si>
    <t>Annual Charge to Weoley Castle Nursery School</t>
  </si>
  <si>
    <t>1020 BCC SF10</t>
  </si>
  <si>
    <t>Green Gardens Ltd</t>
  </si>
  <si>
    <t>Gardening waste March 25</t>
  </si>
  <si>
    <t>1020 BCC SF11</t>
  </si>
  <si>
    <t>Nicola Chapman, Alto Digital</t>
  </si>
  <si>
    <t>Clerking services 31.03.26 &amp; phot copier quarterly charge</t>
  </si>
  <si>
    <t>1020 BCC SF12</t>
  </si>
  <si>
    <t>Essential Professional Cleaning</t>
  </si>
  <si>
    <t>March cleaning Services</t>
  </si>
  <si>
    <t>1020 BCC SF13</t>
  </si>
  <si>
    <t xml:space="preserve">Nursery Meals March </t>
  </si>
  <si>
    <t>1020 BCC SF14</t>
  </si>
  <si>
    <t>Various supply agencies</t>
  </si>
  <si>
    <t>Various teaching agency cover</t>
  </si>
  <si>
    <t>2308 BCC SF9</t>
  </si>
  <si>
    <t>Pertemps and Ideal Employment</t>
  </si>
  <si>
    <t>Various cleaning agency cover</t>
  </si>
  <si>
    <t>2308 BCC SF10</t>
  </si>
  <si>
    <t>Electricity and Gas March bill</t>
  </si>
  <si>
    <t>2308 BCC SF11</t>
  </si>
  <si>
    <t>City serve accrual</t>
  </si>
  <si>
    <t>food</t>
  </si>
  <si>
    <t>2308 BCC SF12</t>
  </si>
  <si>
    <t>2306 BCC SF5</t>
  </si>
  <si>
    <t>Electricity Charges Est. March 2025</t>
  </si>
  <si>
    <t>1019 BCC SF9</t>
  </si>
  <si>
    <t>3025 BCC SF5</t>
  </si>
  <si>
    <t>B&amp;M Waste &amp; Network B'ham</t>
  </si>
  <si>
    <t>Waste collection &amp; Telephone est from March from Feb bill</t>
  </si>
  <si>
    <t>3025 BCC SF9</t>
  </si>
  <si>
    <t>SSE Energy</t>
  </si>
  <si>
    <t>Gas &amp; Electricity March est from February bills</t>
  </si>
  <si>
    <t>3025 BCC SF10</t>
  </si>
  <si>
    <t>Agency - Various</t>
  </si>
  <si>
    <t>Agency Suppy estimate from February Invoices</t>
  </si>
  <si>
    <t>3025 BCC SF11</t>
  </si>
  <si>
    <t>2108 BCC SF5</t>
  </si>
  <si>
    <t>Susan Guthrie</t>
  </si>
  <si>
    <t xml:space="preserve">Art </t>
  </si>
  <si>
    <t>3016 BCC SF9</t>
  </si>
  <si>
    <t xml:space="preserve">Primary Colour Education Consultancy </t>
  </si>
  <si>
    <t>Professional development</t>
  </si>
  <si>
    <t>3016 BCC SF10</t>
  </si>
  <si>
    <t xml:space="preserve">Monach Education </t>
  </si>
  <si>
    <t>Agency staff supply</t>
  </si>
  <si>
    <t>3016 BCC SF11</t>
  </si>
  <si>
    <t>Excelsior MAT</t>
  </si>
  <si>
    <t>Refund</t>
  </si>
  <si>
    <t>3016 BCC SF12</t>
  </si>
  <si>
    <t>Ladypool Pri School</t>
  </si>
  <si>
    <t>Contributions to visits</t>
  </si>
  <si>
    <t>3016 BCC SF13</t>
  </si>
  <si>
    <t>Yorkmead Jnr and Inf school</t>
  </si>
  <si>
    <t>3016 BCC SF14</t>
  </si>
  <si>
    <t>March Electric Estimate</t>
  </si>
  <si>
    <t>3016 BCC SF15</t>
  </si>
  <si>
    <t>March Gas Estimate</t>
  </si>
  <si>
    <t>3016 BCC SF16</t>
  </si>
  <si>
    <t>Tame Cleaning &amp; Maint Ltd</t>
  </si>
  <si>
    <t>March Invoice</t>
  </si>
  <si>
    <t>5202 BCC SF9</t>
  </si>
  <si>
    <t>Water 2 Business Ltd</t>
  </si>
  <si>
    <t>5202 BCC SF10</t>
  </si>
  <si>
    <t>5202 BCC SF11</t>
  </si>
  <si>
    <t>Insight Management Ser &amp; Info Gov Ltd</t>
  </si>
  <si>
    <t>5202 BCC SF12</t>
  </si>
  <si>
    <t>Total Gas &amp; Power</t>
  </si>
  <si>
    <t>5202 BCC SF13</t>
  </si>
  <si>
    <t>5202 BCC SF14</t>
  </si>
  <si>
    <t>5202 BCC SF15</t>
  </si>
  <si>
    <t>5202 BCC SF16</t>
  </si>
  <si>
    <t>Countrywide GM Ltd</t>
  </si>
  <si>
    <t>5202 BCC SF17</t>
  </si>
  <si>
    <t>5202 BCC SF18</t>
  </si>
  <si>
    <t>Toshiba</t>
  </si>
  <si>
    <t>5202 BCC SF19</t>
  </si>
  <si>
    <t>Parents of Students</t>
  </si>
  <si>
    <t>Spring Term 1 Extra Curricular Clubs</t>
  </si>
  <si>
    <t>5202 BCC SF20</t>
  </si>
  <si>
    <t>Spring Term 2 Extra Curricular Clubs</t>
  </si>
  <si>
    <t>5202 BCC SF21</t>
  </si>
  <si>
    <t>Ed Visit Inc - Y4 Coventry Cathedral</t>
  </si>
  <si>
    <t>5202 BCC SF22</t>
  </si>
  <si>
    <t>Ed Visit Inc - Whitemoor Lakes</t>
  </si>
  <si>
    <t>5202 BCC SF23</t>
  </si>
  <si>
    <t>Y5/6 Music Tuition Income</t>
  </si>
  <si>
    <t>5202 BCC SF24</t>
  </si>
  <si>
    <t>Gas Invoices - March 2025</t>
  </si>
  <si>
    <t>3346 BCC SF9</t>
  </si>
  <si>
    <t>Npower</t>
  </si>
  <si>
    <t>Gas Invoices - March 2025 - Estimate based on last month</t>
  </si>
  <si>
    <t>3346 BCC SF10</t>
  </si>
  <si>
    <t>Electricity Invoices - March 2025 - Estimate based on lst month</t>
  </si>
  <si>
    <t>3346 BCC SF11</t>
  </si>
  <si>
    <t>HT - PM - January 2025</t>
  </si>
  <si>
    <t>3346 BCC SF12</t>
  </si>
  <si>
    <t>RM Educational Resources Ltd TA/ TTS</t>
  </si>
  <si>
    <t>Outstanding invoices 24-25</t>
  </si>
  <si>
    <t>3346 BCC SF13</t>
  </si>
  <si>
    <t>Run Your Fleet</t>
  </si>
  <si>
    <t>Minibus Hire - March 2025</t>
  </si>
  <si>
    <t>3346 BCC SF14</t>
  </si>
  <si>
    <t>SEN cover - March 2025</t>
  </si>
  <si>
    <t>3346 BCC SF15</t>
  </si>
  <si>
    <t>Teacher copying - March 2025</t>
  </si>
  <si>
    <t>3346 BCC SF16</t>
  </si>
  <si>
    <t>Cover Teachers - March 2025</t>
  </si>
  <si>
    <t>3346 BCC SF17</t>
  </si>
  <si>
    <t>Water and Sewerage - March 2025</t>
  </si>
  <si>
    <t>3346 BCC SF18</t>
  </si>
  <si>
    <t>Places for People Leisure</t>
  </si>
  <si>
    <t>Hire of Swimming baths - March 2025</t>
  </si>
  <si>
    <t>3346 BCC SF19</t>
  </si>
  <si>
    <t>Tame Cleaning and Maintenance Ltd</t>
  </si>
  <si>
    <t>Contract Cleaning - March 2025</t>
  </si>
  <si>
    <t>3346 BCC SF20</t>
  </si>
  <si>
    <t>Educational I.T. Ltd</t>
  </si>
  <si>
    <t>Door Entry System - December 2024</t>
  </si>
  <si>
    <t>3346 BCC SF21</t>
  </si>
  <si>
    <t xml:space="preserve">L Fraser </t>
  </si>
  <si>
    <t>extras - Spring term 25</t>
  </si>
  <si>
    <t>3346 BCC SF22</t>
  </si>
  <si>
    <t>St Chad's Cathedral</t>
  </si>
  <si>
    <t>Cathedral Visits</t>
  </si>
  <si>
    <t>3346 BCC SF23</t>
  </si>
  <si>
    <t>BCC Apprentice Levy Allowance paymentJan 25-Mar 25</t>
  </si>
  <si>
    <t>4606 BCC SF9</t>
  </si>
  <si>
    <t>BCC Payroll Maternity repayment C Debek not returning</t>
  </si>
  <si>
    <t>4606 BCC SF10</t>
  </si>
  <si>
    <t>Childrens Trust Family Outcome payment March 2025</t>
  </si>
  <si>
    <t>4606 BCC SF11</t>
  </si>
  <si>
    <t>BCC Afghan resettlement programme payment March 2025</t>
  </si>
  <si>
    <t>4606 BCC SF12</t>
  </si>
  <si>
    <t>outstanding payroll items</t>
  </si>
  <si>
    <t>Underpayment in salary backdated GM 21 24</t>
  </si>
  <si>
    <t>4606 BCC SF13</t>
  </si>
  <si>
    <t>March 25 timesheet AH tuition fees</t>
  </si>
  <si>
    <t>4606 BCC SF14</t>
  </si>
  <si>
    <t>March 25 timesheet invigilators</t>
  </si>
  <si>
    <t>4606 BCC SF15</t>
  </si>
  <si>
    <t>The Team Teach</t>
  </si>
  <si>
    <t>March Agency invoices</t>
  </si>
  <si>
    <t>4606 BCC SF16</t>
  </si>
  <si>
    <t>4606 BCC SF17</t>
  </si>
  <si>
    <t>Careers Teachers</t>
  </si>
  <si>
    <t>4606 BCC SF18</t>
  </si>
  <si>
    <t>Summer 25 exam entrances payments</t>
  </si>
  <si>
    <t>4606 BCC SF19</t>
  </si>
  <si>
    <t>4606 BCC SF20</t>
  </si>
  <si>
    <t>4606 BCC SF21</t>
  </si>
  <si>
    <t>WJEC</t>
  </si>
  <si>
    <t>4606 BCC SF22</t>
  </si>
  <si>
    <t>West Mercia energy</t>
  </si>
  <si>
    <t>Feb and March 25 Gs and electric O/S</t>
  </si>
  <si>
    <t>4606 BCC SF23</t>
  </si>
  <si>
    <t>Genie Cleaning</t>
  </si>
  <si>
    <t>PO1698 accruals Genie Cleaning inv 10173</t>
  </si>
  <si>
    <t>4606 BCC SF24</t>
  </si>
  <si>
    <t xml:space="preserve">Neptune Compliance </t>
  </si>
  <si>
    <t>PO1702 accruals Neptune Compliance inv 2965</t>
  </si>
  <si>
    <t>4606 BCC SF25</t>
  </si>
  <si>
    <t>PO1804 accruals Veolia inv BHM1552312</t>
  </si>
  <si>
    <t>4606 BCC SF26</t>
  </si>
  <si>
    <t>AG Education Consultancy Ltd</t>
  </si>
  <si>
    <t>PO1840 accruals AG Education Consultancy Ltd inv 1126</t>
  </si>
  <si>
    <t>4606 BCC SF27</t>
  </si>
  <si>
    <t>Major Coachways</t>
  </si>
  <si>
    <t>PO2559 accruals Major Coachways (Kibble College) inv 15080</t>
  </si>
  <si>
    <t>4606 BCC SF28</t>
  </si>
  <si>
    <t>SOLIHULL SYNAGOGUE</t>
  </si>
  <si>
    <t>PO2619 accruals SOLIHULL SYNAGOGUE OUTREACH March 25 visit</t>
  </si>
  <si>
    <t>4606 BCC SF29</t>
  </si>
  <si>
    <t xml:space="preserve">Primal Sound </t>
  </si>
  <si>
    <t>PO2652 accruals Primal Sound inv 02419</t>
  </si>
  <si>
    <t>4606 BCC SF30</t>
  </si>
  <si>
    <t>ACS Technical</t>
  </si>
  <si>
    <t>PO2667 accruals ACS Technical inv 1093</t>
  </si>
  <si>
    <t>4606 BCC SF31</t>
  </si>
  <si>
    <t>Rise theatre</t>
  </si>
  <si>
    <t>PO2675 accruals Rise theatre CIC inv 1651</t>
  </si>
  <si>
    <t>4606 BCC SF32</t>
  </si>
  <si>
    <t>PO2536 A2E psychometric testing Exam Access Arrangements</t>
  </si>
  <si>
    <t>4606 BCC SF33</t>
  </si>
  <si>
    <t xml:space="preserve">MiQuill Catering </t>
  </si>
  <si>
    <t>MiQuill Catering invoice Q728-w-5084 March 25 FSM meals</t>
  </si>
  <si>
    <t>4606 BCC SF34</t>
  </si>
  <si>
    <t>MiQuill Catering invoice Q728-w-5084 March 25 Hospitality</t>
  </si>
  <si>
    <t>4606 BCC SF35</t>
  </si>
  <si>
    <t>MiQuill Catering invoice Q728-M-5163 March 25 subsidy Jan +Feb backdated and March 25</t>
  </si>
  <si>
    <t>4606 BCC SF36</t>
  </si>
  <si>
    <t xml:space="preserve">elevate education </t>
  </si>
  <si>
    <t>elevate education invoice UK39969  March 25</t>
  </si>
  <si>
    <t>4606 BCC SF37</t>
  </si>
  <si>
    <t>Chapter education</t>
  </si>
  <si>
    <t>Chapter education invoice 0341 March 25</t>
  </si>
  <si>
    <t>4606 BCC SF38</t>
  </si>
  <si>
    <t>Kimura Shukokai Portway</t>
  </si>
  <si>
    <t>Kimura Shukokai Portway invoice 462 March 25</t>
  </si>
  <si>
    <t>4606 BCC SF39</t>
  </si>
  <si>
    <t xml:space="preserve">Kin-ball UK CIC </t>
  </si>
  <si>
    <t>Kin-ball UK CIC invoice 0341 March 25</t>
  </si>
  <si>
    <t>4606 BCC SF40</t>
  </si>
  <si>
    <t>Aim commercial catering</t>
  </si>
  <si>
    <t>Aim commercial catering invoice 53185 March 25</t>
  </si>
  <si>
    <t>4606 BCC SF41</t>
  </si>
  <si>
    <t xml:space="preserve">Mark cashmore </t>
  </si>
  <si>
    <t>Mark cashmore invoice 1388 March 25</t>
  </si>
  <si>
    <t>4606 BCC SF42</t>
  </si>
  <si>
    <t>Unifrog 3 year subscription inadvance inv 00017883  PO1777 25/26 26/27</t>
  </si>
  <si>
    <t>4606 BCC SF43</t>
  </si>
  <si>
    <t>e22</t>
  </si>
  <si>
    <t>Forward products paper call off order PO2222 Invoice 299365STP006</t>
  </si>
  <si>
    <t>4606 BCC SF44</t>
  </si>
  <si>
    <t>Torque Counselling</t>
  </si>
  <si>
    <t>PO11730 accruals Torque counselling inv 95</t>
  </si>
  <si>
    <t>4606 BCC SF45</t>
  </si>
  <si>
    <t>parental receipts in advance -Peri/DoE/Ed visits</t>
  </si>
  <si>
    <t>4606 BCC SF46</t>
  </si>
  <si>
    <t>LAC unspent</t>
  </si>
  <si>
    <t>LAC premium unspent ringed fenced pupil allocation</t>
  </si>
  <si>
    <t>4606 BCC SF47</t>
  </si>
  <si>
    <t xml:space="preserve">MOD - cadet </t>
  </si>
  <si>
    <t>MOD CCF contingent growth fund</t>
  </si>
  <si>
    <t>CPIDMOD017</t>
  </si>
  <si>
    <t>Advisory Committee on Conscientious Objectors</t>
  </si>
  <si>
    <t>4606 BCC SF48</t>
  </si>
  <si>
    <t>Bursary 16-19</t>
  </si>
  <si>
    <t>Discretionary bursary overspend - fund summer term</t>
  </si>
  <si>
    <t>4606 BCC SF49</t>
  </si>
  <si>
    <t>Lloyds Bank Pcard</t>
  </si>
  <si>
    <t>Lloyds Bank Pcard pre 1-4-25 transactions</t>
  </si>
  <si>
    <t>4606 BCC SF50</t>
  </si>
  <si>
    <t>Electricity for March 2025</t>
  </si>
  <si>
    <t>5203 BCC SF9</t>
  </si>
  <si>
    <t>Gas for March 2025</t>
  </si>
  <si>
    <t>5203 BCC SF10</t>
  </si>
  <si>
    <t>Water for March 2025</t>
  </si>
  <si>
    <t>5203 BCC SF11</t>
  </si>
  <si>
    <t>Biffa</t>
  </si>
  <si>
    <t>Refuse for March 2025</t>
  </si>
  <si>
    <t>5203 BCC SF12</t>
  </si>
  <si>
    <t>5203 BCC SF13</t>
  </si>
  <si>
    <t>Parental Contribution</t>
  </si>
  <si>
    <t>Visit in May 2025</t>
  </si>
  <si>
    <t>5203 BCC SF14</t>
  </si>
  <si>
    <t>Early Years Adjustment</t>
  </si>
  <si>
    <t>5203 BCC SF15</t>
  </si>
  <si>
    <t>3428 BCC SF3</t>
  </si>
  <si>
    <t>Cloud to Ground Ltd</t>
  </si>
  <si>
    <t>Lighting Protection Repairs</t>
  </si>
  <si>
    <t>3428 BCC SF9</t>
  </si>
  <si>
    <t>Louise Jones Consultancy</t>
  </si>
  <si>
    <t>SIP 6/3/25 and 18/3/25</t>
  </si>
  <si>
    <t>3428 BCC SF10</t>
  </si>
  <si>
    <t>Outta Reach</t>
  </si>
  <si>
    <t>Installation</t>
  </si>
  <si>
    <t>3428 BCC SF11</t>
  </si>
  <si>
    <t>YHA</t>
  </si>
  <si>
    <t>Lake Distrct Educational Visit</t>
  </si>
  <si>
    <t>3428 BCC SF12</t>
  </si>
  <si>
    <t>Bham CofE Diocese</t>
  </si>
  <si>
    <t>LCVAP 10% contribution to building works</t>
  </si>
  <si>
    <t>3428 BCC SF13</t>
  </si>
  <si>
    <t>3428 BCC SF14</t>
  </si>
  <si>
    <t>01/03/2025 Infants</t>
  </si>
  <si>
    <t>3428 BCC SF15</t>
  </si>
  <si>
    <t>01/03/2025 Juniors</t>
  </si>
  <si>
    <t>3428 BCC SF16</t>
  </si>
  <si>
    <t>3428 BCC SF17</t>
  </si>
  <si>
    <t>The Supply Room</t>
  </si>
  <si>
    <t>Supply Staff W/C 24/3/25</t>
  </si>
  <si>
    <t>3428 BCC SF18</t>
  </si>
  <si>
    <t>Supply Staff W/C 17/3/25</t>
  </si>
  <si>
    <t>3428 BCC SF19</t>
  </si>
  <si>
    <t>Supply Staff W/C 10/3/25</t>
  </si>
  <si>
    <t>3428 BCC SF20</t>
  </si>
  <si>
    <t>Supply Staff W/C 3/3/25</t>
  </si>
  <si>
    <t>3428 BCC SF21</t>
  </si>
  <si>
    <t>Supply Staff W/E 28/3/25</t>
  </si>
  <si>
    <t>3428 BCC SF22</t>
  </si>
  <si>
    <t>Supply Staff W/E 21/3/25</t>
  </si>
  <si>
    <t>3428 BCC SF23</t>
  </si>
  <si>
    <t>Supply Staff W/E 14/3/25</t>
  </si>
  <si>
    <t>3428 BCC SF24</t>
  </si>
  <si>
    <t>Supply Staff W/E 7/3/25</t>
  </si>
  <si>
    <t>3428 BCC SF25</t>
  </si>
  <si>
    <t>Kick</t>
  </si>
  <si>
    <t>Mentoring Provision March 25</t>
  </si>
  <si>
    <t>3428 BCC SF26</t>
  </si>
  <si>
    <t>Energy March 2025</t>
  </si>
  <si>
    <t>3428 BCC SF27</t>
  </si>
  <si>
    <t>3428 BCC SF28</t>
  </si>
  <si>
    <t>Production LX</t>
  </si>
  <si>
    <t>Lighting and Sound Instalation</t>
  </si>
  <si>
    <t>3428 BCC SF29</t>
  </si>
  <si>
    <t>CMC</t>
  </si>
  <si>
    <t>Catering Managemnet Support</t>
  </si>
  <si>
    <t>3428 BCC SF30</t>
  </si>
  <si>
    <t>7009 BCC SF1</t>
  </si>
  <si>
    <t>Various Suppliers</t>
  </si>
  <si>
    <t xml:space="preserve">March 25 Utility Costs </t>
  </si>
  <si>
    <t>7009 BCC SF9</t>
  </si>
  <si>
    <t>Maintenance carried out in Mar 25</t>
  </si>
  <si>
    <t>7009 BCC SF10</t>
  </si>
  <si>
    <t>Cookes Gritting Services</t>
  </si>
  <si>
    <t>Gritting Of site Jan &amp; Feb 25</t>
  </si>
  <si>
    <t>7009 BCC SF11</t>
  </si>
  <si>
    <t>7009 BCC SF12</t>
  </si>
  <si>
    <t>Water and Sewerage Mar 25</t>
  </si>
  <si>
    <t>7009 BCC SF13</t>
  </si>
  <si>
    <t>Thomas Charles</t>
  </si>
  <si>
    <t>One off rubbish collection March 25</t>
  </si>
  <si>
    <t>7009 BCC SF14</t>
  </si>
  <si>
    <t>Switchgear Inspection</t>
  </si>
  <si>
    <t>RELPTY101</t>
  </si>
  <si>
    <t>Acivico Limited</t>
  </si>
  <si>
    <t>7009 BCC SF15</t>
  </si>
  <si>
    <t>Educational Visits 24-25</t>
  </si>
  <si>
    <t>7009 BCC SF16</t>
  </si>
  <si>
    <t>7009 BCC SF17</t>
  </si>
  <si>
    <t>Call Charges March 25</t>
  </si>
  <si>
    <t>7009 BCC SF18</t>
  </si>
  <si>
    <t>Various Supply agencies - Teachers</t>
  </si>
  <si>
    <t xml:space="preserve">Supply Costs </t>
  </si>
  <si>
    <t>7009 BCC SF19</t>
  </si>
  <si>
    <t>Various Supply agencies - TA's</t>
  </si>
  <si>
    <t>7009 BCC SF20</t>
  </si>
  <si>
    <t>Occupational Therapy Jan - March 25</t>
  </si>
  <si>
    <t>7009 BCC SF21</t>
  </si>
  <si>
    <t>Music Therapy</t>
  </si>
  <si>
    <t xml:space="preserve">Music Therapy </t>
  </si>
  <si>
    <t>7009 BCC SF22</t>
  </si>
  <si>
    <t xml:space="preserve">Pre employment medical checks </t>
  </si>
  <si>
    <t>7009 BCC SF23</t>
  </si>
  <si>
    <t>BCL Year end adjustment disputed with BCC</t>
  </si>
  <si>
    <t>7009 BCC SF24</t>
  </si>
  <si>
    <t>Prepaid subscription services</t>
  </si>
  <si>
    <t>7009 BCC SF25</t>
  </si>
  <si>
    <t>Elite Safety</t>
  </si>
  <si>
    <t>Gold Membership ends 31.08.25</t>
  </si>
  <si>
    <t>7009 BCC SF26</t>
  </si>
  <si>
    <t>Creative Education</t>
  </si>
  <si>
    <t>7009 BCC SF27</t>
  </si>
  <si>
    <t>Calvert Trust</t>
  </si>
  <si>
    <t>Deposit for education visit June 2026</t>
  </si>
  <si>
    <t>7009 BCC SF28</t>
  </si>
  <si>
    <t>The Helping Hand Company</t>
  </si>
  <si>
    <t>Service Contract ends 31.03.26</t>
  </si>
  <si>
    <t>7009 BCC SF29</t>
  </si>
  <si>
    <t>Sandwell CC</t>
  </si>
  <si>
    <t>OLA Funding 24-25</t>
  </si>
  <si>
    <t>7009 BCC SF30</t>
  </si>
  <si>
    <t>Worcester CC</t>
  </si>
  <si>
    <t>OLA Funding 23-24</t>
  </si>
  <si>
    <t>7009 BCC SF31</t>
  </si>
  <si>
    <t>7009 BCC SF32</t>
  </si>
  <si>
    <t>Dudley CC</t>
  </si>
  <si>
    <t>7009 BCC SF33</t>
  </si>
  <si>
    <t>7009 BCC SF34</t>
  </si>
  <si>
    <t>I08B</t>
  </si>
  <si>
    <t>Chasdgrove School</t>
  </si>
  <si>
    <t>Trainee Placements June 24</t>
  </si>
  <si>
    <t>7009 BCC SF35</t>
  </si>
  <si>
    <t>Victoria College</t>
  </si>
  <si>
    <t>Various Recharges Mar 25</t>
  </si>
  <si>
    <t>7009 BCC SF36</t>
  </si>
  <si>
    <t>Victoria College Federated Top Slice 2025 - 202842</t>
  </si>
  <si>
    <t>7009 BCC SF37</t>
  </si>
  <si>
    <t>Victoria College Hydro Pool  2025 - 202842</t>
  </si>
  <si>
    <t>7009 BCC SF38</t>
  </si>
  <si>
    <t>James Brindley</t>
  </si>
  <si>
    <t>Utility Recharges March 25</t>
  </si>
  <si>
    <t>7009 BCC SF39</t>
  </si>
  <si>
    <t>7009 BCC SF40</t>
  </si>
  <si>
    <t>Federation Recharge 24-25</t>
  </si>
  <si>
    <t>7009 BCC SF41</t>
  </si>
  <si>
    <t>Parent Pay</t>
  </si>
  <si>
    <t>School Dinners March 25</t>
  </si>
  <si>
    <t>7009 BCC SF42</t>
  </si>
  <si>
    <t>School Trips March 25</t>
  </si>
  <si>
    <t>7009 BCC SF43</t>
  </si>
  <si>
    <t>Longwill School</t>
  </si>
  <si>
    <t>March 25 Utilities</t>
  </si>
  <si>
    <t>7009 BCC SF44</t>
  </si>
  <si>
    <t>Department for Education</t>
  </si>
  <si>
    <t>Insurance Claim CMA DFE Risk Protection</t>
  </si>
  <si>
    <t>CPIDDFE022</t>
  </si>
  <si>
    <t>7009 BCC SF45</t>
  </si>
  <si>
    <t>BCC Dual Funding Income not received 24-25</t>
  </si>
  <si>
    <t>7009 BCC SF46</t>
  </si>
  <si>
    <t>Boiler and floor works in response to flood</t>
  </si>
  <si>
    <t>7009 BCC SF47</t>
  </si>
  <si>
    <t>Works in response flood</t>
  </si>
  <si>
    <t>7009 BCC SF48</t>
  </si>
  <si>
    <t>16-19 Bursary - discretionary bursary 22-23 to 24-25</t>
  </si>
  <si>
    <t>7009 BCC SF49</t>
  </si>
  <si>
    <t>Supply costs - LTS &amp; clerk to governors</t>
  </si>
  <si>
    <t>7009 BCC SF50</t>
  </si>
  <si>
    <t>3019 BCC SF3</t>
  </si>
  <si>
    <t>3019 BCC SF5</t>
  </si>
  <si>
    <t>Agency TA March 2025</t>
  </si>
  <si>
    <t>3019 BCC SF9</t>
  </si>
  <si>
    <t>Oddizzi</t>
  </si>
  <si>
    <t>Subscription charge</t>
  </si>
  <si>
    <t>3019 BCC SF10</t>
  </si>
  <si>
    <t>Aston Manor</t>
  </si>
  <si>
    <t>Trips &amp; swimming transport</t>
  </si>
  <si>
    <t>3019 BCC SF11</t>
  </si>
  <si>
    <t>Cables</t>
  </si>
  <si>
    <t>3019 BCC SF12</t>
  </si>
  <si>
    <t>M Harries We 23/03 &amp; 30/03</t>
  </si>
  <si>
    <t>3019 BCC SF13</t>
  </si>
  <si>
    <t>Animal Man</t>
  </si>
  <si>
    <t>Animal Man 17/03/25</t>
  </si>
  <si>
    <t>3019 BCC SF14</t>
  </si>
  <si>
    <t>H Hussain &amp; H Bi WE 23/03 &amp; 30/03</t>
  </si>
  <si>
    <t>3019 BCC SF15</t>
  </si>
  <si>
    <t>WE 23/03 &amp; 30/03</t>
  </si>
  <si>
    <t>3019 BCC SF16</t>
  </si>
  <si>
    <t>Prospero</t>
  </si>
  <si>
    <t>WE 230/03/25</t>
  </si>
  <si>
    <t>3019 BCC SF17</t>
  </si>
  <si>
    <t>3019 BCC SF18</t>
  </si>
  <si>
    <t>Primary Package</t>
  </si>
  <si>
    <t>3019 BCC SF19</t>
  </si>
  <si>
    <t>I C Talent</t>
  </si>
  <si>
    <t>Cretakers charges</t>
  </si>
  <si>
    <t>3019 BCC SF20</t>
  </si>
  <si>
    <t>Restore</t>
  </si>
  <si>
    <t>Storage</t>
  </si>
  <si>
    <t>3019 BCC SF21</t>
  </si>
  <si>
    <t>3019 BCC SF22</t>
  </si>
  <si>
    <t>Ricoh</t>
  </si>
  <si>
    <t>Oct -March</t>
  </si>
  <si>
    <t>3019 BCC SF23</t>
  </si>
  <si>
    <t>RWI Resource</t>
  </si>
  <si>
    <t>3019 BCC SF24</t>
  </si>
  <si>
    <t>Gamma</t>
  </si>
  <si>
    <t>3019 BCC SF25</t>
  </si>
  <si>
    <t>Donna Wilson</t>
  </si>
  <si>
    <t>3019 BCC SF26</t>
  </si>
  <si>
    <t>HMB training</t>
  </si>
  <si>
    <t>First Aid Trainiong</t>
  </si>
  <si>
    <t>3019 BCC SF27</t>
  </si>
  <si>
    <t>BSG</t>
  </si>
  <si>
    <t>March paper</t>
  </si>
  <si>
    <t>3019 BCC SF28</t>
  </si>
  <si>
    <t>LE Academy</t>
  </si>
  <si>
    <t>Spring 2 charges</t>
  </si>
  <si>
    <t>3019 BCC SF29</t>
  </si>
  <si>
    <t>T4S Recruitment</t>
  </si>
  <si>
    <t>F Saeed WC 10/17 &amp; 24/03/35</t>
  </si>
  <si>
    <t>3019 BCC SF30</t>
  </si>
  <si>
    <t>3019 BCC SF31</t>
  </si>
  <si>
    <t>Nova Consultancy</t>
  </si>
  <si>
    <t>Feb 2025 Clerking</t>
  </si>
  <si>
    <t>3019 BCC SF32</t>
  </si>
  <si>
    <t>Teacheractive</t>
  </si>
  <si>
    <t>Supply cover</t>
  </si>
  <si>
    <t>3019 BCC SF33</t>
  </si>
  <si>
    <t>3D facilities</t>
  </si>
  <si>
    <t>Call outs and minor repairs</t>
  </si>
  <si>
    <t>3019 BCC SF34</t>
  </si>
  <si>
    <t>Konica minolta</t>
  </si>
  <si>
    <t xml:space="preserve">Jan- Mar </t>
  </si>
  <si>
    <t>3019 BCC SF35</t>
  </si>
  <si>
    <t>First News</t>
  </si>
  <si>
    <t>3019 BCC SF36</t>
  </si>
  <si>
    <t>Absolute Interpreting</t>
  </si>
  <si>
    <t>Interpreting</t>
  </si>
  <si>
    <t>3019 BCC SF37</t>
  </si>
  <si>
    <t>Bug s=ub and ebooks</t>
  </si>
  <si>
    <t>3019 BCC SF38</t>
  </si>
  <si>
    <t>Gas March Charges</t>
  </si>
  <si>
    <t>3019 BCC SF39</t>
  </si>
  <si>
    <t>Electricity Oct-Mar charges</t>
  </si>
  <si>
    <t>3019 BCC SF40</t>
  </si>
  <si>
    <t>3365 BCC SF5</t>
  </si>
  <si>
    <t>G4S Cash Solutions (UK) Ltd</t>
  </si>
  <si>
    <t>EANJ240044 Cash Collection March 2025</t>
  </si>
  <si>
    <t>3365 BCC SF9</t>
  </si>
  <si>
    <t>IRIS Software Ltd</t>
  </si>
  <si>
    <t>EANJ240050 Text Messages March 2025</t>
  </si>
  <si>
    <t>3365 BCC SF10</t>
  </si>
  <si>
    <t>Connex Education Partnership Ltd</t>
  </si>
  <si>
    <t>EANJ240200 SEN Support w/e 28.03.25</t>
  </si>
  <si>
    <t>3365 BCC SF11</t>
  </si>
  <si>
    <t>EANJ240201 SEN Support w/e 28.03.25</t>
  </si>
  <si>
    <t>3365 BCC SF12</t>
  </si>
  <si>
    <t>EANJ240203 PPA Cover w/e 28.03.25</t>
  </si>
  <si>
    <t>3365 BCC SF13</t>
  </si>
  <si>
    <t>EANJ240235 Music Tuition Spring 2 2025</t>
  </si>
  <si>
    <t>3365 BCC SF14</t>
  </si>
  <si>
    <t>EANJ240242 SEN Support w/e 28.03.25</t>
  </si>
  <si>
    <t>3365 BCC SF15</t>
  </si>
  <si>
    <t>EANJ240253 SEN Support w/e 28.03.25</t>
  </si>
  <si>
    <t>3365 BCC SF16</t>
  </si>
  <si>
    <t>Sharp Business Systems UK plc</t>
  </si>
  <si>
    <t>Copier Charges March 2025</t>
  </si>
  <si>
    <t>3365 BCC SF17</t>
  </si>
  <si>
    <t>Gas Charges March 2025</t>
  </si>
  <si>
    <t>3365 BCC SF18</t>
  </si>
  <si>
    <t>Electricity Charges March 2025</t>
  </si>
  <si>
    <t>3365 BCC SF19</t>
  </si>
  <si>
    <t>3365 BCC SF20</t>
  </si>
  <si>
    <t>BCHC Plus School Nursing Sessions Jan to March 2025</t>
  </si>
  <si>
    <t>3365 BCC SF21</t>
  </si>
  <si>
    <t>3310 BCC SF5</t>
  </si>
  <si>
    <t>2nd City Skips</t>
  </si>
  <si>
    <t>3310 BCC SF9</t>
  </si>
  <si>
    <t>Water and sewerage charges</t>
  </si>
  <si>
    <t>3310 BCC SF10</t>
  </si>
  <si>
    <t>ICT Technician</t>
  </si>
  <si>
    <t>3310 BCC SF11</t>
  </si>
  <si>
    <t>M&amp;BG Services</t>
  </si>
  <si>
    <t>3310 BCC SF12</t>
  </si>
  <si>
    <t>2178 BCC SF5</t>
  </si>
  <si>
    <t>2184 BCC SF5</t>
  </si>
  <si>
    <t>2190 BCC SF5</t>
  </si>
  <si>
    <t>Temporary Agency Staff</t>
  </si>
  <si>
    <t>2190 BCC SF9</t>
  </si>
  <si>
    <t>2190 BCC SF10</t>
  </si>
  <si>
    <t>2190 BCC SF11</t>
  </si>
  <si>
    <t>Absolute Interpreting Services</t>
  </si>
  <si>
    <t>Interepreter</t>
  </si>
  <si>
    <t>2190 BCC SF12</t>
  </si>
  <si>
    <t>Repair Call Out</t>
  </si>
  <si>
    <t>2190 BCC SF13</t>
  </si>
  <si>
    <t>Replace Lighting Dimmer Rack</t>
  </si>
  <si>
    <t>2190 BCC SF14</t>
  </si>
  <si>
    <t>Fire Door remedial works</t>
  </si>
  <si>
    <t>2190 BCC SF15</t>
  </si>
  <si>
    <t>ADT</t>
  </si>
  <si>
    <t xml:space="preserve">New Sensor fitting </t>
  </si>
  <si>
    <t>2190 BCC SF16</t>
  </si>
  <si>
    <t>CLEAPPS Membership</t>
  </si>
  <si>
    <t>2190 BCC SF17</t>
  </si>
  <si>
    <t>Occupational Health Consultation</t>
  </si>
  <si>
    <t>2190 BCC SF18</t>
  </si>
  <si>
    <t>School Catering</t>
  </si>
  <si>
    <t>2190 BCC SF19</t>
  </si>
  <si>
    <t>Ebay</t>
  </si>
  <si>
    <t>Cellophane Bags</t>
  </si>
  <si>
    <t>2190 BCC SF20</t>
  </si>
  <si>
    <t>Educational Planning Books</t>
  </si>
  <si>
    <t>Planning Books</t>
  </si>
  <si>
    <t>2190 BCC SF21</t>
  </si>
  <si>
    <t xml:space="preserve">EDF </t>
  </si>
  <si>
    <t>2190 BCC SF22</t>
  </si>
  <si>
    <t>Firemark Ltd</t>
  </si>
  <si>
    <t>Fire Extinguishers</t>
  </si>
  <si>
    <t>2190 BCC SF23</t>
  </si>
  <si>
    <t>Stationary</t>
  </si>
  <si>
    <t>2190 BCC SF24</t>
  </si>
  <si>
    <t>2190 BCC SF25</t>
  </si>
  <si>
    <t>2190 BCC SF26</t>
  </si>
  <si>
    <t>2190 BCC SF27</t>
  </si>
  <si>
    <t>2190 BCC SF28</t>
  </si>
  <si>
    <t>2190 BCC SF29</t>
  </si>
  <si>
    <t>2190 BCC SF30</t>
  </si>
  <si>
    <t>Music Teacher</t>
  </si>
  <si>
    <t>2190 BCC SF31</t>
  </si>
  <si>
    <t xml:space="preserve">Penns Ground Maintenance </t>
  </si>
  <si>
    <t>Grounds Maintenance</t>
  </si>
  <si>
    <t>2190 BCC SF32</t>
  </si>
  <si>
    <t>School Comms</t>
  </si>
  <si>
    <t>2190 BCC SF33</t>
  </si>
  <si>
    <t>School Signs</t>
  </si>
  <si>
    <t xml:space="preserve">Installation </t>
  </si>
  <si>
    <t>2190 BCC SF34</t>
  </si>
  <si>
    <t>2190 BCC SF35</t>
  </si>
  <si>
    <t>2190 BCC SF36</t>
  </si>
  <si>
    <t>Writing Moderation Course</t>
  </si>
  <si>
    <t>2190 BCC SF37</t>
  </si>
  <si>
    <t>Super Star Sport</t>
  </si>
  <si>
    <t>2190 BCC SF38</t>
  </si>
  <si>
    <t>Supply Star</t>
  </si>
  <si>
    <t>2190 BCC SF39</t>
  </si>
  <si>
    <t>Speech &amp; Language Specialist</t>
  </si>
  <si>
    <t>2190 BCC SF40</t>
  </si>
  <si>
    <t>Mobile Phone</t>
  </si>
  <si>
    <t>2190 BCC SF41</t>
  </si>
  <si>
    <t>Temu</t>
  </si>
  <si>
    <t>2190 BCC SF42</t>
  </si>
  <si>
    <t>2190 BCC SF43</t>
  </si>
  <si>
    <t>Photocopier Rental &amp; Charges</t>
  </si>
  <si>
    <t>2190 BCC SF44</t>
  </si>
  <si>
    <t>Refuge</t>
  </si>
  <si>
    <t>2190 BCC SF45</t>
  </si>
  <si>
    <t>W V Howe</t>
  </si>
  <si>
    <t>Repair to kitchen equipment</t>
  </si>
  <si>
    <t>2190 BCC SF46</t>
  </si>
  <si>
    <t>2190 BCC SF47</t>
  </si>
  <si>
    <t>7035 BCC SF5</t>
  </si>
  <si>
    <t>2246 BCC SF3</t>
  </si>
  <si>
    <t>2246 BCC SF5</t>
  </si>
  <si>
    <t>Dual Funding agreed by City</t>
  </si>
  <si>
    <t>2246 BCC SF9</t>
  </si>
  <si>
    <t>Supply of Agency Staff w/e 21.03.25</t>
  </si>
  <si>
    <t>2246 BCC SF10</t>
  </si>
  <si>
    <t>Supply of Agency Staff w/e 28.03.25</t>
  </si>
  <si>
    <t>2246 BCC SF11</t>
  </si>
  <si>
    <t>Supply of Agency Staff w/e 30/03/25</t>
  </si>
  <si>
    <t>2246 BCC SF12</t>
  </si>
  <si>
    <t>Supply of Agency Staff w/e 23/03/25</t>
  </si>
  <si>
    <t>2246 BCC SF13</t>
  </si>
  <si>
    <t>Colmore Education</t>
  </si>
  <si>
    <t>2246 BCC SF14</t>
  </si>
  <si>
    <t>2246 BCC SF15</t>
  </si>
  <si>
    <t>Taylor Shaw</t>
  </si>
  <si>
    <t>March Supply of school meals</t>
  </si>
  <si>
    <t>2246 BCC SF16</t>
  </si>
  <si>
    <t>Anomaly Interactive Ltd</t>
  </si>
  <si>
    <t>Information Boards - installation &amp; delivery *4</t>
  </si>
  <si>
    <t>2246 BCC SF17</t>
  </si>
  <si>
    <t>Anomily Filming Studio</t>
  </si>
  <si>
    <t>2246 BCC SF18</t>
  </si>
  <si>
    <t>3323 BCC SF5</t>
  </si>
  <si>
    <t>TotalEnergies Gas &amp; Power Limited</t>
  </si>
  <si>
    <t>Electricity &amp; Gas</t>
  </si>
  <si>
    <t>3323 BCC SF9</t>
  </si>
  <si>
    <t>SIPS Education Limited</t>
  </si>
  <si>
    <t>3323 BCC SF10</t>
  </si>
  <si>
    <t>Catering Term Jan - March 25</t>
  </si>
  <si>
    <t>3323 BCC SF11</t>
  </si>
  <si>
    <t>7045 BCC SF5</t>
  </si>
  <si>
    <t>7045 BCC SF9</t>
  </si>
  <si>
    <t>Twenty 4 Severn</t>
  </si>
  <si>
    <t>7045 BCC SF10</t>
  </si>
  <si>
    <t>AXCIS</t>
  </si>
  <si>
    <t>7045 BCC SF11</t>
  </si>
  <si>
    <t>7045 BCC SF12</t>
  </si>
  <si>
    <t>7045 BCC SF13</t>
  </si>
  <si>
    <t>Your Supply</t>
  </si>
  <si>
    <t>7045 BCC SF14</t>
  </si>
  <si>
    <t>Paper</t>
  </si>
  <si>
    <t>7045 BCC SF15</t>
  </si>
  <si>
    <t>SFS</t>
  </si>
  <si>
    <t>Financial Service</t>
  </si>
  <si>
    <t>7045 BCC SF16</t>
  </si>
  <si>
    <t xml:space="preserve">IT </t>
  </si>
  <si>
    <t>7045 BCC SF17</t>
  </si>
  <si>
    <t>Leanne O'Keefe</t>
  </si>
  <si>
    <t>Professional Fees</t>
  </si>
  <si>
    <t>7045 BCC SF18</t>
  </si>
  <si>
    <t>CD Excel</t>
  </si>
  <si>
    <t>Additional Cleaning February and March</t>
  </si>
  <si>
    <t>7045 BCC SF19</t>
  </si>
  <si>
    <t>7045 BCC SF20</t>
  </si>
  <si>
    <t>7045 BCC SF21</t>
  </si>
  <si>
    <t>2192 BCC SF5</t>
  </si>
  <si>
    <t>MIQUILL</t>
  </si>
  <si>
    <t>March 25 School Meals</t>
  </si>
  <si>
    <t>2192 BCC SF9</t>
  </si>
  <si>
    <t>March 25 Copy Charge (Part of prev period used)</t>
  </si>
  <si>
    <t>2192 BCC SF10</t>
  </si>
  <si>
    <t>Printwaste</t>
  </si>
  <si>
    <t>March 25 Shred Cost (Feb Inv used)</t>
  </si>
  <si>
    <t>2192 BCC SF11</t>
  </si>
  <si>
    <t>March 25 Gas &amp; Electric (Feb Inv used)</t>
  </si>
  <si>
    <t>2192 BCC SF12</t>
  </si>
  <si>
    <t>March 25 Agency</t>
  </si>
  <si>
    <t>2192 BCC SF13</t>
  </si>
  <si>
    <t>2192 BCC SF14</t>
  </si>
  <si>
    <t>Zest Eduction</t>
  </si>
  <si>
    <t>2192 BCC SF15</t>
  </si>
  <si>
    <t>Dorwingear Ltd</t>
  </si>
  <si>
    <t>March 25 Inv - Remote Control Fobs Sch Gate</t>
  </si>
  <si>
    <t>2192 BCC SF16</t>
  </si>
  <si>
    <t>4imprint Direct Ltd</t>
  </si>
  <si>
    <t>March 25 Inv - Y6 Resources</t>
  </si>
  <si>
    <t>2192 BCC SF17</t>
  </si>
  <si>
    <t>Supply costs w/c 23.3.25</t>
  </si>
  <si>
    <t>7014 BCC SF12</t>
  </si>
  <si>
    <t>Training not invoiced</t>
  </si>
  <si>
    <t>7014 BCC SF13</t>
  </si>
  <si>
    <t>Work completed &amp; not invoiced</t>
  </si>
  <si>
    <t>7014 BCC SF14</t>
  </si>
  <si>
    <t>2245 BCC SF5</t>
  </si>
  <si>
    <t>Teem Recruitment Ltd</t>
  </si>
  <si>
    <t>Contract Services Leonard Campbell 15 Dec to 23 March</t>
  </si>
  <si>
    <t>2245 BCC SF9</t>
  </si>
  <si>
    <t>Reed Specialist Recruitment</t>
  </si>
  <si>
    <t xml:space="preserve">Agency Teacher Haseen George </t>
  </si>
  <si>
    <t>2245 BCC SF10</t>
  </si>
  <si>
    <t>Agency support worker</t>
  </si>
  <si>
    <t>2245 BCC SF11</t>
  </si>
  <si>
    <t>First for Education</t>
  </si>
  <si>
    <t>S Challoner administration external agency support</t>
  </si>
  <si>
    <t>2245 BCC SF12</t>
  </si>
  <si>
    <t>External agency support for teaching assistants</t>
  </si>
  <si>
    <t>2245 BCC SF13</t>
  </si>
  <si>
    <t>Prospect Coaches</t>
  </si>
  <si>
    <t>Coach hire to swimming March 2025</t>
  </si>
  <si>
    <t>2245 BCC SF14</t>
  </si>
  <si>
    <t>Clarkes Travel</t>
  </si>
  <si>
    <t>Coach hire March 2025</t>
  </si>
  <si>
    <t>2245 BCC SF15</t>
  </si>
  <si>
    <t>External agency teacher supply</t>
  </si>
  <si>
    <t>2245 BCC SF16</t>
  </si>
  <si>
    <t>2245 BCC SF17</t>
  </si>
  <si>
    <t>Mr Sam P George</t>
  </si>
  <si>
    <t>Ukulele and Glee club March 2025</t>
  </si>
  <si>
    <t>2245 BCC SF18</t>
  </si>
  <si>
    <t xml:space="preserve">2024-25 Actual Year to Date Position (inc all Accruals) 
</t>
  </si>
  <si>
    <t>Pre Closure Accruals</t>
  </si>
  <si>
    <t>2024-25 Balanced Outturn Excluding Accruals</t>
  </si>
  <si>
    <t>Schools Finance Budget Monitoring - Closure 2024-25</t>
  </si>
  <si>
    <t>MATCH('2.</t>
  </si>
  <si>
    <t>CFR</t>
  </si>
  <si>
    <t>Return'!$C$3</t>
  </si>
  <si>
    <t>Outturn'!$A$7:$A$218</t>
  </si>
  <si>
    <t>Return'!B14</t>
  </si>
  <si>
    <t>Outturn'!$G$7:$DR$7</t>
  </si>
  <si>
    <t>0))</t>
  </si>
  <si>
    <t>NativeId</t>
  </si>
  <si>
    <t>cfrdataorderseqcolumn</t>
  </si>
  <si>
    <t>sourceid</t>
  </si>
  <si>
    <t>sourceschooltableid</t>
  </si>
  <si>
    <t>ob01openingpupilfocusedrevenuebalance</t>
  </si>
  <si>
    <t>ob02openingcommunityfocusedrevenuebalance</t>
  </si>
  <si>
    <t>ob03openingcapitalbalance</t>
  </si>
  <si>
    <t>i01la</t>
  </si>
  <si>
    <t>i02sixthform</t>
  </si>
  <si>
    <t>i03highneedstopup</t>
  </si>
  <si>
    <t>i04minorityethnic</t>
  </si>
  <si>
    <t>i05pupilpremium</t>
  </si>
  <si>
    <t>i06othergovgrants</t>
  </si>
  <si>
    <t>i07othergrants</t>
  </si>
  <si>
    <t>i08aincomefromlettingpremises</t>
  </si>
  <si>
    <t>i08botherincomefromfacilitiesandservices</t>
  </si>
  <si>
    <t>i09catering</t>
  </si>
  <si>
    <t>i10supplyinsurance</t>
  </si>
  <si>
    <t>i11otherinsurance</t>
  </si>
  <si>
    <t>i12contributions</t>
  </si>
  <si>
    <t>i13donations</t>
  </si>
  <si>
    <t>i14schoolstandardsgrant</t>
  </si>
  <si>
    <t>i15pupilfocusedextendedfunding</t>
  </si>
  <si>
    <t>i16communityfocusedfunding</t>
  </si>
  <si>
    <t>i17communityfocusedschoolfacilitiesincome</t>
  </si>
  <si>
    <t>i18acovidretentionscheme</t>
  </si>
  <si>
    <t>i18bcovidexceptionalcosts</t>
  </si>
  <si>
    <t>i18ccovidother</t>
  </si>
  <si>
    <t>i18dadditionalgrantschools</t>
  </si>
  <si>
    <t>e01teachingstaff</t>
  </si>
  <si>
    <t>e02supplystaff</t>
  </si>
  <si>
    <t>e03supportstaff</t>
  </si>
  <si>
    <t>e04premisesstaff</t>
  </si>
  <si>
    <t>e05adminstaff</t>
  </si>
  <si>
    <t>e06cateringstaff</t>
  </si>
  <si>
    <t>e07otherstaff</t>
  </si>
  <si>
    <t>e08indirectemployee</t>
  </si>
  <si>
    <t>e09staffdevelopment</t>
  </si>
  <si>
    <t>e10supplyinsurance</t>
  </si>
  <si>
    <t>e11staffinsurance</t>
  </si>
  <si>
    <t>e12buildings</t>
  </si>
  <si>
    <t>e13grounds</t>
  </si>
  <si>
    <t>e14cleaningcaretaking</t>
  </si>
  <si>
    <t>e15watersewerage</t>
  </si>
  <si>
    <t>e16energy</t>
  </si>
  <si>
    <t>e17rates</t>
  </si>
  <si>
    <t>e18otheroccupation</t>
  </si>
  <si>
    <t>e19learningresources</t>
  </si>
  <si>
    <t>e20ictlearningresources</t>
  </si>
  <si>
    <t>e21examinationfees</t>
  </si>
  <si>
    <t>e22administrativesupplies</t>
  </si>
  <si>
    <t>e23otherinsurance</t>
  </si>
  <si>
    <t>e24specialfacilities</t>
  </si>
  <si>
    <t>e25cateringsupplies</t>
  </si>
  <si>
    <t>e26agencysupplystaff</t>
  </si>
  <si>
    <t>e27curriculumservices</t>
  </si>
  <si>
    <t>e28aotherservicesexceptpfi</t>
  </si>
  <si>
    <t>e28botherservicespfi</t>
  </si>
  <si>
    <t>e29loaninterest</t>
  </si>
  <si>
    <t>e30directrevenuefinancing</t>
  </si>
  <si>
    <t>e31communityfocusedstaff</t>
  </si>
  <si>
    <t>e32communityfocusedschoolcosts</t>
  </si>
  <si>
    <t>ci01capitalincome</t>
  </si>
  <si>
    <t>ci03voluntaryincome</t>
  </si>
  <si>
    <t>ci04directrevenuefinancing</t>
  </si>
  <si>
    <t>deminimis</t>
  </si>
  <si>
    <t>ce01landbuildings</t>
  </si>
  <si>
    <t>ce02constructionconversion</t>
  </si>
  <si>
    <t>ce03equipment</t>
  </si>
  <si>
    <t>ce04ict</t>
  </si>
  <si>
    <t>b01committedrevenue</t>
  </si>
  <si>
    <t>b02uncommittedrevenue</t>
  </si>
  <si>
    <t>b03devolvedcapital</t>
  </si>
  <si>
    <t>b05othercapital</t>
  </si>
  <si>
    <t>b06communityfocused</t>
  </si>
  <si>
    <t>b07outstandingbalance</t>
  </si>
  <si>
    <t>incometotal</t>
  </si>
  <si>
    <t>expendituretotal</t>
  </si>
  <si>
    <t>capitalincometotal</t>
  </si>
  <si>
    <t>capitalexpendituretotal</t>
  </si>
  <si>
    <t>balancestotal</t>
  </si>
  <si>
    <t>786d6a63-969f-446c-a0c0-0b1fe3546538</t>
  </si>
  <si>
    <t>0e0a0057-a057-46b6-84e5-c1b9dd8705ba</t>
  </si>
  <si>
    <t>4c713f57-45bb-4e02-9af2-348d2c298d24</t>
  </si>
  <si>
    <t>b07d44d9-7d61-44ea-82ce-d34047cc674c</t>
  </si>
  <si>
    <t>a3bc0283-5635-424d-a905-c838016bcb4a</t>
  </si>
  <si>
    <t>6a702cae-7e37-459b-804e-a32d350d0ec5</t>
  </si>
  <si>
    <t>dd87f5b5-cacc-458f-991c-a89846d4f110</t>
  </si>
  <si>
    <t>2c58d270-066c-4eec-b849-b441dc0cbe01</t>
  </si>
  <si>
    <t>5167cfa5-1708-4730-b224-168cd1eff2f0</t>
  </si>
  <si>
    <t>9f9c57a8-5234-4563-93ff-02bb7b3217fd</t>
  </si>
  <si>
    <t>79cbb356-ebd8-44f0-8720-f2a6664ac611</t>
  </si>
  <si>
    <t>de3fa3b8-dc20-474f-880b-7367ef6d4ef1</t>
  </si>
  <si>
    <t>ec21e5e0-369b-4191-9893-e4347d455e8e</t>
  </si>
  <si>
    <t>78a420fd-deb3-4a45-b962-9f46d1fda355</t>
  </si>
  <si>
    <t>9e5cace2-4f06-408f-a208-a52de86c3291</t>
  </si>
  <si>
    <t>aec8f6fb-ea41-410f-bc17-8f59038e3a55</t>
  </si>
  <si>
    <t>77dd83f1-ed6b-481e-9aa6-ddd28db2090c</t>
  </si>
  <si>
    <t>eb02aac7-b555-44f6-89a6-877df17e936b</t>
  </si>
  <si>
    <t>0812124a-1284-4b83-9157-21bad89a7492</t>
  </si>
  <si>
    <t>17006f26-1b30-4de0-bf8e-2fc707a96c0d</t>
  </si>
  <si>
    <t>f7c20a6a-c7fb-4276-8d89-997fb40a9bd4</t>
  </si>
  <si>
    <t>7e8c7af5-40d2-44cd-87cb-fbc046a65c7a</t>
  </si>
  <si>
    <t>b6efc24c-ad40-4327-a12b-b892cf8f25ce</t>
  </si>
  <si>
    <t>0914af6c-ff18-44b1-a368-a1b020c2bfdd</t>
  </si>
  <si>
    <t>d6ba93b8-8b75-4da0-9793-0f8581a7d051</t>
  </si>
  <si>
    <t>8338fc8d-9b8e-4d5e-ac40-9e51eb967aa7</t>
  </si>
  <si>
    <t>51e16378-43d7-4471-b0ed-586331563207</t>
  </si>
  <si>
    <t>262f6203-5fe2-4fd6-bd6e-fec67f2fab92</t>
  </si>
  <si>
    <t>821bc63c-ca97-45a5-8aa0-d799b1db8e53</t>
  </si>
  <si>
    <t>4d49388d-0c59-4685-855f-ddf50518938c</t>
  </si>
  <si>
    <t>bdeb9e98-7f59-4293-bc71-81e24670f626</t>
  </si>
  <si>
    <t>a5408274-2aa5-41fe-8c50-6c64c9899cb8</t>
  </si>
  <si>
    <t>5fb8e87c-d62b-4407-8ae4-95a5c8ed1548</t>
  </si>
  <si>
    <t>9065c7a3-6071-45b6-ae83-beae55f66d84</t>
  </si>
  <si>
    <t>82205aee-9239-4236-b950-effdf1492285</t>
  </si>
  <si>
    <t>2397f8a8-7b8c-4beb-a6f3-1a4443dd71f8</t>
  </si>
  <si>
    <t>64fb6c79-1838-4f4e-a50e-14cc32bf597b</t>
  </si>
  <si>
    <t>4b37459d-4e17-485c-81ed-65141a67130c</t>
  </si>
  <si>
    <t>c50053e0-d06c-4f64-ace2-2ac5647a2eed</t>
  </si>
  <si>
    <t>ba85d260-17e1-4d77-b121-81fa69a2e19c</t>
  </si>
  <si>
    <t>1807cf50-5d9a-4ce1-b1ee-226863d60071</t>
  </si>
  <si>
    <t>39bafaa7-1512-45ac-9488-e3f78a04d6fe</t>
  </si>
  <si>
    <t>2726393b-b0a1-487b-9ed1-54de8302adb5</t>
  </si>
  <si>
    <t>bd911fe9-bcd9-4812-8c85-7d867a1ea2f6</t>
  </si>
  <si>
    <t>280ff10c-3095-4b74-afaf-4c70f019d6fc</t>
  </si>
  <si>
    <t>6e589db5-70a5-45da-af2f-e1481b987ab3</t>
  </si>
  <si>
    <t>7e97c513-11c4-46a7-93a1-d0a2837a7bb6</t>
  </si>
  <si>
    <t>1aaceabc-9f5e-4ad3-b513-a101b2b2fe2e</t>
  </si>
  <si>
    <t>e95f5369-eadd-4929-b2cc-81ecf93c38da</t>
  </si>
  <si>
    <t>6f3c9e64-54d9-46a6-8edf-04478abfb0be</t>
  </si>
  <si>
    <t>55f11087-210b-4a93-829e-8edefc0a0933</t>
  </si>
  <si>
    <t>28bcb4dc-1cce-49d0-a792-9bfca9c494e3</t>
  </si>
  <si>
    <t>fdf9d1fb-7ea6-4c5f-bb4d-f6178c28e623</t>
  </si>
  <si>
    <t>fedd29f5-27a1-4dd5-9221-48266f158dd8</t>
  </si>
  <si>
    <t>b0a2f26c-6653-4b5b-ab27-3429183ae858</t>
  </si>
  <si>
    <t>2d992cbf-eef2-4e2d-9e24-f7c1bbceb600</t>
  </si>
  <si>
    <t>f256609e-b20e-4b44-962d-09defd21f365</t>
  </si>
  <si>
    <t>8ee1ed3f-c70e-4c23-bdbc-92e9f31c716a</t>
  </si>
  <si>
    <t>2cca5016-43ee-4055-a4b7-a1cbbf2f3cac</t>
  </si>
  <si>
    <t>e1709624-d75f-494a-8a7d-384bff589b63</t>
  </si>
  <si>
    <t>e5925cde-26af-4562-90ef-92f5982735d2</t>
  </si>
  <si>
    <t>829340db-fdbb-4d62-90fb-e49ef3af08a3</t>
  </si>
  <si>
    <t>95265d58-4a69-4ae1-a4ce-c8b3da44b14b</t>
  </si>
  <si>
    <t>bffb2cff-49e4-43c3-a197-34d7d6fac0d5</t>
  </si>
  <si>
    <t>38df986a-c8f1-4bd4-8a1b-7169a3a43c1e</t>
  </si>
  <si>
    <t>d070255b-6110-4488-88d8-d9c1354a135e</t>
  </si>
  <si>
    <t>46c3b937-6ec6-47ec-a163-4eee2f863345</t>
  </si>
  <si>
    <t>46ba5a5a-515e-4849-b855-76a9c88d29d9</t>
  </si>
  <si>
    <t>37f34a3a-5773-40fc-ab82-7b7dea6268b6</t>
  </si>
  <si>
    <t>edcc4605-13fc-4a5a-b206-c24bdf2fc412</t>
  </si>
  <si>
    <t>227a8562-8f39-4566-b1de-7a47ae78dc81</t>
  </si>
  <si>
    <t>7e90567c-faf2-46bd-9495-8c60fb406b89</t>
  </si>
  <si>
    <t>35a158c9-4069-41ab-a7ae-25f71b988537</t>
  </si>
  <si>
    <t>fa4e8ccc-0ca9-46db-ae10-e8e3c1b04741</t>
  </si>
  <si>
    <t>5f41db72-7a45-4183-9918-10e9553a0a4e</t>
  </si>
  <si>
    <t>5e4f3023-bfe3-456c-a076-f6f65c95b17a</t>
  </si>
  <si>
    <t>1ddd9ad2-a943-4542-b4fd-b998104c52a2</t>
  </si>
  <si>
    <t>09b0d488-3897-4fdd-818c-b1cad95c8af9</t>
  </si>
  <si>
    <t>e7d63930-577f-4092-9dbf-a0d49b9b7122</t>
  </si>
  <si>
    <t>48c0f1b8-c780-4218-9a86-4540ce7ccf52</t>
  </si>
  <si>
    <t>316e8bde-a438-45ae-aa2a-33fc3bfac7a0</t>
  </si>
  <si>
    <t>f36e6e8d-4e2c-4806-b2c0-638cf38bcaea</t>
  </si>
  <si>
    <t>a391dc18-c853-44fe-b8f3-6ef68317dbb8</t>
  </si>
  <si>
    <t>f4367b40-44a7-4834-8e07-a6c500559dd7</t>
  </si>
  <si>
    <t>b6245a86-9cee-4ac0-a489-f926d91f3e8e</t>
  </si>
  <si>
    <t>272e1826-4651-4fd9-9d01-64a59ea5f3be</t>
  </si>
  <si>
    <t>4c0013c5-193f-426f-b9c8-53aedd0c58a5</t>
  </si>
  <si>
    <t>1e4b5e06-ae5e-4503-b58d-34af4cc9069b</t>
  </si>
  <si>
    <t>58464606-7198-4086-80f3-058d1372cb73</t>
  </si>
  <si>
    <t>f44eb5ec-193b-4889-8a38-09f7938d3168</t>
  </si>
  <si>
    <t>50c189bf-8c32-482a-bb79-56abcfd9377d</t>
  </si>
  <si>
    <t>1d5ec8cb-a3f6-4948-936b-e7f0f2566b36</t>
  </si>
  <si>
    <t>c51e0a2d-e93e-4ed1-96ba-619ed55136f6</t>
  </si>
  <si>
    <t>54f46537-41d6-4341-8bd2-61804f3ae76c</t>
  </si>
  <si>
    <t>945c9225-1eed-419e-aef5-a5ad1ea1b1b1</t>
  </si>
  <si>
    <t>0f83f4df-e15e-4bae-9100-73df1c253e52</t>
  </si>
  <si>
    <t>988d4892-a3e6-49c0-80b2-e518207d261d</t>
  </si>
  <si>
    <t>7d75195c-4256-4e45-80fb-d90254cfdb64</t>
  </si>
  <si>
    <t>a63223b6-e1ae-4e67-a84b-6fd1720169d4</t>
  </si>
  <si>
    <t>77cafd21-b28e-40bb-add7-8fb69c1897cd</t>
  </si>
  <si>
    <t>fe151a10-e5cb-41f2-a2a9-e2ebe5291458</t>
  </si>
  <si>
    <t>5f6613bb-dbaa-4e65-884b-cbe91494b815</t>
  </si>
  <si>
    <t>53ce5a6d-e4e2-4a90-a228-260e5e3632ac</t>
  </si>
  <si>
    <t>6c2fcec8-d09f-466f-b630-92ce871585ea</t>
  </si>
  <si>
    <t>27bae0d8-5d18-43be-81b9-2d7543d094c2</t>
  </si>
  <si>
    <t>b548fba5-e8fd-462e-b197-fbb9e078200c</t>
  </si>
  <si>
    <t>6838502b-0134-4a27-9370-7cc8763334a9</t>
  </si>
  <si>
    <t>a7463749-75da-4dbc-b2ad-1945879728f8</t>
  </si>
  <si>
    <t>3eed5fa2-473a-4294-b290-37789d2a70de</t>
  </si>
  <si>
    <t>6392b57c-a1ee-44cf-89f3-61829004dbba</t>
  </si>
  <si>
    <t>7ad3f340-74a4-45d8-92bd-ca1a8ff061c4</t>
  </si>
  <si>
    <t>72206c49-2530-4b96-be1a-ac8d32101c93</t>
  </si>
  <si>
    <t>7a4e5391-906e-4b2b-bd46-abd03e0b2190</t>
  </si>
  <si>
    <t>c1db414e-01b5-4694-850a-a720214c5cdd</t>
  </si>
  <si>
    <t>a167883c-6fd9-483d-81e2-2ba64b5b65e7</t>
  </si>
  <si>
    <t>e67d94d8-5095-4fc1-862e-3f4b79d829ea</t>
  </si>
  <si>
    <t>231b37f8-b292-4d99-90f6-cefe00f714c9</t>
  </si>
  <si>
    <t>2893f298-4909-4e93-8e16-b38479500529</t>
  </si>
  <si>
    <t>76e12c0d-d69c-40df-ab69-4bf0246cef18</t>
  </si>
  <si>
    <t>06231661-0303-4072-bcac-871a10643e42</t>
  </si>
  <si>
    <t>c62174bd-c0dd-4aa2-910e-71b19e3ff8ce</t>
  </si>
  <si>
    <t>a38447f3-31d5-4ec6-8cef-851edf5957a0</t>
  </si>
  <si>
    <t>69d52b4d-14ba-4888-bf28-4114a633eafc</t>
  </si>
  <si>
    <t>ff340750-8fcd-41fa-823f-0adfb91d1ea4</t>
  </si>
  <si>
    <t>4e368e84-8942-4ccd-9f77-a66b8734092a</t>
  </si>
  <si>
    <t>1b26d2fe-5ff0-40c5-bad3-aaf20ead4733</t>
  </si>
  <si>
    <t>fc2317e0-2cfc-4728-bab4-da0e8ddf5b1b</t>
  </si>
  <si>
    <t>b77c6834-f368-4288-a627-b4a00b46f2af</t>
  </si>
  <si>
    <t>f0edaf5c-1a18-451d-9471-a5f318fc7ad7</t>
  </si>
  <si>
    <t>86e9cae9-f266-4d73-9b67-ddb08dadf9a1</t>
  </si>
  <si>
    <t>0506e635-fa2e-4c28-85a7-8622a66e9601</t>
  </si>
  <si>
    <t>3a427afd-0f84-4990-a9a3-7cb45a9dbc89</t>
  </si>
  <si>
    <t>238476f7-99f0-40ea-9ab0-bffef18ea4c0</t>
  </si>
  <si>
    <t>df52462f-8457-4f4a-b26d-41cf8272ddde</t>
  </si>
  <si>
    <t>cae2f8eb-678f-4ccf-9e68-1ac819a87fb7</t>
  </si>
  <si>
    <t>9c813ea4-d27d-4609-8051-9a9a7448a84b</t>
  </si>
  <si>
    <t>cf7e8cb4-d42f-4ef2-b1ad-87204ac644d6</t>
  </si>
  <si>
    <t>42b83394-498a-4a66-bab1-9317b7d92c6c</t>
  </si>
  <si>
    <t>3de93ec1-ca5b-4d52-a9ae-5133995793c7</t>
  </si>
  <si>
    <t>c483575e-bb6b-4d16-a51f-9960dba42cce</t>
  </si>
  <si>
    <t>9161e457-97f8-427a-b63b-a3569469670d</t>
  </si>
  <si>
    <t>3b4a260f-1fd1-4c73-bf77-1cefeb5f24a2</t>
  </si>
  <si>
    <t>7ba7f1e5-7f14-43fd-bab5-1d00f9c9db19</t>
  </si>
  <si>
    <t>3bf615ef-e4f7-4dea-a7b0-5b037d165ed5</t>
  </si>
  <si>
    <t>567ffac0-c397-4940-8687-3e610d0357c1</t>
  </si>
  <si>
    <t>713cef70-4669-4dae-a139-763760de6ba3</t>
  </si>
  <si>
    <t>192a8a62-328c-495b-ac46-219bed91c28d</t>
  </si>
  <si>
    <t>94e4d46c-f9b5-4ddc-9638-0a54a23ec6f5</t>
  </si>
  <si>
    <t>4be3a273-187a-4e39-8f50-7957ec6010a4</t>
  </si>
  <si>
    <t>5a33333a-d4d2-4c47-a4dc-07caedd2b18d</t>
  </si>
  <si>
    <t>1501b49a-c238-404f-bf01-d3e0b01b0e7d</t>
  </si>
  <si>
    <t>191ee1d0-bc37-4215-8deb-97b12df00e46</t>
  </si>
  <si>
    <t>92f0465e-2bd8-498b-a909-5e5fe4820eba</t>
  </si>
  <si>
    <t>b77f12f7-05f0-4f92-a8f1-a229517d4e57</t>
  </si>
  <si>
    <t>f8403551-f200-4d87-8379-35bfc1ccb126</t>
  </si>
  <si>
    <t>b2666240-5084-4eb2-bc11-2d3587952390</t>
  </si>
  <si>
    <t>76fe1a5d-fbc6-423d-940c-c5402cb5c27b</t>
  </si>
  <si>
    <t>d2f2d8d4-a02c-42bf-a768-f314ac2094f5</t>
  </si>
  <si>
    <t>a5f23990-aeae-4a5c-be35-d16161ded056</t>
  </si>
  <si>
    <t>6f53ca34-74b9-4920-869f-d47842801919</t>
  </si>
  <si>
    <t>63bb3b02-54d7-4687-a494-8f44c42d0652</t>
  </si>
  <si>
    <t>8cc3e8b2-3797-4b62-b368-a747003208e2</t>
  </si>
  <si>
    <t>26b35080-8db6-4820-aea8-d325f182bc3b</t>
  </si>
  <si>
    <t>ded8a0dd-487a-4fea-8368-9677ad101ff1</t>
  </si>
  <si>
    <t>589ec636-7594-4bc8-b0e7-8c08b1fdf685</t>
  </si>
  <si>
    <t>c87fa415-a4b7-47cd-b556-dea6ef02821f</t>
  </si>
  <si>
    <t>a3da27dc-9d08-4de2-acb5-4c08fa55a12c</t>
  </si>
  <si>
    <t>c825df5f-3861-4199-ad52-62c52a66797d</t>
  </si>
  <si>
    <t>4cc53298-843b-4bfe-8301-b4157256fc10</t>
  </si>
  <si>
    <t>ce130850-e629-4d59-a4a5-93f75f4d4417</t>
  </si>
  <si>
    <t>6ce487e2-2f5f-4996-a978-4c29989cfe6f</t>
  </si>
  <si>
    <t>393f74bc-89f1-4f95-9c33-4bca137688d5</t>
  </si>
  <si>
    <t>f5f564bd-8c18-4a75-8c0c-93457f418862</t>
  </si>
  <si>
    <t>ff23d8c4-4c07-4f93-9657-b75af8039e86</t>
  </si>
  <si>
    <t>317e9334-16ef-410e-b5bb-8ae62c7cac0d</t>
  </si>
  <si>
    <t>545f1fe7-5bfe-4bbe-a957-dfaa16809abd</t>
  </si>
  <si>
    <t>cf462b3e-705b-4f2e-bea9-53c23e64df27</t>
  </si>
  <si>
    <t>a6b3bcaa-c2bd-4df7-b9fe-9ea0b96d3fd0</t>
  </si>
  <si>
    <t>048894c8-034d-4e2a-9bf9-52dfc189e667</t>
  </si>
  <si>
    <t>e0ceba85-f754-461f-bd27-35317b8f40b1</t>
  </si>
  <si>
    <t>3b911896-4016-4952-b257-d6e79cbaf2f1</t>
  </si>
  <si>
    <t>cc1fb069-1b60-4b37-9d60-4f4059f20a98</t>
  </si>
  <si>
    <t>ab6a83dd-4d26-40bb-83ae-d21d53f8ce89</t>
  </si>
  <si>
    <t>622191b5-6499-49d6-aec6-1e0c9160ed5b</t>
  </si>
  <si>
    <t>16aadbc5-fee1-4fe7-9ac7-ecda10980d26</t>
  </si>
  <si>
    <t>1098e186-751c-47d6-884c-d9c504dbea79</t>
  </si>
  <si>
    <t>6e384326-1945-490d-a215-3ba4a8fbc26b</t>
  </si>
  <si>
    <t>c9f49cf7-2c9a-4bc4-bb96-71c44759374e</t>
  </si>
  <si>
    <t>ca7f6c7b-e49b-45d5-a621-e5a06d1900ef</t>
  </si>
  <si>
    <t>35da6d43-f807-4f9a-967b-b0e8cf72a799</t>
  </si>
  <si>
    <t>d2d2d897-a707-491a-8da6-47de4bd8c254</t>
  </si>
  <si>
    <t>1ba87702-b871-4cdb-8ed1-ff42cd11b9fc</t>
  </si>
  <si>
    <t>da2a797c-fb2f-4762-8373-94443ca6a6d0</t>
  </si>
  <si>
    <t>9c3e6bcb-030c-422d-b133-6de4499743fa</t>
  </si>
  <si>
    <t>7fd02c59-30f2-435d-a84d-4654d41a919b</t>
  </si>
  <si>
    <t>0fcdaf4b-2160-4413-831a-ff27666c70c3</t>
  </si>
  <si>
    <t>35126bf6-fc35-43f9-aa28-ce3e189b7db2</t>
  </si>
  <si>
    <t>a462b0ff-113e-44c5-819d-07f1fd23459c</t>
  </si>
  <si>
    <t>232d01e0-31ef-45d0-aa14-f1d6c4f39c78</t>
  </si>
  <si>
    <t>bc185ca8-1356-47d5-86bc-092cd942da96</t>
  </si>
  <si>
    <t>53b6b96e-7dec-40f5-950e-a38fb5bea337</t>
  </si>
  <si>
    <t>20f68269-59cf-41f8-82f0-ff8efc253bec</t>
  </si>
  <si>
    <t>1d3e8e4a-b7bb-47fc-ad06-6533945d28c5</t>
  </si>
  <si>
    <t>792b8982-dde9-40a8-bd6f-99ea1ba71e4e</t>
  </si>
  <si>
    <t>eab3ac25-f62a-4d4f-927a-bd7afb6dfd59</t>
  </si>
  <si>
    <t>9947324f-ae2b-4dd2-af10-67ff31c39f88</t>
  </si>
  <si>
    <t>4dab968f-ca18-4d72-b18a-6d10ef3ad3de</t>
  </si>
  <si>
    <t>9710e089-747e-4c02-ad36-e597ace32a42</t>
  </si>
  <si>
    <t>d95b7588-51fc-49a6-a16c-086a40f7815f</t>
  </si>
  <si>
    <t>54c7586f-1957-4022-8b43-88600d16dc5b</t>
  </si>
  <si>
    <t>d1c9a5e5-e5fa-4566-bf7e-aaa206510d8e</t>
  </si>
  <si>
    <t>82052100-71b9-485c-a60f-b617dbb8f533</t>
  </si>
  <si>
    <t>Closing balance Revenue</t>
  </si>
  <si>
    <t>Closing balance Capital</t>
  </si>
  <si>
    <t>Agreed Revenue</t>
  </si>
  <si>
    <t>Agreed Capital</t>
  </si>
  <si>
    <t>Difference Revenue</t>
  </si>
  <si>
    <t>Difference Capital</t>
  </si>
  <si>
    <t>Adjust income Revenue</t>
  </si>
  <si>
    <t xml:space="preserve">Adjust expenditure Revenue </t>
  </si>
  <si>
    <t>Capital Income Adjustment</t>
  </si>
  <si>
    <t>Capital Expenditure adjustment</t>
  </si>
  <si>
    <t xml:space="preserve">Psuedo Cash for non chequebook and EPA schools </t>
  </si>
  <si>
    <t>2024-25 alignment to match DfE submission criteria</t>
  </si>
  <si>
    <t>CFR specific as a total of %  income/expenditure</t>
  </si>
  <si>
    <t>A</t>
  </si>
  <si>
    <t>B</t>
  </si>
  <si>
    <t>C=(A+B)</t>
  </si>
  <si>
    <t>D</t>
  </si>
  <si>
    <t>E</t>
  </si>
  <si>
    <t xml:space="preserve">Guidance Notes </t>
  </si>
  <si>
    <t>Column</t>
  </si>
  <si>
    <t xml:space="preserve">Column D reflects the return submitted by school. </t>
  </si>
  <si>
    <t xml:space="preserve">If the return submitted by school didn’t balance, any adjustements made by BCC are also included to balance the return. Mostly under E19. </t>
  </si>
  <si>
    <t>In some cases where no submission was made, we force closed the school on the bank position. Prior year submission was used and adjustements were made under E19 and I08b.</t>
  </si>
  <si>
    <t>C</t>
  </si>
  <si>
    <t>E=(A+B+D)</t>
  </si>
  <si>
    <t>F</t>
  </si>
  <si>
    <t>G=(A+B+D+E)</t>
  </si>
  <si>
    <t xml:space="preserve">Column E is the final Position including all acrruals and post closure expenditure on Oracle. </t>
  </si>
  <si>
    <t xml:space="preserve">Column F reflect the adjustments made to the CFR to align it with the opening balances submitted to DfE for 2023-24. </t>
  </si>
  <si>
    <t xml:space="preserve">Adjustemtns were also made to Per CFR position if required for the submission to be accepted error free on Collect. </t>
  </si>
  <si>
    <t>G</t>
  </si>
  <si>
    <t xml:space="preserve">Column G is what will be published in the public domain. The closing balance remain same as column E. </t>
  </si>
  <si>
    <t>H</t>
  </si>
  <si>
    <t>Balance Sheet</t>
  </si>
  <si>
    <t>We adjusted the balance where required with correct other adjustments based on the cash sheet.</t>
  </si>
  <si>
    <t>Column H is CFR specific as a total of %  income/expenditure.</t>
  </si>
  <si>
    <t>Mostly adjustements have been made to E19 and I08b.</t>
  </si>
  <si>
    <t>Column D also includes any EPA claims paid in period 13(April).</t>
  </si>
  <si>
    <t>Column D includes all the post closure accurals received from the services within BCC. i.e City Serve, Payroll, Outsourced Pensions etc. the full infomration is availabe in tab 3.Post Closure.</t>
  </si>
  <si>
    <t>Column C is the total of column A and B and the position pre period 13 accruals and expenditure.</t>
  </si>
  <si>
    <t>Comun B included the prepoluted BCC accruals as well as any accrual submitted by the school.</t>
  </si>
  <si>
    <t>Agreed opening balances are reflected in Column A.</t>
  </si>
  <si>
    <t xml:space="preserve">If the capital was in deficit Revenue to Capital contribution was done. </t>
  </si>
  <si>
    <t>Amount
£</t>
  </si>
  <si>
    <t>Amount 
£</t>
  </si>
  <si>
    <t>NET Bottom line for schools E&amp;I
£</t>
  </si>
  <si>
    <t>2024/25 Post Submission Accruals</t>
  </si>
  <si>
    <t>Total Creditors 
£</t>
  </si>
  <si>
    <t>Total Debtors 
£</t>
  </si>
  <si>
    <t>DfE</t>
  </si>
  <si>
    <t xml:space="preserve">BCC Payroll Creditors </t>
  </si>
  <si>
    <t>BCC Payroll Debtors</t>
  </si>
  <si>
    <t>City Serve Creditors</t>
  </si>
  <si>
    <t>City Serve Debtors</t>
  </si>
  <si>
    <t>Outsourced Pension Creditors</t>
  </si>
  <si>
    <t>2289 BCC SF5</t>
  </si>
  <si>
    <t>Faircomplus Ltd</t>
  </si>
  <si>
    <t>BSL Interpreting</t>
  </si>
  <si>
    <t>2289 BCC SF9</t>
  </si>
  <si>
    <t>Life Education Centres Worcestershire</t>
  </si>
  <si>
    <t>SCARF Subscription</t>
  </si>
  <si>
    <t>2289 BCC SF10</t>
  </si>
  <si>
    <t>Teacheractive Limited</t>
  </si>
  <si>
    <t>2289 BCC SF11</t>
  </si>
  <si>
    <t>Now Education Group</t>
  </si>
  <si>
    <t>2289 BCC SF12</t>
  </si>
  <si>
    <t>Supply Heroes Ltd</t>
  </si>
  <si>
    <t>2289 BCC SF13</t>
  </si>
  <si>
    <t>Education Software Solutions Limited</t>
  </si>
  <si>
    <t>Financial Management Software Subscription</t>
  </si>
  <si>
    <t>2289 BCC SF14</t>
  </si>
  <si>
    <t>2289 BCC SF15</t>
  </si>
  <si>
    <t>Hays Specialist Recruitment</t>
  </si>
  <si>
    <t>2289 BCC SF16</t>
  </si>
  <si>
    <t>2289 BCC SF17</t>
  </si>
  <si>
    <t>2289 BCC SF18</t>
  </si>
  <si>
    <t>2289 BCC SF19</t>
  </si>
  <si>
    <t>2289 BCC SF20</t>
  </si>
  <si>
    <t>2289 BCC SF21</t>
  </si>
  <si>
    <t>2289 BCC SF22</t>
  </si>
  <si>
    <t>2289 BCC SF23</t>
  </si>
  <si>
    <t>Coombs Catering Partnership</t>
  </si>
  <si>
    <t>2289 BCC SF24</t>
  </si>
  <si>
    <t>2289 BCC SF25</t>
  </si>
  <si>
    <t>2289 BCC SF26</t>
  </si>
  <si>
    <t>2289 BCC SF27</t>
  </si>
  <si>
    <t>2289 BCC SF28</t>
  </si>
  <si>
    <t>2289 BCC SF29</t>
  </si>
  <si>
    <t>Heating Issue</t>
  </si>
  <si>
    <t>2289 BCC SF30</t>
  </si>
  <si>
    <t>Arbor &amp; Voucher income not posted to the school</t>
  </si>
  <si>
    <t>2289 BCC SF31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</si>
</sst>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0.00_ ;[Red]\(#,##0.00\)"/>
    <numFmt numFmtId="165" formatCode="_-* #,##0_-;\-* #,##0_-;_-* &quot;-&quot;??_-;_-@_-"/>
    <numFmt numFmtId="166" formatCode="#,##0_ ;\(#,##0\);_-* &quot;-&quot;??_-"/>
    <numFmt numFmtId="167" formatCode="#,##0.00_ ;\(#,##0.00\);_-* &quot;-&quot;??_-"/>
    <numFmt numFmtId="168" formatCode="#,##0.00;\(#,##0.00\)"/>
    <numFmt numFmtId="169" formatCode="#,##0;\(#,##0\)"/>
    <numFmt numFmtId="170" formatCode="#,##0_ ;[Red]\-#,##0\ "/>
    <numFmt numFmtId="171" formatCode="#,##0.00;[Red]#,##0.00"/>
    <numFmt numFmtId="172" formatCode="#,##0.00_ ;[Red]\-#,##0.00\ "/>
    <numFmt numFmtId="173" formatCode="#,##0.00;[Red]\(#,##0.00\)"/>
    <numFmt numFmtId="174" formatCode="&quot;£&quot;#,##0.00"/>
    <numFmt numFmtId="175" formatCode="@_)"/>
    <numFmt numFmtId="176" formatCode="#,##0.0000000000;[Red]#,##0.0000000000"/>
  </numFmts>
  <fonts count="45">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0"/>
      <color theme="0"/>
      <name val="Arial"/>
      <family val="2"/>
    </font>
    <font>
      <sz val="10"/>
      <color theme="0"/>
      <name val="Arial"/>
      <family val="2"/>
    </font>
    <font>
      <b/>
      <i/>
      <sz val="11"/>
      <color theme="1"/>
      <name val="Arial"/>
      <family val="2"/>
    </font>
    <font>
      <sz val="9"/>
      <color theme="1"/>
      <name val="Arial"/>
      <family val="2"/>
    </font>
    <font>
      <b/>
      <sz val="11"/>
      <color theme="1"/>
      <name val="Arial"/>
      <family val="2"/>
    </font>
    <font>
      <b/>
      <sz val="10"/>
      <color theme="1"/>
      <name val="Arial"/>
      <family val="2"/>
    </font>
    <font>
      <b/>
      <sz val="9"/>
      <color theme="1"/>
      <name val="Arial"/>
      <family val="2"/>
    </font>
    <font>
      <b/>
      <i/>
      <sz val="9"/>
      <color theme="1"/>
      <name val="Arial"/>
      <family val="2"/>
    </font>
    <font>
      <b/>
      <sz val="14"/>
      <color theme="1"/>
      <name val="Arial"/>
      <family val="2"/>
    </font>
    <font>
      <sz val="8"/>
      <color theme="0"/>
      <name val="Arial"/>
      <family val="2"/>
    </font>
    <font>
      <i/>
      <sz val="9"/>
      <color theme="1"/>
      <name val="Arial"/>
      <family val="2"/>
    </font>
    <font>
      <b/>
      <i/>
      <sz val="9"/>
      <color theme="5" tint="-0.249977111117893"/>
      <name val="Arial"/>
      <family val="2"/>
    </font>
    <font>
      <b/>
      <i/>
      <sz val="9"/>
      <color rgb="FFFF0000"/>
      <name val="Arial"/>
      <family val="2"/>
    </font>
    <font>
      <b/>
      <u/>
      <sz val="9"/>
      <color theme="1"/>
      <name val="Arial"/>
      <family val="2"/>
    </font>
    <font>
      <b/>
      <sz val="9"/>
      <color indexed="81"/>
      <name val="Tahoma"/>
      <family val="2"/>
    </font>
    <font>
      <sz val="9"/>
      <color indexed="81"/>
      <name val="Tahoma"/>
      <family val="2"/>
    </font>
    <font>
      <b/>
      <sz val="12"/>
      <name val="Aptos Narrow"/>
      <family val="2"/>
      <scheme val="minor"/>
    </font>
    <font>
      <sz val="12"/>
      <name val="Aptos Narrow"/>
      <family val="2"/>
      <scheme val="minor"/>
    </font>
    <font>
      <sz val="12"/>
      <color theme="1"/>
      <name val="Aptos Narrow"/>
      <family val="2"/>
      <scheme val="minor"/>
    </font>
    <font>
      <b/>
      <sz val="12"/>
      <name val="Calibri"/>
      <family val="2"/>
    </font>
    <font>
      <sz val="12"/>
      <name val="Calibri"/>
      <family val="2"/>
    </font>
    <font>
      <b/>
      <sz val="12"/>
      <color theme="1"/>
      <name val="Aptos Narrow"/>
      <family val="2"/>
      <scheme val="minor"/>
    </font>
    <font>
      <sz val="11"/>
      <name val="Aptos Narrow"/>
      <family val="2"/>
      <scheme val="minor"/>
    </font>
    <font>
      <b/>
      <sz val="10"/>
      <name val="Arial"/>
      <family val="2"/>
    </font>
    <font>
      <b/>
      <sz val="10"/>
      <color rgb="FFFF0000"/>
      <name val="Arial"/>
      <family val="2"/>
    </font>
    <font>
      <sz val="10"/>
      <name val="Arial"/>
      <family val="2"/>
    </font>
    <font>
      <sz val="10"/>
      <color rgb="FFFF0000"/>
      <name val="Arial"/>
      <family val="2"/>
    </font>
    <font>
      <sz val="11"/>
      <color rgb="FF000000"/>
      <name val="Aptos Narrow"/>
      <family val="2"/>
    </font>
    <font>
      <b/>
      <sz val="11"/>
      <color rgb="FF0000FF"/>
      <name val="Calibri"/>
      <family val="2"/>
    </font>
    <font>
      <sz val="11"/>
      <color rgb="FF000000"/>
      <name val="Calibri"/>
      <family val="2"/>
    </font>
    <font>
      <sz val="11"/>
      <color rgb="FF0000CC"/>
      <name val="Calibri"/>
      <family val="2"/>
    </font>
    <font>
      <sz val="10"/>
      <color theme="1"/>
      <name val="Arial"/>
      <family val="2"/>
    </font>
    <font>
      <sz val="12"/>
      <color rgb="FF000000"/>
      <name val="Myriad Pro"/>
      <family val="2"/>
    </font>
    <font>
      <sz val="12"/>
      <color rgb="FF000000"/>
      <name val="Myriad Pro"/>
    </font>
    <font>
      <sz val="11"/>
      <color theme="1"/>
      <name val="Myriad Pro"/>
    </font>
    <font>
      <sz val="12"/>
      <color theme="0"/>
      <name val="Myriad Pro"/>
      <family val="2"/>
    </font>
    <font>
      <b/>
      <sz val="16"/>
      <color theme="0"/>
      <name val="Arial"/>
      <family val="2"/>
    </font>
    <font>
      <b/>
      <sz val="11"/>
      <color theme="0"/>
      <name val="Aptos Narrow"/>
      <family val="2"/>
      <scheme val="minor"/>
    </font>
    <font>
      <b/>
      <sz val="11"/>
      <name val="Aptos Narrow"/>
      <family val="2"/>
      <scheme val="minor"/>
    </font>
    <font>
      <b/>
      <sz val="9"/>
      <color rgb="FFED0000"/>
      <name val="Arial"/>
      <family val="2"/>
    </font>
  </fonts>
  <fills count="33">
    <fill>
      <patternFill patternType="none"/>
    </fill>
    <fill>
      <patternFill patternType="gray125"/>
    </fill>
    <fill>
      <patternFill patternType="solid">
        <fgColor rgb="FFD0007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theme="0" tint="-0.14999847407452621"/>
      </patternFill>
    </fill>
    <fill>
      <patternFill patternType="solid">
        <fgColor rgb="FFCAEDFB"/>
        <bgColor theme="0" tint="-0.14999847407452621"/>
      </patternFill>
    </fill>
    <fill>
      <patternFill patternType="solid">
        <fgColor rgb="FFCAEDFB"/>
        <bgColor indexed="64"/>
      </patternFill>
    </fill>
    <fill>
      <patternFill patternType="solid">
        <fgColor rgb="FFFFFFFF"/>
        <bgColor rgb="FF000000"/>
      </patternFill>
    </fill>
    <fill>
      <patternFill patternType="solid">
        <fgColor rgb="FFFFFFCC"/>
        <bgColor rgb="FF000000"/>
      </patternFill>
    </fill>
    <fill>
      <patternFill patternType="solid">
        <fgColor rgb="FFD9D9D9"/>
        <bgColor rgb="FF000000"/>
      </patternFill>
    </fill>
    <fill>
      <patternFill patternType="solid">
        <fgColor rgb="FFCAEDFB"/>
        <bgColor rgb="FFD9D9D9"/>
      </patternFill>
    </fill>
    <fill>
      <patternFill patternType="solid">
        <fgColor rgb="FFCAEDFB"/>
        <bgColor rgb="FF000000"/>
      </patternFill>
    </fill>
    <fill>
      <patternFill patternType="lightTrellis">
        <fgColor rgb="FF000000"/>
      </patternFill>
    </fill>
    <fill>
      <patternFill patternType="solid">
        <fgColor rgb="FFD9D9D9"/>
        <bgColor rgb="FFD9D9D9"/>
      </patternFill>
    </fill>
    <fill>
      <patternFill patternType="lightUp">
        <fgColor rgb="FF000000"/>
        <bgColor rgb="FFD9D9D9"/>
      </patternFill>
    </fill>
    <fill>
      <patternFill patternType="lightTrellis">
        <fgColor rgb="FF000000"/>
        <bgColor rgb="FFD9D9D9"/>
      </patternFill>
    </fill>
    <fill>
      <patternFill patternType="lightUp">
        <fgColor rgb="FF000000"/>
      </patternFill>
    </fill>
    <fill>
      <patternFill patternType="solid">
        <fgColor theme="0" tint="-4.9989318521683403E-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477">
    <xf numFmtId="0" fontId="0" fillId="0" borderId="0" xfId="0"/>
    <xf numFmtId="0" fontId="4" fillId="0" borderId="0" xfId="0" applyFont="1"/>
    <xf numFmtId="49" fontId="7" fillId="0" borderId="3" xfId="0" applyNumberFormat="1" applyFont="1" applyBorder="1"/>
    <xf numFmtId="49" fontId="8" fillId="0" borderId="0" xfId="0" applyNumberFormat="1" applyFont="1"/>
    <xf numFmtId="49" fontId="7" fillId="0" borderId="0" xfId="0" applyNumberFormat="1" applyFont="1"/>
    <xf numFmtId="0" fontId="9" fillId="0" borderId="0" xfId="0" applyFont="1"/>
    <xf numFmtId="0" fontId="5" fillId="2" borderId="4" xfId="0" applyFont="1" applyFill="1" applyBorder="1" applyAlignment="1">
      <alignment wrapText="1"/>
    </xf>
    <xf numFmtId="0" fontId="5" fillId="2" borderId="0" xfId="0" applyFont="1" applyFill="1" applyAlignment="1" applyProtection="1">
      <alignment horizontal="left"/>
      <protection locked="0"/>
    </xf>
    <xf numFmtId="0" fontId="9" fillId="0" borderId="5" xfId="0" applyFont="1" applyBorder="1"/>
    <xf numFmtId="0" fontId="5" fillId="2" borderId="0" xfId="0" applyFont="1" applyFill="1" applyAlignment="1">
      <alignment horizontal="left"/>
    </xf>
    <xf numFmtId="49" fontId="7" fillId="0" borderId="5" xfId="0" applyNumberFormat="1" applyFont="1" applyBorder="1"/>
    <xf numFmtId="0" fontId="9" fillId="0" borderId="1" xfId="0" applyFont="1" applyBorder="1"/>
    <xf numFmtId="0" fontId="9" fillId="0" borderId="2" xfId="0" applyFont="1" applyBorder="1"/>
    <xf numFmtId="49" fontId="7" fillId="4" borderId="5" xfId="0" applyNumberFormat="1" applyFont="1" applyFill="1" applyBorder="1"/>
    <xf numFmtId="0" fontId="9" fillId="0" borderId="4" xfId="0" applyFont="1" applyBorder="1"/>
    <xf numFmtId="0" fontId="10" fillId="2" borderId="6" xfId="0" applyFont="1" applyFill="1" applyBorder="1" applyAlignment="1">
      <alignment wrapText="1"/>
    </xf>
    <xf numFmtId="0" fontId="10" fillId="2" borderId="7" xfId="0" applyFont="1" applyFill="1" applyBorder="1" applyAlignment="1">
      <alignment horizontal="left"/>
    </xf>
    <xf numFmtId="0" fontId="11" fillId="0" borderId="0" xfId="0" applyFont="1"/>
    <xf numFmtId="0" fontId="11" fillId="0" borderId="4" xfId="0" applyFont="1" applyBorder="1"/>
    <xf numFmtId="0" fontId="8" fillId="0" borderId="0" xfId="0" applyFont="1"/>
    <xf numFmtId="0" fontId="11" fillId="5" borderId="9" xfId="0" applyFont="1" applyFill="1" applyBorder="1" applyAlignment="1">
      <alignment horizontal="center" wrapText="1"/>
    </xf>
    <xf numFmtId="0" fontId="11" fillId="5" borderId="10" xfId="0" applyFont="1" applyFill="1" applyBorder="1"/>
    <xf numFmtId="165" fontId="11" fillId="5" borderId="11" xfId="1" applyNumberFormat="1" applyFont="1" applyFill="1" applyBorder="1" applyAlignment="1">
      <alignment horizontal="center" vertical="center" wrapText="1"/>
    </xf>
    <xf numFmtId="165" fontId="11" fillId="5" borderId="12" xfId="1" applyNumberFormat="1" applyFont="1" applyFill="1" applyBorder="1" applyAlignment="1">
      <alignment horizontal="center" vertical="center" wrapText="1"/>
    </xf>
    <xf numFmtId="49" fontId="12" fillId="0" borderId="0" xfId="0" applyNumberFormat="1" applyFont="1" applyAlignment="1">
      <alignment horizontal="center"/>
    </xf>
    <xf numFmtId="0" fontId="8" fillId="0" borderId="4" xfId="0" applyFont="1" applyBorder="1"/>
    <xf numFmtId="165" fontId="11" fillId="0" borderId="0" xfId="1" applyNumberFormat="1" applyFont="1" applyBorder="1" applyAlignment="1">
      <alignment horizontal="center" vertical="center" wrapText="1"/>
    </xf>
    <xf numFmtId="0" fontId="11" fillId="0" borderId="13" xfId="0" applyFont="1" applyBorder="1"/>
    <xf numFmtId="165" fontId="11" fillId="0" borderId="13" xfId="1" applyNumberFormat="1" applyFont="1" applyBorder="1" applyAlignment="1">
      <alignment horizontal="center" vertical="center" wrapText="1"/>
    </xf>
    <xf numFmtId="165" fontId="11" fillId="0" borderId="5" xfId="1" applyNumberFormat="1" applyFont="1" applyBorder="1" applyAlignment="1">
      <alignment horizontal="center" vertical="center" wrapText="1"/>
    </xf>
    <xf numFmtId="0" fontId="14" fillId="0" borderId="4" xfId="0" applyFont="1" applyBorder="1" applyAlignment="1">
      <alignment horizontal="left"/>
    </xf>
    <xf numFmtId="0" fontId="14" fillId="0" borderId="14" xfId="0" applyFont="1" applyBorder="1" applyAlignment="1">
      <alignment horizontal="left"/>
    </xf>
    <xf numFmtId="166" fontId="11" fillId="5" borderId="11" xfId="1" applyNumberFormat="1" applyFont="1" applyFill="1" applyBorder="1" applyAlignment="1">
      <alignment horizontal="right"/>
    </xf>
    <xf numFmtId="166" fontId="11" fillId="5" borderId="11" xfId="1" applyNumberFormat="1" applyFont="1" applyFill="1" applyBorder="1"/>
    <xf numFmtId="165" fontId="11" fillId="5" borderId="11" xfId="1" applyNumberFormat="1" applyFont="1" applyFill="1" applyBorder="1"/>
    <xf numFmtId="4" fontId="11" fillId="5" borderId="12" xfId="1" applyNumberFormat="1" applyFont="1" applyFill="1" applyBorder="1"/>
    <xf numFmtId="49" fontId="15" fillId="0" borderId="0" xfId="0" applyNumberFormat="1" applyFont="1"/>
    <xf numFmtId="49" fontId="8" fillId="0" borderId="4" xfId="0" applyNumberFormat="1" applyFont="1" applyBorder="1"/>
    <xf numFmtId="166" fontId="11" fillId="0" borderId="0" xfId="1" applyNumberFormat="1" applyFont="1" applyBorder="1"/>
    <xf numFmtId="0" fontId="8" fillId="0" borderId="17" xfId="0" applyFont="1" applyBorder="1" applyAlignment="1">
      <alignment horizontal="center" wrapText="1"/>
    </xf>
    <xf numFmtId="0" fontId="11" fillId="0" borderId="18" xfId="0" applyFont="1" applyBorder="1"/>
    <xf numFmtId="4" fontId="11" fillId="0" borderId="10" xfId="1" applyNumberFormat="1" applyFont="1" applyBorder="1"/>
    <xf numFmtId="4" fontId="11" fillId="0" borderId="18" xfId="1" applyNumberFormat="1" applyFont="1" applyBorder="1" applyProtection="1"/>
    <xf numFmtId="4" fontId="11" fillId="0" borderId="18" xfId="1" applyNumberFormat="1" applyFont="1" applyBorder="1"/>
    <xf numFmtId="4" fontId="11" fillId="0" borderId="19" xfId="1" applyNumberFormat="1" applyFont="1" applyBorder="1"/>
    <xf numFmtId="4" fontId="11" fillId="0" borderId="0" xfId="1" applyNumberFormat="1" applyFont="1" applyBorder="1"/>
    <xf numFmtId="166" fontId="8" fillId="0" borderId="18" xfId="1" applyNumberFormat="1" applyFont="1" applyFill="1" applyBorder="1" applyProtection="1">
      <protection locked="0"/>
    </xf>
    <xf numFmtId="0" fontId="8" fillId="0" borderId="20" xfId="0" applyFont="1" applyBorder="1" applyAlignment="1">
      <alignment horizontal="center" wrapText="1"/>
    </xf>
    <xf numFmtId="0" fontId="8" fillId="0" borderId="20" xfId="0" applyFont="1" applyBorder="1"/>
    <xf numFmtId="167" fontId="8" fillId="6" borderId="18" xfId="1" applyNumberFormat="1" applyFont="1" applyFill="1" applyBorder="1"/>
    <xf numFmtId="167" fontId="8" fillId="0" borderId="18" xfId="1" applyNumberFormat="1" applyFont="1" applyBorder="1"/>
    <xf numFmtId="9" fontId="8" fillId="0" borderId="18" xfId="2" applyFont="1" applyBorder="1"/>
    <xf numFmtId="9" fontId="8" fillId="0" borderId="18" xfId="2" applyFont="1" applyFill="1" applyBorder="1" applyProtection="1"/>
    <xf numFmtId="4" fontId="11" fillId="4" borderId="19" xfId="1" applyNumberFormat="1" applyFont="1" applyFill="1" applyBorder="1" applyProtection="1">
      <protection locked="0"/>
    </xf>
    <xf numFmtId="166" fontId="8" fillId="0" borderId="18" xfId="1" applyNumberFormat="1" applyFont="1" applyBorder="1"/>
    <xf numFmtId="166" fontId="8" fillId="0" borderId="0" xfId="1" applyNumberFormat="1" applyFont="1" applyBorder="1"/>
    <xf numFmtId="167" fontId="11" fillId="5" borderId="11" xfId="1" applyNumberFormat="1" applyFont="1" applyFill="1" applyBorder="1"/>
    <xf numFmtId="167" fontId="11" fillId="5" borderId="11" xfId="1" applyNumberFormat="1" applyFont="1" applyFill="1" applyBorder="1" applyProtection="1"/>
    <xf numFmtId="0" fontId="8" fillId="0" borderId="18" xfId="0" applyFont="1" applyBorder="1"/>
    <xf numFmtId="4" fontId="8" fillId="0" borderId="18" xfId="1" applyNumberFormat="1" applyFont="1" applyBorder="1"/>
    <xf numFmtId="4" fontId="8" fillId="0" borderId="18" xfId="1" applyNumberFormat="1" applyFont="1" applyBorder="1" applyProtection="1"/>
    <xf numFmtId="4" fontId="8" fillId="0" borderId="19" xfId="1" applyNumberFormat="1" applyFont="1" applyBorder="1"/>
    <xf numFmtId="4" fontId="8" fillId="0" borderId="0" xfId="1" applyNumberFormat="1" applyFont="1" applyBorder="1"/>
    <xf numFmtId="167" fontId="8" fillId="0" borderId="18" xfId="2" applyNumberFormat="1" applyFont="1" applyBorder="1"/>
    <xf numFmtId="4" fontId="8" fillId="4" borderId="19" xfId="1" applyNumberFormat="1" applyFont="1" applyFill="1" applyBorder="1" applyProtection="1">
      <protection locked="0"/>
    </xf>
    <xf numFmtId="167" fontId="8" fillId="0" borderId="0" xfId="0" applyNumberFormat="1" applyFont="1"/>
    <xf numFmtId="0" fontId="8" fillId="0" borderId="15" xfId="0" applyFont="1" applyBorder="1" applyAlignment="1">
      <alignment horizontal="center" wrapText="1"/>
    </xf>
    <xf numFmtId="0" fontId="8" fillId="0" borderId="22" xfId="0" applyFont="1" applyBorder="1"/>
    <xf numFmtId="167" fontId="8" fillId="0" borderId="22" xfId="0" applyNumberFormat="1" applyFont="1" applyBorder="1"/>
    <xf numFmtId="167" fontId="11" fillId="0" borderId="0" xfId="1" applyNumberFormat="1" applyFont="1" applyBorder="1"/>
    <xf numFmtId="167" fontId="11" fillId="0" borderId="22" xfId="1" applyNumberFormat="1" applyFont="1" applyBorder="1"/>
    <xf numFmtId="4" fontId="11" fillId="0" borderId="23" xfId="1" applyNumberFormat="1" applyFont="1" applyBorder="1"/>
    <xf numFmtId="4" fontId="16" fillId="5" borderId="12" xfId="1" applyNumberFormat="1" applyFont="1" applyFill="1" applyBorder="1"/>
    <xf numFmtId="4" fontId="11" fillId="0" borderId="5" xfId="1" applyNumberFormat="1" applyFont="1" applyBorder="1"/>
    <xf numFmtId="0" fontId="8" fillId="0" borderId="9" xfId="0" applyFont="1" applyBorder="1" applyAlignment="1">
      <alignment horizontal="center" wrapText="1"/>
    </xf>
    <xf numFmtId="0" fontId="8" fillId="0" borderId="13" xfId="0" applyFont="1" applyBorder="1"/>
    <xf numFmtId="167" fontId="8" fillId="0" borderId="13" xfId="0" applyNumberFormat="1" applyFont="1" applyBorder="1"/>
    <xf numFmtId="167" fontId="11" fillId="0" borderId="13" xfId="1" applyNumberFormat="1" applyFont="1" applyBorder="1"/>
    <xf numFmtId="4" fontId="11" fillId="0" borderId="13" xfId="1" applyNumberFormat="1" applyFont="1" applyBorder="1"/>
    <xf numFmtId="0" fontId="13" fillId="0" borderId="4" xfId="0" applyFont="1" applyBorder="1" applyAlignment="1">
      <alignment horizontal="left"/>
    </xf>
    <xf numFmtId="0" fontId="8" fillId="0" borderId="14" xfId="0" applyFont="1" applyBorder="1"/>
    <xf numFmtId="167" fontId="8" fillId="0" borderId="14" xfId="0" applyNumberFormat="1" applyFont="1" applyBorder="1"/>
    <xf numFmtId="167" fontId="11" fillId="0" borderId="14" xfId="1" applyNumberFormat="1" applyFont="1" applyBorder="1"/>
    <xf numFmtId="4" fontId="11" fillId="0" borderId="14" xfId="1" applyNumberFormat="1" applyFont="1" applyBorder="1"/>
    <xf numFmtId="0" fontId="13" fillId="0" borderId="17" xfId="0" applyFont="1" applyBorder="1" applyAlignment="1">
      <alignment horizontal="left"/>
    </xf>
    <xf numFmtId="167" fontId="11" fillId="0" borderId="18" xfId="1" applyNumberFormat="1" applyFont="1" applyBorder="1"/>
    <xf numFmtId="165" fontId="11" fillId="0" borderId="18" xfId="1" applyNumberFormat="1" applyFont="1" applyBorder="1"/>
    <xf numFmtId="165" fontId="11" fillId="0" borderId="0" xfId="1" applyNumberFormat="1" applyFont="1" applyBorder="1"/>
    <xf numFmtId="165" fontId="8" fillId="0" borderId="18" xfId="1" applyNumberFormat="1" applyFont="1" applyBorder="1"/>
    <xf numFmtId="165" fontId="8" fillId="0" borderId="0" xfId="1" applyNumberFormat="1" applyFont="1" applyBorder="1"/>
    <xf numFmtId="4" fontId="8" fillId="4" borderId="19" xfId="0" applyNumberFormat="1" applyFont="1" applyFill="1" applyBorder="1" applyProtection="1">
      <protection locked="0"/>
    </xf>
    <xf numFmtId="4" fontId="8" fillId="0" borderId="19" xfId="0" applyNumberFormat="1" applyFont="1" applyBorder="1"/>
    <xf numFmtId="167" fontId="8" fillId="0" borderId="18" xfId="0" applyNumberFormat="1" applyFont="1" applyBorder="1"/>
    <xf numFmtId="4" fontId="8" fillId="0" borderId="18" xfId="0" applyNumberFormat="1" applyFont="1" applyBorder="1"/>
    <xf numFmtId="4" fontId="8" fillId="0" borderId="0" xfId="0" applyNumberFormat="1" applyFont="1"/>
    <xf numFmtId="166" fontId="11" fillId="5" borderId="11" xfId="1" applyNumberFormat="1" applyFont="1" applyFill="1" applyBorder="1" applyProtection="1"/>
    <xf numFmtId="167" fontId="8" fillId="0" borderId="22" xfId="1" applyNumberFormat="1" applyFont="1" applyBorder="1"/>
    <xf numFmtId="165" fontId="11" fillId="0" borderId="0" xfId="1" applyNumberFormat="1" applyFont="1" applyFill="1" applyBorder="1" applyProtection="1"/>
    <xf numFmtId="0" fontId="8" fillId="0" borderId="4" xfId="0" applyFont="1" applyBorder="1" applyAlignment="1">
      <alignment horizontal="center" wrapText="1"/>
    </xf>
    <xf numFmtId="167" fontId="8" fillId="0" borderId="24" xfId="1" applyNumberFormat="1" applyFont="1" applyBorder="1"/>
    <xf numFmtId="4" fontId="17" fillId="5" borderId="12" xfId="1" applyNumberFormat="1" applyFont="1" applyFill="1" applyBorder="1"/>
    <xf numFmtId="0" fontId="8" fillId="0" borderId="4" xfId="0" applyFont="1" applyBorder="1" applyAlignment="1">
      <alignment wrapText="1"/>
    </xf>
    <xf numFmtId="167" fontId="8" fillId="0" borderId="0" xfId="1" applyNumberFormat="1" applyFont="1" applyBorder="1"/>
    <xf numFmtId="49" fontId="15" fillId="0" borderId="5" xfId="0" applyNumberFormat="1" applyFont="1" applyBorder="1"/>
    <xf numFmtId="0" fontId="11" fillId="0" borderId="20" xfId="0" applyFont="1" applyBorder="1"/>
    <xf numFmtId="0" fontId="11" fillId="0" borderId="4" xfId="0" applyFont="1" applyBorder="1" applyAlignment="1">
      <alignment horizontal="center" wrapText="1"/>
    </xf>
    <xf numFmtId="4" fontId="11" fillId="0" borderId="19" xfId="0" applyNumberFormat="1" applyFont="1" applyBorder="1"/>
    <xf numFmtId="0" fontId="8" fillId="0" borderId="25" xfId="0" applyFont="1" applyBorder="1" applyAlignment="1">
      <alignment horizontal="center" wrapText="1"/>
    </xf>
    <xf numFmtId="0" fontId="13" fillId="0" borderId="25" xfId="0" applyFont="1" applyBorder="1" applyAlignment="1">
      <alignment horizontal="left"/>
    </xf>
    <xf numFmtId="0" fontId="11" fillId="0" borderId="10" xfId="0" applyFont="1" applyBorder="1"/>
    <xf numFmtId="4" fontId="11" fillId="0" borderId="26" xfId="1" applyNumberFormat="1" applyFont="1" applyBorder="1"/>
    <xf numFmtId="166" fontId="8" fillId="6" borderId="18" xfId="1" applyNumberFormat="1" applyFont="1" applyFill="1" applyBorder="1"/>
    <xf numFmtId="4" fontId="16" fillId="0" borderId="19" xfId="1" applyNumberFormat="1" applyFont="1" applyBorder="1"/>
    <xf numFmtId="9" fontId="11" fillId="5" borderId="11" xfId="1" applyNumberFormat="1" applyFont="1" applyFill="1" applyBorder="1" applyProtection="1"/>
    <xf numFmtId="0" fontId="8" fillId="0" borderId="9" xfId="0" applyFont="1" applyBorder="1" applyAlignment="1">
      <alignment wrapText="1"/>
    </xf>
    <xf numFmtId="165" fontId="8" fillId="0" borderId="13" xfId="1" applyNumberFormat="1" applyFont="1" applyBorder="1"/>
    <xf numFmtId="0" fontId="8" fillId="0" borderId="23" xfId="0" applyFont="1" applyBorder="1"/>
    <xf numFmtId="0" fontId="11" fillId="0" borderId="0" xfId="3" applyFont="1"/>
    <xf numFmtId="168" fontId="11" fillId="0" borderId="0" xfId="3" applyNumberFormat="1" applyFont="1"/>
    <xf numFmtId="168" fontId="8" fillId="0" borderId="0" xfId="3" applyNumberFormat="1" applyFont="1"/>
    <xf numFmtId="168" fontId="11" fillId="0" borderId="5" xfId="3" applyNumberFormat="1" applyFont="1" applyBorder="1"/>
    <xf numFmtId="0" fontId="18" fillId="0" borderId="0" xfId="3" applyFont="1"/>
    <xf numFmtId="165" fontId="11" fillId="0" borderId="0" xfId="1" applyNumberFormat="1" applyFont="1" applyBorder="1" applyAlignment="1">
      <alignment horizontal="left"/>
    </xf>
    <xf numFmtId="165" fontId="11" fillId="0" borderId="0" xfId="1" applyNumberFormat="1" applyFont="1" applyBorder="1" applyAlignment="1">
      <alignment wrapText="1"/>
    </xf>
    <xf numFmtId="0" fontId="11" fillId="7" borderId="11" xfId="3" applyFont="1" applyFill="1" applyBorder="1"/>
    <xf numFmtId="166" fontId="8" fillId="4" borderId="11" xfId="1" applyNumberFormat="1" applyFont="1" applyFill="1" applyBorder="1" applyProtection="1">
      <protection locked="0"/>
    </xf>
    <xf numFmtId="166" fontId="8" fillId="0" borderId="0" xfId="0" applyNumberFormat="1" applyFont="1"/>
    <xf numFmtId="166" fontId="8" fillId="0" borderId="18" xfId="1" applyNumberFormat="1" applyFont="1" applyBorder="1" applyProtection="1">
      <protection locked="0"/>
    </xf>
    <xf numFmtId="0" fontId="4" fillId="0" borderId="0" xfId="3" applyFont="1"/>
    <xf numFmtId="0" fontId="8" fillId="0" borderId="11" xfId="3" applyFont="1" applyBorder="1"/>
    <xf numFmtId="166" fontId="11" fillId="0" borderId="18" xfId="1" applyNumberFormat="1" applyFont="1" applyBorder="1"/>
    <xf numFmtId="166" fontId="8" fillId="8" borderId="11" xfId="1" applyNumberFormat="1" applyFont="1" applyFill="1" applyBorder="1"/>
    <xf numFmtId="49" fontId="15" fillId="0" borderId="4" xfId="0" applyNumberFormat="1" applyFont="1" applyBorder="1"/>
    <xf numFmtId="0" fontId="11" fillId="0" borderId="13" xfId="3" applyFont="1" applyBorder="1"/>
    <xf numFmtId="0" fontId="11" fillId="7" borderId="11" xfId="3" applyFont="1" applyFill="1" applyBorder="1" applyAlignment="1">
      <alignment wrapText="1"/>
    </xf>
    <xf numFmtId="166" fontId="11" fillId="6" borderId="0" xfId="1" applyNumberFormat="1" applyFont="1" applyFill="1" applyBorder="1"/>
    <xf numFmtId="167" fontId="8" fillId="0" borderId="11" xfId="1" applyNumberFormat="1" applyFont="1" applyBorder="1"/>
    <xf numFmtId="169" fontId="8" fillId="0" borderId="0" xfId="3" applyNumberFormat="1" applyFont="1"/>
    <xf numFmtId="0" fontId="8" fillId="0" borderId="0" xfId="3" applyFont="1"/>
    <xf numFmtId="169" fontId="11" fillId="7" borderId="11" xfId="3" applyNumberFormat="1" applyFont="1" applyFill="1" applyBorder="1"/>
    <xf numFmtId="169" fontId="11" fillId="0" borderId="0" xfId="3" applyNumberFormat="1" applyFont="1"/>
    <xf numFmtId="166" fontId="8" fillId="0" borderId="0" xfId="1" applyNumberFormat="1" applyFont="1" applyBorder="1" applyProtection="1">
      <protection locked="0"/>
    </xf>
    <xf numFmtId="166" fontId="8" fillId="0" borderId="22" xfId="1" applyNumberFormat="1" applyFont="1" applyBorder="1" applyProtection="1">
      <protection locked="0"/>
    </xf>
    <xf numFmtId="43" fontId="11" fillId="5" borderId="11" xfId="1" applyFont="1" applyFill="1" applyBorder="1"/>
    <xf numFmtId="0" fontId="11" fillId="0" borderId="6" xfId="0" applyFont="1" applyBorder="1" applyAlignment="1">
      <alignment wrapText="1"/>
    </xf>
    <xf numFmtId="49" fontId="12" fillId="0" borderId="7" xfId="0" applyNumberFormat="1" applyFont="1" applyBorder="1"/>
    <xf numFmtId="168" fontId="11" fillId="0" borderId="7" xfId="3" applyNumberFormat="1" applyFont="1" applyBorder="1"/>
    <xf numFmtId="166" fontId="11" fillId="0" borderId="7" xfId="1" applyNumberFormat="1" applyFont="1" applyBorder="1"/>
    <xf numFmtId="166" fontId="11" fillId="5" borderId="28" xfId="1" applyNumberFormat="1" applyFont="1" applyFill="1" applyBorder="1"/>
    <xf numFmtId="168" fontId="11" fillId="0" borderId="8" xfId="3" applyNumberFormat="1" applyFont="1" applyBorder="1"/>
    <xf numFmtId="49" fontId="12" fillId="0" borderId="0" xfId="0" applyNumberFormat="1" applyFont="1"/>
    <xf numFmtId="49" fontId="11" fillId="0" borderId="0" xfId="0" applyNumberFormat="1" applyFont="1"/>
    <xf numFmtId="49" fontId="15" fillId="0" borderId="8" xfId="0" applyNumberFormat="1" applyFont="1" applyBorder="1"/>
    <xf numFmtId="0" fontId="8" fillId="0" borderId="6" xfId="0" applyFont="1" applyBorder="1" applyAlignment="1">
      <alignment wrapText="1"/>
    </xf>
    <xf numFmtId="0" fontId="8" fillId="0" borderId="7" xfId="0" applyFont="1" applyBorder="1"/>
    <xf numFmtId="165" fontId="8" fillId="0" borderId="7" xfId="1" applyNumberFormat="1" applyFont="1" applyBorder="1"/>
    <xf numFmtId="0" fontId="8" fillId="0" borderId="20" xfId="0" applyFont="1" applyBorder="1" applyAlignment="1" applyProtection="1">
      <alignment wrapText="1"/>
      <protection locked="0"/>
    </xf>
    <xf numFmtId="0" fontId="8" fillId="0" borderId="0" xfId="0" applyFont="1" applyProtection="1">
      <protection locked="0"/>
    </xf>
    <xf numFmtId="165" fontId="8" fillId="0" borderId="0" xfId="1" applyNumberFormat="1" applyFont="1" applyBorder="1" applyProtection="1">
      <protection locked="0"/>
    </xf>
    <xf numFmtId="0" fontId="8" fillId="6" borderId="0" xfId="0" applyFont="1" applyFill="1" applyProtection="1">
      <protection locked="0"/>
    </xf>
    <xf numFmtId="0" fontId="13" fillId="0" borderId="1" xfId="0" applyFont="1" applyBorder="1" applyAlignment="1" applyProtection="1">
      <alignment horizontal="left"/>
      <protection locked="0"/>
    </xf>
    <xf numFmtId="0" fontId="8" fillId="0" borderId="2" xfId="0" applyFont="1" applyBorder="1" applyProtection="1">
      <protection locked="0"/>
    </xf>
    <xf numFmtId="165" fontId="8" fillId="0" borderId="2" xfId="1" applyNumberFormat="1" applyFont="1" applyBorder="1" applyProtection="1">
      <protection locked="0"/>
    </xf>
    <xf numFmtId="0" fontId="8" fillId="6" borderId="2" xfId="0" applyFont="1" applyFill="1" applyBorder="1" applyProtection="1">
      <protection locked="0"/>
    </xf>
    <xf numFmtId="49" fontId="15" fillId="0" borderId="3" xfId="0" applyNumberFormat="1" applyFont="1" applyBorder="1"/>
    <xf numFmtId="0" fontId="13" fillId="0" borderId="4" xfId="0" applyFont="1" applyBorder="1" applyAlignment="1" applyProtection="1">
      <alignment horizontal="left"/>
      <protection locked="0"/>
    </xf>
    <xf numFmtId="0" fontId="8" fillId="0" borderId="4" xfId="0" applyFont="1" applyBorder="1" applyAlignment="1" applyProtection="1">
      <alignment wrapText="1"/>
      <protection locked="0"/>
    </xf>
    <xf numFmtId="0" fontId="11" fillId="0" borderId="4" xfId="0" applyFont="1" applyBorder="1" applyAlignment="1" applyProtection="1">
      <alignment horizontal="right" wrapText="1"/>
      <protection locked="0"/>
    </xf>
    <xf numFmtId="0" fontId="11" fillId="0" borderId="14" xfId="0" applyFont="1" applyBorder="1" applyAlignment="1" applyProtection="1">
      <alignment wrapText="1"/>
      <protection locked="0"/>
    </xf>
    <xf numFmtId="0" fontId="15" fillId="0" borderId="0" xfId="0" applyFont="1" applyProtection="1">
      <protection locked="0"/>
    </xf>
    <xf numFmtId="0" fontId="8" fillId="0" borderId="4" xfId="0" applyFont="1" applyBorder="1" applyAlignment="1" applyProtection="1">
      <alignment horizontal="right" wrapText="1"/>
      <protection locked="0"/>
    </xf>
    <xf numFmtId="0" fontId="8" fillId="0" borderId="0" xfId="0" applyFont="1" applyAlignment="1">
      <alignment wrapText="1"/>
    </xf>
    <xf numFmtId="165" fontId="8" fillId="0" borderId="0" xfId="1" applyNumberFormat="1" applyFont="1"/>
    <xf numFmtId="0" fontId="21" fillId="0" borderId="0" xfId="0" applyFont="1" applyAlignment="1">
      <alignment horizontal="right"/>
    </xf>
    <xf numFmtId="0" fontId="22" fillId="0" borderId="0" xfId="0" applyFont="1"/>
    <xf numFmtId="0" fontId="23" fillId="0" borderId="0" xfId="0" applyFont="1"/>
    <xf numFmtId="43" fontId="23" fillId="0" borderId="0" xfId="0" applyNumberFormat="1" applyFont="1"/>
    <xf numFmtId="0" fontId="21" fillId="0" borderId="0" xfId="0" applyFont="1" applyAlignment="1">
      <alignment horizontal="left"/>
    </xf>
    <xf numFmtId="0" fontId="21" fillId="0" borderId="0" xfId="0" applyFont="1" applyAlignment="1">
      <alignment horizontal="righ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4" fillId="10" borderId="29" xfId="0" applyFont="1" applyFill="1" applyBorder="1" applyAlignment="1">
      <alignment horizontal="right" vertical="center" wrapText="1"/>
    </xf>
    <xf numFmtId="0" fontId="0" fillId="0" borderId="0" xfId="0" applyAlignment="1">
      <alignment horizontal="left"/>
    </xf>
    <xf numFmtId="0" fontId="0" fillId="11" borderId="11" xfId="0" applyFill="1" applyBorder="1"/>
    <xf numFmtId="170" fontId="24" fillId="12" borderId="29" xfId="0" applyNumberFormat="1" applyFont="1" applyFill="1" applyBorder="1" applyAlignment="1">
      <alignment horizontal="center" vertical="center" wrapText="1"/>
    </xf>
    <xf numFmtId="170" fontId="24" fillId="13" borderId="11" xfId="0" applyNumberFormat="1" applyFont="1" applyFill="1" applyBorder="1" applyAlignment="1">
      <alignment horizontal="center" vertical="center" wrapText="1"/>
    </xf>
    <xf numFmtId="170" fontId="24" fillId="14" borderId="29" xfId="0" applyNumberFormat="1" applyFont="1" applyFill="1" applyBorder="1" applyAlignment="1">
      <alignment horizontal="center" vertical="center" wrapText="1"/>
    </xf>
    <xf numFmtId="170" fontId="24" fillId="15" borderId="29" xfId="0" applyNumberFormat="1" applyFont="1" applyFill="1" applyBorder="1" applyAlignment="1">
      <alignment horizontal="center" vertical="center" wrapText="1"/>
    </xf>
    <xf numFmtId="170" fontId="24" fillId="10" borderId="11" xfId="0" applyNumberFormat="1" applyFont="1" applyFill="1" applyBorder="1" applyAlignment="1">
      <alignment horizontal="center" vertical="center" wrapText="1"/>
    </xf>
    <xf numFmtId="0" fontId="25" fillId="16" borderId="11" xfId="0" applyFont="1" applyFill="1" applyBorder="1" applyAlignment="1">
      <alignment horizontal="center"/>
    </xf>
    <xf numFmtId="0" fontId="25" fillId="4" borderId="11" xfId="0" applyFont="1" applyFill="1" applyBorder="1" applyAlignment="1">
      <alignment horizontal="center"/>
    </xf>
    <xf numFmtId="0" fontId="25" fillId="0" borderId="0" xfId="0" applyFont="1" applyAlignment="1">
      <alignment horizontal="center"/>
    </xf>
    <xf numFmtId="43" fontId="25" fillId="0" borderId="0" xfId="0" applyNumberFormat="1" applyFont="1" applyAlignment="1">
      <alignment horizontal="center"/>
    </xf>
    <xf numFmtId="0" fontId="24" fillId="10" borderId="10" xfId="0" applyFont="1" applyFill="1" applyBorder="1" applyAlignment="1">
      <alignment horizontal="right" vertical="center" wrapText="1"/>
    </xf>
    <xf numFmtId="0" fontId="24" fillId="10" borderId="10" xfId="0" applyFont="1" applyFill="1" applyBorder="1" applyAlignment="1">
      <alignment horizontal="left" vertical="center" wrapText="1"/>
    </xf>
    <xf numFmtId="0" fontId="24" fillId="10" borderId="10" xfId="0" applyFont="1" applyFill="1" applyBorder="1" applyAlignment="1">
      <alignment horizontal="center" vertical="center" wrapText="1"/>
    </xf>
    <xf numFmtId="170" fontId="24" fillId="3" borderId="10" xfId="0" applyNumberFormat="1" applyFont="1" applyFill="1" applyBorder="1" applyAlignment="1">
      <alignment horizontal="center" vertical="center" wrapText="1"/>
    </xf>
    <xf numFmtId="170" fontId="24" fillId="11" borderId="10" xfId="0" applyNumberFormat="1" applyFont="1" applyFill="1" applyBorder="1" applyAlignment="1">
      <alignment horizontal="center" vertical="center" wrapText="1"/>
    </xf>
    <xf numFmtId="170" fontId="24" fillId="12" borderId="11" xfId="0" applyNumberFormat="1" applyFont="1" applyFill="1" applyBorder="1" applyAlignment="1">
      <alignment horizontal="center" vertical="center" wrapText="1"/>
    </xf>
    <xf numFmtId="170" fontId="24" fillId="14" borderId="11" xfId="0" applyNumberFormat="1" applyFont="1" applyFill="1" applyBorder="1" applyAlignment="1">
      <alignment horizontal="center" vertical="center" wrapText="1"/>
    </xf>
    <xf numFmtId="170" fontId="24" fillId="15" borderId="11" xfId="0" applyNumberFormat="1" applyFont="1" applyFill="1" applyBorder="1" applyAlignment="1">
      <alignment horizontal="center" vertical="center" wrapText="1"/>
    </xf>
    <xf numFmtId="170" fontId="24" fillId="16" borderId="11" xfId="0" applyNumberFormat="1" applyFont="1" applyFill="1" applyBorder="1" applyAlignment="1">
      <alignment horizontal="center" vertical="center" wrapText="1"/>
    </xf>
    <xf numFmtId="170" fontId="24" fillId="4" borderId="11" xfId="0" applyNumberFormat="1" applyFont="1" applyFill="1" applyBorder="1" applyAlignment="1">
      <alignment horizontal="center" vertical="center" wrapText="1"/>
    </xf>
    <xf numFmtId="170" fontId="24" fillId="17" borderId="11" xfId="0" applyNumberFormat="1" applyFont="1" applyFill="1" applyBorder="1" applyAlignment="1">
      <alignment horizontal="center" vertical="center" wrapText="1"/>
    </xf>
    <xf numFmtId="170" fontId="24" fillId="18" borderId="11" xfId="0" applyNumberFormat="1"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43" fontId="24" fillId="0" borderId="0" xfId="0" applyNumberFormat="1" applyFont="1" applyAlignment="1">
      <alignment horizontal="center"/>
    </xf>
    <xf numFmtId="0" fontId="23" fillId="0" borderId="27" xfId="0" applyFont="1" applyBorder="1" applyAlignment="1">
      <alignment horizontal="right"/>
    </xf>
    <xf numFmtId="0" fontId="23" fillId="0" borderId="27" xfId="0" applyFont="1" applyBorder="1" applyAlignment="1">
      <alignment horizontal="left"/>
    </xf>
    <xf numFmtId="0" fontId="23" fillId="0" borderId="27" xfId="0" applyFont="1" applyBorder="1"/>
    <xf numFmtId="170" fontId="0" fillId="0" borderId="0" xfId="0" applyNumberFormat="1"/>
    <xf numFmtId="43" fontId="0" fillId="0" borderId="0" xfId="0" applyNumberFormat="1"/>
    <xf numFmtId="0" fontId="25" fillId="10" borderId="11" xfId="0" applyFont="1" applyFill="1" applyBorder="1" applyAlignment="1">
      <alignment horizontal="center"/>
    </xf>
    <xf numFmtId="0" fontId="25" fillId="3" borderId="18" xfId="0" applyFont="1" applyFill="1" applyBorder="1" applyAlignment="1">
      <alignment horizontal="center"/>
    </xf>
    <xf numFmtId="0" fontId="25" fillId="11" borderId="18" xfId="0" applyFont="1" applyFill="1" applyBorder="1" applyAlignment="1">
      <alignment horizontal="center"/>
    </xf>
    <xf numFmtId="0" fontId="25" fillId="12" borderId="10" xfId="0" applyFont="1" applyFill="1" applyBorder="1" applyAlignment="1">
      <alignment horizontal="center"/>
    </xf>
    <xf numFmtId="0" fontId="25" fillId="13" borderId="10" xfId="0" applyFont="1" applyFill="1" applyBorder="1" applyAlignment="1">
      <alignment horizontal="center"/>
    </xf>
    <xf numFmtId="0" fontId="25" fillId="14" borderId="10" xfId="0" applyFont="1" applyFill="1" applyBorder="1" applyAlignment="1">
      <alignment horizontal="center"/>
    </xf>
    <xf numFmtId="0" fontId="25" fillId="15" borderId="10" xfId="0" applyFont="1" applyFill="1" applyBorder="1" applyAlignment="1">
      <alignment horizontal="center"/>
    </xf>
    <xf numFmtId="0" fontId="25" fillId="10" borderId="10" xfId="0" applyFont="1" applyFill="1" applyBorder="1" applyAlignment="1">
      <alignment horizontal="center"/>
    </xf>
    <xf numFmtId="0" fontId="25" fillId="16" borderId="10" xfId="0" applyFont="1" applyFill="1" applyBorder="1" applyAlignment="1">
      <alignment horizontal="center"/>
    </xf>
    <xf numFmtId="0" fontId="25" fillId="4" borderId="10" xfId="0" applyFont="1" applyFill="1" applyBorder="1" applyAlignment="1">
      <alignment horizontal="center"/>
    </xf>
    <xf numFmtId="0" fontId="25" fillId="17" borderId="10" xfId="0" applyFont="1" applyFill="1" applyBorder="1" applyAlignment="1">
      <alignment horizontal="center"/>
    </xf>
    <xf numFmtId="0" fontId="25" fillId="18" borderId="10" xfId="0" applyFont="1" applyFill="1" applyBorder="1" applyAlignment="1">
      <alignment horizontal="center"/>
    </xf>
    <xf numFmtId="0" fontId="22" fillId="0" borderId="11" xfId="0" applyFont="1" applyBorder="1" applyAlignment="1">
      <alignment horizontal="right" vertical="center" wrapText="1"/>
    </xf>
    <xf numFmtId="0" fontId="22" fillId="0" borderId="11" xfId="0" applyFont="1" applyBorder="1" applyAlignment="1">
      <alignment horizontal="left" vertical="center" wrapText="1"/>
    </xf>
    <xf numFmtId="0" fontId="23" fillId="0" borderId="11" xfId="0" applyFont="1" applyBorder="1"/>
    <xf numFmtId="164" fontId="0" fillId="0" borderId="11" xfId="1" applyNumberFormat="1" applyFont="1" applyBorder="1"/>
    <xf numFmtId="164" fontId="0" fillId="0" borderId="29" xfId="1" applyNumberFormat="1" applyFont="1" applyBorder="1"/>
    <xf numFmtId="164" fontId="0" fillId="0" borderId="11" xfId="0" applyNumberFormat="1" applyBorder="1"/>
    <xf numFmtId="171" fontId="0" fillId="0" borderId="11" xfId="0" applyNumberFormat="1" applyBorder="1"/>
    <xf numFmtId="0" fontId="25" fillId="0" borderId="11" xfId="0" applyFont="1" applyBorder="1" applyAlignment="1">
      <alignment horizontal="right" wrapText="1"/>
    </xf>
    <xf numFmtId="0" fontId="25" fillId="0" borderId="11" xfId="0" applyFont="1" applyBorder="1" applyAlignment="1">
      <alignment wrapText="1"/>
    </xf>
    <xf numFmtId="43" fontId="0" fillId="0" borderId="11" xfId="1" applyFont="1" applyBorder="1"/>
    <xf numFmtId="164" fontId="0" fillId="0" borderId="0" xfId="0" applyNumberFormat="1"/>
    <xf numFmtId="0" fontId="23" fillId="0" borderId="11" xfId="0" applyFont="1" applyBorder="1" applyAlignment="1">
      <alignment horizontal="right"/>
    </xf>
    <xf numFmtId="0" fontId="26" fillId="0" borderId="30" xfId="0" applyFont="1" applyBorder="1" applyAlignment="1">
      <alignment horizontal="right"/>
    </xf>
    <xf numFmtId="0" fontId="26" fillId="0" borderId="30" xfId="0" applyFont="1" applyBorder="1"/>
    <xf numFmtId="0" fontId="2" fillId="0" borderId="30" xfId="0" applyFont="1" applyBorder="1"/>
    <xf numFmtId="164" fontId="2" fillId="0" borderId="30" xfId="1" applyNumberFormat="1" applyFont="1" applyBorder="1"/>
    <xf numFmtId="0" fontId="2" fillId="0" borderId="0" xfId="0" applyFont="1"/>
    <xf numFmtId="43" fontId="2" fillId="0" borderId="0" xfId="0" applyNumberFormat="1" applyFont="1"/>
    <xf numFmtId="164" fontId="25" fillId="3" borderId="18" xfId="0" applyNumberFormat="1" applyFont="1" applyFill="1" applyBorder="1" applyAlignment="1">
      <alignment horizontal="center"/>
    </xf>
    <xf numFmtId="164" fontId="25" fillId="11" borderId="18" xfId="0" applyNumberFormat="1" applyFont="1" applyFill="1" applyBorder="1" applyAlignment="1">
      <alignment horizontal="center"/>
    </xf>
    <xf numFmtId="164" fontId="25" fillId="12" borderId="10" xfId="0" applyNumberFormat="1" applyFont="1" applyFill="1" applyBorder="1" applyAlignment="1">
      <alignment horizontal="center"/>
    </xf>
    <xf numFmtId="164" fontId="25" fillId="13" borderId="10" xfId="0" applyNumberFormat="1" applyFont="1" applyFill="1" applyBorder="1" applyAlignment="1">
      <alignment horizontal="center"/>
    </xf>
    <xf numFmtId="164" fontId="25" fillId="14" borderId="10" xfId="0" applyNumberFormat="1" applyFont="1" applyFill="1" applyBorder="1" applyAlignment="1">
      <alignment horizontal="center"/>
    </xf>
    <xf numFmtId="164" fontId="25" fillId="15" borderId="10" xfId="0" applyNumberFormat="1" applyFont="1" applyFill="1" applyBorder="1" applyAlignment="1">
      <alignment horizontal="center"/>
    </xf>
    <xf numFmtId="164" fontId="25" fillId="10" borderId="10" xfId="0" applyNumberFormat="1" applyFont="1" applyFill="1" applyBorder="1" applyAlignment="1">
      <alignment horizontal="center"/>
    </xf>
    <xf numFmtId="164" fontId="25" fillId="16" borderId="10" xfId="0" applyNumberFormat="1" applyFont="1" applyFill="1" applyBorder="1" applyAlignment="1">
      <alignment horizontal="center"/>
    </xf>
    <xf numFmtId="164" fontId="25" fillId="4" borderId="10" xfId="0" applyNumberFormat="1" applyFont="1" applyFill="1" applyBorder="1" applyAlignment="1">
      <alignment horizontal="center"/>
    </xf>
    <xf numFmtId="164" fontId="25" fillId="17" borderId="10" xfId="0" applyNumberFormat="1" applyFont="1" applyFill="1" applyBorder="1" applyAlignment="1">
      <alignment horizontal="center"/>
    </xf>
    <xf numFmtId="164" fontId="25" fillId="18" borderId="10" xfId="0" applyNumberFormat="1" applyFont="1" applyFill="1" applyBorder="1" applyAlignment="1">
      <alignment horizontal="center"/>
    </xf>
    <xf numFmtId="171" fontId="0" fillId="0" borderId="0" xfId="0" applyNumberFormat="1"/>
    <xf numFmtId="0" fontId="23" fillId="0" borderId="0" xfId="0" applyFont="1" applyAlignment="1">
      <alignment horizontal="right"/>
    </xf>
    <xf numFmtId="164" fontId="22" fillId="0" borderId="11" xfId="0" applyNumberFormat="1" applyFont="1" applyBorder="1" applyAlignment="1">
      <alignment vertical="center"/>
    </xf>
    <xf numFmtId="3" fontId="0" fillId="0" borderId="0" xfId="0" applyNumberFormat="1"/>
    <xf numFmtId="43" fontId="0" fillId="0" borderId="0" xfId="1" applyFont="1"/>
    <xf numFmtId="173" fontId="0" fillId="0" borderId="0" xfId="0" applyNumberFormat="1"/>
    <xf numFmtId="0" fontId="0" fillId="0" borderId="11" xfId="0" applyBorder="1"/>
    <xf numFmtId="0" fontId="22" fillId="0" borderId="0" xfId="0" applyFont="1" applyAlignment="1">
      <alignment horizontal="right" vertical="center" wrapText="1"/>
    </xf>
    <xf numFmtId="164" fontId="0" fillId="0" borderId="0" xfId="1" applyNumberFormat="1" applyFont="1" applyBorder="1"/>
    <xf numFmtId="164" fontId="0" fillId="0" borderId="29" xfId="0" applyNumberFormat="1" applyBorder="1"/>
    <xf numFmtId="0" fontId="25" fillId="18" borderId="36" xfId="0" applyFont="1" applyFill="1" applyBorder="1" applyAlignment="1">
      <alignment horizontal="center"/>
    </xf>
    <xf numFmtId="49" fontId="25" fillId="10" borderId="11" xfId="0" applyNumberFormat="1" applyFont="1" applyFill="1" applyBorder="1" applyAlignment="1">
      <alignment horizontal="center"/>
    </xf>
    <xf numFmtId="0" fontId="28" fillId="0" borderId="37" xfId="0" applyFont="1" applyBorder="1" applyAlignment="1">
      <alignment horizontal="center" vertical="center" wrapText="1"/>
    </xf>
    <xf numFmtId="0" fontId="28" fillId="0" borderId="31" xfId="0" applyFont="1" applyBorder="1" applyAlignment="1">
      <alignment horizontal="center" vertical="center"/>
    </xf>
    <xf numFmtId="175" fontId="28" fillId="0" borderId="32" xfId="0" applyNumberFormat="1" applyFont="1" applyBorder="1" applyAlignment="1">
      <alignment horizontal="center" vertical="center" wrapText="1"/>
    </xf>
    <xf numFmtId="175" fontId="28" fillId="0" borderId="38" xfId="0" applyNumberFormat="1" applyFont="1" applyBorder="1" applyAlignment="1">
      <alignment horizontal="center" vertical="center" wrapText="1"/>
    </xf>
    <xf numFmtId="0" fontId="28" fillId="0" borderId="32"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30" fillId="7" borderId="39" xfId="0" applyFont="1" applyFill="1" applyBorder="1" applyAlignment="1">
      <alignment vertical="center"/>
    </xf>
    <xf numFmtId="0" fontId="30" fillId="7" borderId="35" xfId="0" applyFont="1" applyFill="1" applyBorder="1" applyAlignment="1">
      <alignment horizontal="left" vertical="center"/>
    </xf>
    <xf numFmtId="0" fontId="30" fillId="7" borderId="11" xfId="0" applyFont="1" applyFill="1" applyBorder="1" applyAlignment="1">
      <alignment vertical="center"/>
    </xf>
    <xf numFmtId="0" fontId="30" fillId="19" borderId="11" xfId="0" applyFont="1" applyFill="1" applyBorder="1" applyAlignment="1">
      <alignment horizontal="center" vertical="center"/>
    </xf>
    <xf numFmtId="43" fontId="30" fillId="7" borderId="11" xfId="1" applyFont="1" applyFill="1" applyBorder="1" applyAlignment="1" applyProtection="1">
      <alignment horizontal="right" vertical="center"/>
    </xf>
    <xf numFmtId="4" fontId="30" fillId="7" borderId="11" xfId="0" applyNumberFormat="1" applyFont="1" applyFill="1" applyBorder="1" applyAlignment="1">
      <alignment horizontal="left" vertical="center"/>
    </xf>
    <xf numFmtId="4" fontId="30" fillId="7" borderId="29" xfId="0" applyNumberFormat="1" applyFont="1" applyFill="1" applyBorder="1" applyAlignment="1">
      <alignment horizontal="left" vertical="center"/>
    </xf>
    <xf numFmtId="3" fontId="30" fillId="7" borderId="35" xfId="0" applyNumberFormat="1" applyFont="1" applyFill="1" applyBorder="1" applyAlignment="1">
      <alignment horizontal="left" vertical="center"/>
    </xf>
    <xf numFmtId="3" fontId="30" fillId="7" borderId="21" xfId="0" applyNumberFormat="1" applyFont="1" applyFill="1" applyBorder="1" applyAlignment="1">
      <alignment horizontal="left" vertical="center"/>
    </xf>
    <xf numFmtId="3" fontId="31" fillId="7" borderId="11" xfId="0" applyNumberFormat="1" applyFont="1" applyFill="1" applyBorder="1" applyAlignment="1">
      <alignment horizontal="left" vertical="center"/>
    </xf>
    <xf numFmtId="3" fontId="30" fillId="7" borderId="11" xfId="0" applyNumberFormat="1" applyFont="1" applyFill="1" applyBorder="1" applyAlignment="1">
      <alignment horizontal="left" vertical="center"/>
    </xf>
    <xf numFmtId="3" fontId="30" fillId="7" borderId="12" xfId="0" applyNumberFormat="1" applyFont="1" applyFill="1" applyBorder="1" applyAlignment="1">
      <alignment horizontal="left" vertical="center"/>
    </xf>
    <xf numFmtId="0" fontId="30" fillId="6" borderId="39" xfId="0" applyFont="1" applyFill="1" applyBorder="1" applyAlignment="1">
      <alignment vertical="center"/>
    </xf>
    <xf numFmtId="0" fontId="30" fillId="4" borderId="35" xfId="0" applyFont="1" applyFill="1" applyBorder="1" applyAlignment="1" applyProtection="1">
      <alignment horizontal="left" vertical="center"/>
      <protection locked="0"/>
    </xf>
    <xf numFmtId="0" fontId="30" fillId="4" borderId="11" xfId="0" applyFont="1" applyFill="1" applyBorder="1" applyAlignment="1" applyProtection="1">
      <alignment vertical="center"/>
      <protection locked="0"/>
    </xf>
    <xf numFmtId="0" fontId="30" fillId="20" borderId="11" xfId="0" applyFont="1" applyFill="1" applyBorder="1" applyAlignment="1" applyProtection="1">
      <alignment horizontal="center" vertical="center"/>
      <protection locked="0"/>
    </xf>
    <xf numFmtId="0" fontId="30" fillId="4" borderId="11" xfId="0" applyFont="1" applyFill="1" applyBorder="1" applyAlignment="1" applyProtection="1">
      <alignment horizontal="left" vertical="center"/>
      <protection locked="0"/>
    </xf>
    <xf numFmtId="0" fontId="30" fillId="4" borderId="29" xfId="0" applyFont="1" applyFill="1" applyBorder="1" applyAlignment="1" applyProtection="1">
      <alignment horizontal="left" vertical="center"/>
      <protection locked="0"/>
    </xf>
    <xf numFmtId="3" fontId="30" fillId="0" borderId="35" xfId="0" applyNumberFormat="1" applyFont="1" applyBorder="1" applyAlignment="1" applyProtection="1">
      <alignment horizontal="left" vertical="center"/>
      <protection locked="0"/>
    </xf>
    <xf numFmtId="3" fontId="30" fillId="0" borderId="21" xfId="0" applyNumberFormat="1" applyFont="1" applyBorder="1" applyAlignment="1" applyProtection="1">
      <alignment horizontal="left" vertical="center"/>
      <protection locked="0"/>
    </xf>
    <xf numFmtId="3" fontId="31" fillId="6" borderId="11" xfId="0" applyNumberFormat="1" applyFont="1" applyFill="1" applyBorder="1" applyAlignment="1">
      <alignment horizontal="left" vertical="center"/>
    </xf>
    <xf numFmtId="3" fontId="30" fillId="0" borderId="11" xfId="0" applyNumberFormat="1" applyFont="1" applyBorder="1" applyAlignment="1" applyProtection="1">
      <alignment horizontal="left" vertical="center"/>
      <protection locked="0"/>
    </xf>
    <xf numFmtId="3" fontId="30" fillId="21" borderId="11" xfId="0" applyNumberFormat="1" applyFont="1" applyFill="1" applyBorder="1" applyAlignment="1" applyProtection="1">
      <alignment horizontal="left" vertical="center"/>
      <protection locked="0"/>
    </xf>
    <xf numFmtId="3" fontId="30" fillId="0" borderId="12" xfId="0" applyNumberFormat="1" applyFont="1" applyBorder="1" applyAlignment="1">
      <alignment horizontal="left" vertical="center"/>
    </xf>
    <xf numFmtId="0" fontId="30" fillId="22" borderId="39" xfId="0" applyFont="1" applyFill="1" applyBorder="1"/>
    <xf numFmtId="0" fontId="30" fillId="23" borderId="35" xfId="0" applyFont="1" applyFill="1" applyBorder="1"/>
    <xf numFmtId="0" fontId="30" fillId="23" borderId="21" xfId="0" applyFont="1" applyFill="1" applyBorder="1"/>
    <xf numFmtId="0" fontId="30" fillId="24" borderId="21" xfId="0" applyFont="1" applyFill="1" applyBorder="1"/>
    <xf numFmtId="0" fontId="30" fillId="25" borderId="21" xfId="0" applyFont="1" applyFill="1" applyBorder="1"/>
    <xf numFmtId="0" fontId="30" fillId="23" borderId="21" xfId="0" applyFont="1" applyFill="1" applyBorder="1" applyAlignment="1">
      <alignment wrapText="1"/>
    </xf>
    <xf numFmtId="0" fontId="30" fillId="23" borderId="22" xfId="0" applyFont="1" applyFill="1" applyBorder="1" applyAlignment="1">
      <alignment wrapText="1"/>
    </xf>
    <xf numFmtId="0" fontId="30" fillId="26" borderId="35" xfId="0" applyFont="1" applyFill="1" applyBorder="1"/>
    <xf numFmtId="0" fontId="30" fillId="27" borderId="21" xfId="0" applyFont="1" applyFill="1" applyBorder="1"/>
    <xf numFmtId="0" fontId="31" fillId="22" borderId="21" xfId="0" applyFont="1" applyFill="1" applyBorder="1"/>
    <xf numFmtId="0" fontId="30" fillId="0" borderId="21" xfId="0" applyFont="1" applyBorder="1"/>
    <xf numFmtId="0" fontId="30" fillId="26" borderId="21" xfId="0" applyFont="1" applyFill="1" applyBorder="1"/>
    <xf numFmtId="0" fontId="30" fillId="0" borderId="39" xfId="0" applyFont="1" applyBorder="1"/>
    <xf numFmtId="0" fontId="30" fillId="22" borderId="40" xfId="0" applyFont="1" applyFill="1" applyBorder="1"/>
    <xf numFmtId="0" fontId="30" fillId="23" borderId="33" xfId="0" applyFont="1" applyFill="1" applyBorder="1"/>
    <xf numFmtId="0" fontId="30" fillId="23" borderId="16" xfId="0" applyFont="1" applyFill="1" applyBorder="1"/>
    <xf numFmtId="0" fontId="30" fillId="24" borderId="16" xfId="0" applyFont="1" applyFill="1" applyBorder="1"/>
    <xf numFmtId="0" fontId="30" fillId="25" borderId="16" xfId="0" applyFont="1" applyFill="1" applyBorder="1"/>
    <xf numFmtId="0" fontId="30" fillId="23" borderId="16" xfId="0" applyFont="1" applyFill="1" applyBorder="1" applyAlignment="1">
      <alignment wrapText="1"/>
    </xf>
    <xf numFmtId="0" fontId="30" fillId="23" borderId="14" xfId="0" applyFont="1" applyFill="1" applyBorder="1"/>
    <xf numFmtId="0" fontId="31" fillId="22" borderId="16" xfId="0" applyFont="1" applyFill="1" applyBorder="1"/>
    <xf numFmtId="0" fontId="30" fillId="0" borderId="16" xfId="0" applyFont="1" applyBorder="1"/>
    <xf numFmtId="0" fontId="30" fillId="26" borderId="16" xfId="0" applyFont="1" applyFill="1" applyBorder="1"/>
    <xf numFmtId="0" fontId="30" fillId="0" borderId="40" xfId="0" applyFont="1" applyBorder="1"/>
    <xf numFmtId="0" fontId="30" fillId="23" borderId="14" xfId="0" applyFont="1" applyFill="1" applyBorder="1" applyAlignment="1">
      <alignment wrapText="1"/>
    </xf>
    <xf numFmtId="0" fontId="30" fillId="24" borderId="39" xfId="0" applyFont="1" applyFill="1" applyBorder="1"/>
    <xf numFmtId="0" fontId="30" fillId="24" borderId="35" xfId="0" applyFont="1" applyFill="1" applyBorder="1"/>
    <xf numFmtId="0" fontId="30" fillId="28" borderId="21" xfId="0" applyFont="1" applyFill="1" applyBorder="1"/>
    <xf numFmtId="4" fontId="30" fillId="24" borderId="21" xfId="0" applyNumberFormat="1" applyFont="1" applyFill="1" applyBorder="1"/>
    <xf numFmtId="0" fontId="30" fillId="24" borderId="22" xfId="0" applyFont="1" applyFill="1" applyBorder="1" applyAlignment="1">
      <alignment wrapText="1"/>
    </xf>
    <xf numFmtId="0" fontId="30" fillId="29" borderId="35" xfId="0" applyFont="1" applyFill="1" applyBorder="1"/>
    <xf numFmtId="0" fontId="31" fillId="24" borderId="21" xfId="0" applyFont="1" applyFill="1" applyBorder="1"/>
    <xf numFmtId="0" fontId="30" fillId="24" borderId="22" xfId="0" applyFont="1" applyFill="1" applyBorder="1"/>
    <xf numFmtId="0" fontId="30" fillId="30" borderId="21" xfId="0" applyFont="1" applyFill="1" applyBorder="1"/>
    <xf numFmtId="0" fontId="30" fillId="31" borderId="35" xfId="0" applyFont="1" applyFill="1" applyBorder="1"/>
    <xf numFmtId="0" fontId="30" fillId="24" borderId="40" xfId="0" applyFont="1" applyFill="1" applyBorder="1"/>
    <xf numFmtId="0" fontId="30" fillId="24" borderId="33" xfId="0" applyFont="1" applyFill="1" applyBorder="1"/>
    <xf numFmtId="0" fontId="30" fillId="28" borderId="16" xfId="0" applyFont="1" applyFill="1" applyBorder="1"/>
    <xf numFmtId="4" fontId="30" fillId="24" borderId="16" xfId="0" applyNumberFormat="1" applyFont="1" applyFill="1" applyBorder="1"/>
    <xf numFmtId="0" fontId="30" fillId="24" borderId="14" xfId="0" applyFont="1" applyFill="1" applyBorder="1"/>
    <xf numFmtId="0" fontId="31" fillId="24" borderId="16" xfId="0" applyFont="1" applyFill="1" applyBorder="1"/>
    <xf numFmtId="0" fontId="30" fillId="24" borderId="14" xfId="0" applyFont="1" applyFill="1" applyBorder="1" applyAlignment="1">
      <alignment wrapText="1"/>
    </xf>
    <xf numFmtId="0" fontId="32" fillId="23" borderId="0" xfId="0" applyFont="1" applyFill="1"/>
    <xf numFmtId="0" fontId="30" fillId="23" borderId="22" xfId="0" applyFont="1" applyFill="1" applyBorder="1"/>
    <xf numFmtId="0" fontId="30" fillId="27" borderId="35" xfId="0" applyFont="1" applyFill="1" applyBorder="1"/>
    <xf numFmtId="0" fontId="30" fillId="24" borderId="16" xfId="0" applyFont="1" applyFill="1" applyBorder="1" applyAlignment="1">
      <alignment wrapText="1"/>
    </xf>
    <xf numFmtId="0" fontId="30" fillId="27" borderId="21" xfId="0" applyFont="1" applyFill="1" applyBorder="1" applyAlignment="1">
      <alignment wrapText="1"/>
    </xf>
    <xf numFmtId="0" fontId="30" fillId="26" borderId="21" xfId="0" applyFont="1" applyFill="1" applyBorder="1" applyAlignment="1">
      <alignment wrapText="1"/>
    </xf>
    <xf numFmtId="0" fontId="30" fillId="24" borderId="39" xfId="0" applyFont="1" applyFill="1" applyBorder="1" applyAlignment="1">
      <alignment wrapText="1"/>
    </xf>
    <xf numFmtId="0" fontId="30" fillId="0" borderId="40" xfId="0" applyFont="1" applyBorder="1" applyAlignment="1">
      <alignment wrapText="1"/>
    </xf>
    <xf numFmtId="0" fontId="30" fillId="26" borderId="11" xfId="0" applyFont="1" applyFill="1" applyBorder="1"/>
    <xf numFmtId="0" fontId="30" fillId="0" borderId="39" xfId="0" applyFont="1" applyBorder="1" applyAlignment="1">
      <alignment wrapText="1"/>
    </xf>
    <xf numFmtId="0" fontId="33" fillId="26" borderId="0" xfId="0" applyFont="1" applyFill="1"/>
    <xf numFmtId="0" fontId="30" fillId="26" borderId="27" xfId="0" applyFont="1" applyFill="1" applyBorder="1"/>
    <xf numFmtId="0" fontId="30" fillId="9" borderId="40" xfId="0" applyFont="1" applyFill="1" applyBorder="1"/>
    <xf numFmtId="0" fontId="30" fillId="9" borderId="33" xfId="0" applyFont="1" applyFill="1" applyBorder="1"/>
    <xf numFmtId="0" fontId="30" fillId="9" borderId="16" xfId="0" applyFont="1" applyFill="1" applyBorder="1"/>
    <xf numFmtId="0" fontId="30" fillId="9" borderId="14" xfId="0" applyFont="1" applyFill="1" applyBorder="1"/>
    <xf numFmtId="0" fontId="30" fillId="9" borderId="35" xfId="0" applyFont="1" applyFill="1" applyBorder="1"/>
    <xf numFmtId="0" fontId="30" fillId="9" borderId="21" xfId="0" applyFont="1" applyFill="1" applyBorder="1"/>
    <xf numFmtId="0" fontId="31" fillId="9" borderId="16" xfId="0" applyFont="1" applyFill="1" applyBorder="1"/>
    <xf numFmtId="0" fontId="30" fillId="9" borderId="39" xfId="0" applyFont="1" applyFill="1" applyBorder="1"/>
    <xf numFmtId="0" fontId="30" fillId="9" borderId="22" xfId="0" applyFont="1" applyFill="1" applyBorder="1"/>
    <xf numFmtId="0" fontId="31" fillId="9" borderId="21" xfId="0" applyFont="1" applyFill="1" applyBorder="1"/>
    <xf numFmtId="0" fontId="30" fillId="30" borderId="21" xfId="0" applyFont="1" applyFill="1" applyBorder="1" applyAlignment="1">
      <alignment wrapText="1"/>
    </xf>
    <xf numFmtId="0" fontId="30" fillId="9" borderId="11" xfId="0" applyFont="1" applyFill="1" applyBorder="1"/>
    <xf numFmtId="3" fontId="30" fillId="23" borderId="16" xfId="0" applyNumberFormat="1" applyFont="1" applyFill="1" applyBorder="1"/>
    <xf numFmtId="4" fontId="30" fillId="23" borderId="16" xfId="0" applyNumberFormat="1" applyFont="1" applyFill="1" applyBorder="1"/>
    <xf numFmtId="0" fontId="34" fillId="23" borderId="14" xfId="0" applyFont="1" applyFill="1" applyBorder="1"/>
    <xf numFmtId="0" fontId="34" fillId="23" borderId="14" xfId="0" applyFont="1" applyFill="1" applyBorder="1" applyAlignment="1">
      <alignment wrapText="1"/>
    </xf>
    <xf numFmtId="0" fontId="30" fillId="24" borderId="21" xfId="0" applyFont="1" applyFill="1" applyBorder="1" applyAlignment="1">
      <alignment wrapText="1"/>
    </xf>
    <xf numFmtId="0" fontId="30" fillId="24" borderId="11" xfId="0" applyFont="1" applyFill="1" applyBorder="1"/>
    <xf numFmtId="0" fontId="35" fillId="0" borderId="0" xfId="0" applyFont="1"/>
    <xf numFmtId="0" fontId="30" fillId="23" borderId="41" xfId="0" applyFont="1" applyFill="1" applyBorder="1"/>
    <xf numFmtId="0" fontId="30" fillId="0" borderId="34" xfId="0" applyFont="1" applyBorder="1"/>
    <xf numFmtId="0" fontId="28" fillId="0" borderId="0" xfId="0" applyFont="1"/>
    <xf numFmtId="16" fontId="30" fillId="23" borderId="14" xfId="0" applyNumberFormat="1" applyFont="1" applyFill="1" applyBorder="1"/>
    <xf numFmtId="0" fontId="33" fillId="0" borderId="0" xfId="0" applyFont="1"/>
    <xf numFmtId="165" fontId="11" fillId="5" borderId="11" xfId="1" applyNumberFormat="1" applyFont="1" applyFill="1" applyBorder="1" applyAlignment="1">
      <alignment horizontal="center" wrapText="1"/>
    </xf>
    <xf numFmtId="11" fontId="0" fillId="0" borderId="0" xfId="0" applyNumberFormat="1"/>
    <xf numFmtId="172" fontId="0" fillId="0" borderId="0" xfId="1" applyNumberFormat="1" applyFont="1"/>
    <xf numFmtId="172" fontId="2" fillId="0" borderId="0" xfId="1" applyNumberFormat="1" applyFont="1"/>
    <xf numFmtId="176" fontId="0" fillId="0" borderId="0" xfId="0" applyNumberFormat="1"/>
    <xf numFmtId="8" fontId="0" fillId="0" borderId="0" xfId="0" applyNumberFormat="1"/>
    <xf numFmtId="165" fontId="11" fillId="5" borderId="13" xfId="1" applyNumberFormat="1" applyFont="1" applyFill="1" applyBorder="1" applyAlignment="1">
      <alignment horizontal="center" vertical="center" wrapText="1"/>
    </xf>
    <xf numFmtId="165" fontId="11" fillId="5" borderId="5" xfId="1" applyNumberFormat="1" applyFont="1" applyFill="1" applyBorder="1" applyAlignment="1">
      <alignment horizontal="center" vertical="center" wrapText="1"/>
    </xf>
    <xf numFmtId="0" fontId="11" fillId="5" borderId="11" xfId="0" applyFont="1" applyFill="1" applyBorder="1" applyAlignment="1">
      <alignment horizontal="center" wrapText="1"/>
    </xf>
    <xf numFmtId="0" fontId="11" fillId="5" borderId="11" xfId="0" applyFont="1" applyFill="1" applyBorder="1"/>
    <xf numFmtId="0" fontId="0" fillId="3" borderId="0" xfId="0" applyFill="1"/>
    <xf numFmtId="172" fontId="0" fillId="3" borderId="0" xfId="1" applyNumberFormat="1" applyFont="1" applyFill="1"/>
    <xf numFmtId="0" fontId="36" fillId="0" borderId="0" xfId="0" applyFont="1"/>
    <xf numFmtId="0" fontId="5" fillId="6" borderId="0" xfId="0" applyFont="1" applyFill="1"/>
    <xf numFmtId="0" fontId="6" fillId="6" borderId="0" xfId="0" applyFont="1" applyFill="1"/>
    <xf numFmtId="0" fontId="37" fillId="0" borderId="0" xfId="0" applyFont="1" applyAlignment="1" applyProtection="1">
      <alignment horizontal="justify"/>
      <protection locked="0"/>
    </xf>
    <xf numFmtId="0" fontId="38" fillId="0" borderId="0" xfId="0" applyFont="1" applyAlignment="1" applyProtection="1">
      <alignment horizontal="justify"/>
      <protection locked="0"/>
    </xf>
    <xf numFmtId="40" fontId="28" fillId="0" borderId="0" xfId="0" applyNumberFormat="1" applyFont="1" applyAlignment="1">
      <alignment horizontal="center" vertical="center" wrapText="1"/>
    </xf>
    <xf numFmtId="0" fontId="39" fillId="7" borderId="11" xfId="0" applyFont="1" applyFill="1" applyBorder="1" applyAlignment="1" applyProtection="1">
      <alignment vertical="center"/>
      <protection locked="0"/>
    </xf>
    <xf numFmtId="40" fontId="28" fillId="0" borderId="11" xfId="0" applyNumberFormat="1" applyFont="1" applyBorder="1" applyAlignment="1">
      <alignment horizontal="center" vertical="center" wrapText="1"/>
    </xf>
    <xf numFmtId="0" fontId="38" fillId="32" borderId="11" xfId="0" applyFont="1" applyFill="1" applyBorder="1" applyAlignment="1" applyProtection="1">
      <alignment horizontal="justify" vertical="center"/>
      <protection locked="0"/>
    </xf>
    <xf numFmtId="0" fontId="40" fillId="0" borderId="0" xfId="0" applyFont="1" applyAlignment="1" applyProtection="1">
      <alignment horizontal="justify"/>
      <protection locked="0"/>
    </xf>
    <xf numFmtId="0" fontId="38" fillId="32" borderId="11" xfId="0" quotePrefix="1" applyFont="1" applyFill="1" applyBorder="1" applyAlignment="1" applyProtection="1">
      <alignment horizontal="justify" vertical="center"/>
      <protection locked="0"/>
    </xf>
    <xf numFmtId="40" fontId="36" fillId="0" borderId="11" xfId="0" quotePrefix="1" applyNumberFormat="1" applyFont="1" applyBorder="1" applyAlignment="1">
      <alignment horizontal="right"/>
    </xf>
    <xf numFmtId="0" fontId="36" fillId="0" borderId="11" xfId="0" quotePrefix="1" applyFont="1" applyBorder="1"/>
    <xf numFmtId="0" fontId="3" fillId="0" borderId="0" xfId="0" applyFont="1" applyProtection="1">
      <protection locked="0"/>
    </xf>
    <xf numFmtId="0" fontId="38" fillId="5" borderId="11" xfId="0" applyFont="1" applyFill="1" applyBorder="1" applyAlignment="1" applyProtection="1">
      <alignment horizontal="justify" vertical="center"/>
      <protection locked="0"/>
    </xf>
    <xf numFmtId="0" fontId="36" fillId="0" borderId="11" xfId="0" applyFont="1" applyBorder="1"/>
    <xf numFmtId="165" fontId="8" fillId="0" borderId="0" xfId="1" applyNumberFormat="1" applyFont="1" applyProtection="1">
      <protection locked="0"/>
    </xf>
    <xf numFmtId="0" fontId="8" fillId="0" borderId="0" xfId="0" applyFont="1" applyAlignment="1" applyProtection="1">
      <alignment wrapText="1"/>
      <protection locked="0"/>
    </xf>
    <xf numFmtId="0" fontId="11" fillId="0" borderId="0" xfId="0" applyFont="1" applyAlignment="1" applyProtection="1">
      <alignment wrapText="1"/>
      <protection locked="0"/>
    </xf>
    <xf numFmtId="0" fontId="15" fillId="0" borderId="0" xfId="0" applyFont="1" applyAlignment="1" applyProtection="1">
      <alignment horizontal="right"/>
      <protection locked="0"/>
    </xf>
    <xf numFmtId="0" fontId="2" fillId="7" borderId="35" xfId="0" applyFont="1" applyFill="1" applyBorder="1" applyAlignment="1" applyProtection="1">
      <alignment vertical="center"/>
      <protection locked="0"/>
    </xf>
    <xf numFmtId="0" fontId="2" fillId="32" borderId="35" xfId="0" applyFont="1" applyFill="1" applyBorder="1" applyAlignment="1" applyProtection="1">
      <alignment horizontal="center" vertical="center"/>
      <protection locked="0"/>
    </xf>
    <xf numFmtId="0" fontId="2" fillId="5" borderId="35" xfId="0" applyFont="1" applyFill="1" applyBorder="1" applyAlignment="1" applyProtection="1">
      <alignment vertical="center"/>
      <protection locked="0"/>
    </xf>
    <xf numFmtId="0" fontId="2" fillId="5" borderId="35" xfId="0" applyFont="1" applyFill="1" applyBorder="1" applyAlignment="1" applyProtection="1">
      <alignment horizontal="center" vertical="center"/>
      <protection locked="0"/>
    </xf>
    <xf numFmtId="0" fontId="12" fillId="0" borderId="0" xfId="0" applyFont="1" applyProtection="1">
      <protection locked="0"/>
    </xf>
    <xf numFmtId="0" fontId="11" fillId="0" borderId="0" xfId="0" applyFont="1" applyProtection="1">
      <protection locked="0"/>
    </xf>
    <xf numFmtId="0" fontId="11" fillId="0" borderId="20" xfId="0" applyFont="1" applyBorder="1" applyAlignment="1" applyProtection="1">
      <alignment wrapText="1"/>
      <protection locked="0"/>
    </xf>
    <xf numFmtId="49" fontId="0" fillId="0" borderId="0" xfId="0" applyNumberFormat="1"/>
    <xf numFmtId="0" fontId="0" fillId="0" borderId="11" xfId="0" applyBorder="1" applyAlignment="1">
      <alignment wrapText="1"/>
    </xf>
    <xf numFmtId="0" fontId="2" fillId="0" borderId="0" xfId="0" applyFont="1" applyAlignment="1">
      <alignment horizontal="center"/>
    </xf>
    <xf numFmtId="0" fontId="42" fillId="0" borderId="0" xfId="0" applyFont="1"/>
    <xf numFmtId="0" fontId="3" fillId="0" borderId="0" xfId="0" applyFont="1"/>
    <xf numFmtId="43" fontId="0" fillId="0" borderId="0" xfId="1" applyFont="1" applyBorder="1"/>
    <xf numFmtId="173" fontId="2" fillId="0" borderId="0" xfId="0" applyNumberFormat="1" applyFont="1" applyAlignment="1">
      <alignment horizontal="center" vertical="top" wrapText="1"/>
    </xf>
    <xf numFmtId="0" fontId="0" fillId="0" borderId="0" xfId="0" applyAlignment="1">
      <alignment vertical="center" wrapText="1"/>
    </xf>
    <xf numFmtId="172" fontId="0" fillId="0" borderId="0" xfId="0" applyNumberFormat="1"/>
    <xf numFmtId="173" fontId="2" fillId="0" borderId="0" xfId="0" applyNumberFormat="1" applyFont="1"/>
    <xf numFmtId="43" fontId="2" fillId="0" borderId="0" xfId="1" applyFont="1" applyBorder="1"/>
    <xf numFmtId="0" fontId="0" fillId="0" borderId="11" xfId="0" applyBorder="1" applyAlignment="1">
      <alignment vertical="center" wrapText="1"/>
    </xf>
    <xf numFmtId="0" fontId="2" fillId="0" borderId="11" xfId="0" applyFont="1" applyBorder="1"/>
    <xf numFmtId="174" fontId="0" fillId="0" borderId="11" xfId="0" applyNumberFormat="1" applyBorder="1" applyAlignment="1">
      <alignment vertical="center" wrapText="1"/>
    </xf>
    <xf numFmtId="172" fontId="0" fillId="0" borderId="11" xfId="0" applyNumberFormat="1" applyBorder="1"/>
    <xf numFmtId="174" fontId="0" fillId="0" borderId="11" xfId="0" applyNumberFormat="1" applyBorder="1"/>
    <xf numFmtId="43" fontId="0" fillId="6" borderId="11" xfId="0" applyNumberFormat="1" applyFill="1" applyBorder="1"/>
    <xf numFmtId="0" fontId="0" fillId="0" borderId="11" xfId="0" applyBorder="1" applyAlignment="1">
      <alignment horizontal="center" vertical="center" wrapText="1"/>
    </xf>
    <xf numFmtId="0" fontId="0" fillId="0" borderId="11" xfId="0" applyBorder="1" applyAlignment="1">
      <alignment horizontal="center"/>
    </xf>
    <xf numFmtId="0" fontId="42" fillId="2" borderId="11" xfId="0" applyFont="1" applyFill="1" applyBorder="1" applyAlignment="1">
      <alignment horizontal="center" vertical="center" wrapText="1"/>
    </xf>
    <xf numFmtId="0" fontId="42" fillId="2" borderId="11" xfId="0" applyFont="1" applyFill="1" applyBorder="1" applyAlignment="1">
      <alignment horizontal="center" vertical="center"/>
    </xf>
    <xf numFmtId="0" fontId="43" fillId="6" borderId="11" xfId="0" applyFont="1" applyFill="1" applyBorder="1" applyAlignment="1">
      <alignment horizontal="center" vertical="top" wrapText="1"/>
    </xf>
    <xf numFmtId="0" fontId="43" fillId="6" borderId="0" xfId="0" applyFont="1" applyFill="1" applyAlignment="1">
      <alignment horizontal="center" vertical="top" wrapText="1"/>
    </xf>
    <xf numFmtId="0" fontId="30" fillId="22" borderId="5" xfId="0" applyFont="1" applyFill="1" applyBorder="1"/>
    <xf numFmtId="0" fontId="11" fillId="5" borderId="15" xfId="0" applyFont="1" applyFill="1" applyBorder="1"/>
    <xf numFmtId="0" fontId="11" fillId="5" borderId="21" xfId="0" applyFont="1" applyFill="1" applyBorder="1"/>
    <xf numFmtId="0" fontId="7" fillId="2" borderId="2" xfId="0" applyFont="1" applyFill="1" applyBorder="1"/>
    <xf numFmtId="0" fontId="4" fillId="2" borderId="2" xfId="0" applyFont="1" applyFill="1" applyBorder="1"/>
    <xf numFmtId="0" fontId="4" fillId="2" borderId="3" xfId="0" applyFont="1" applyFill="1" applyBorder="1"/>
    <xf numFmtId="0" fontId="4" fillId="2" borderId="0" xfId="0" applyFont="1" applyFill="1"/>
    <xf numFmtId="0" fontId="4" fillId="2" borderId="5" xfId="0" applyFont="1" applyFill="1" applyBorder="1"/>
    <xf numFmtId="0" fontId="4" fillId="2" borderId="7" xfId="0" applyFont="1" applyFill="1" applyBorder="1"/>
    <xf numFmtId="0" fontId="4" fillId="2" borderId="8" xfId="0" applyFont="1" applyFill="1" applyBorder="1"/>
    <xf numFmtId="168" fontId="44" fillId="0" borderId="7" xfId="3" applyNumberFormat="1" applyFont="1" applyBorder="1"/>
    <xf numFmtId="0" fontId="41" fillId="2" borderId="0" xfId="0" applyFont="1" applyFill="1" applyAlignment="1">
      <alignment horizontal="center"/>
    </xf>
    <xf numFmtId="0" fontId="2" fillId="32" borderId="42" xfId="0" applyFont="1" applyFill="1" applyBorder="1" applyAlignment="1" applyProtection="1">
      <alignment horizontal="center" vertical="center"/>
      <protection locked="0"/>
    </xf>
    <xf numFmtId="0" fontId="2" fillId="32" borderId="17" xfId="0" applyFont="1" applyFill="1" applyBorder="1" applyAlignment="1" applyProtection="1">
      <alignment horizontal="center" vertical="center"/>
      <protection locked="0"/>
    </xf>
    <xf numFmtId="0" fontId="2" fillId="32" borderId="33" xfId="0" applyFont="1" applyFill="1" applyBorder="1" applyAlignment="1" applyProtection="1">
      <alignment horizontal="center" vertical="center"/>
      <protection locked="0"/>
    </xf>
    <xf numFmtId="0" fontId="15" fillId="0" borderId="14" xfId="0" applyFont="1" applyBorder="1" applyAlignment="1" applyProtection="1">
      <alignment horizontal="center"/>
      <protection locked="0"/>
    </xf>
    <xf numFmtId="14" fontId="15" fillId="0" borderId="14" xfId="0" applyNumberFormat="1" applyFont="1" applyBorder="1" applyAlignment="1" applyProtection="1">
      <alignment horizontal="center"/>
      <protection locked="0"/>
    </xf>
    <xf numFmtId="4" fontId="11" fillId="4" borderId="11" xfId="1" applyNumberFormat="1" applyFont="1" applyFill="1" applyBorder="1" applyAlignment="1" applyProtection="1">
      <alignment horizontal="center" wrapText="1"/>
      <protection locked="0"/>
    </xf>
    <xf numFmtId="4" fontId="11" fillId="4" borderId="12" xfId="1" applyNumberFormat="1" applyFont="1" applyFill="1" applyBorder="1" applyAlignment="1" applyProtection="1">
      <alignment horizontal="center" wrapText="1"/>
      <protection locked="0"/>
    </xf>
    <xf numFmtId="0" fontId="11" fillId="0" borderId="0" xfId="0" applyFont="1" applyAlignment="1" applyProtection="1">
      <alignment horizontal="left" wrapText="1"/>
      <protection locked="0"/>
    </xf>
    <xf numFmtId="0" fontId="15" fillId="0" borderId="14" xfId="0" applyFont="1" applyBorder="1" applyAlignment="1" applyProtection="1">
      <alignment horizontal="right"/>
      <protection locked="0"/>
    </xf>
    <xf numFmtId="4" fontId="11" fillId="4" borderId="29" xfId="1" applyNumberFormat="1" applyFont="1" applyFill="1" applyBorder="1" applyAlignment="1" applyProtection="1">
      <alignment horizontal="center" wrapText="1"/>
      <protection locked="0"/>
    </xf>
    <xf numFmtId="4" fontId="11" fillId="4" borderId="39" xfId="1" applyNumberFormat="1" applyFont="1" applyFill="1" applyBorder="1" applyAlignment="1" applyProtection="1">
      <alignment horizontal="center" wrapText="1"/>
      <protection locked="0"/>
    </xf>
    <xf numFmtId="0" fontId="11" fillId="5" borderId="15" xfId="0" applyFont="1" applyFill="1" applyBorder="1"/>
    <xf numFmtId="0" fontId="11" fillId="5" borderId="21" xfId="0" applyFont="1" applyFill="1" applyBorder="1"/>
    <xf numFmtId="0" fontId="5" fillId="2" borderId="1" xfId="0" applyFont="1" applyFill="1" applyBorder="1" applyAlignment="1">
      <alignment wrapText="1"/>
    </xf>
    <xf numFmtId="0" fontId="6" fillId="2" borderId="2" xfId="0" applyFont="1" applyFill="1" applyBorder="1"/>
    <xf numFmtId="0" fontId="9" fillId="0" borderId="4" xfId="0" applyFont="1" applyBorder="1" applyAlignment="1">
      <alignment horizontal="center"/>
    </xf>
    <xf numFmtId="0" fontId="9" fillId="0" borderId="0" xfId="0" applyFont="1" applyAlignment="1">
      <alignment horizontal="center"/>
    </xf>
    <xf numFmtId="0" fontId="4" fillId="0" borderId="0" xfId="0" applyFont="1" applyAlignment="1">
      <alignment horizontal="center"/>
    </xf>
    <xf numFmtId="0" fontId="11" fillId="5" borderId="16" xfId="0" applyFont="1" applyFill="1" applyBorder="1"/>
    <xf numFmtId="0" fontId="21" fillId="0" borderId="0" xfId="0" applyFont="1" applyAlignment="1">
      <alignment horizontal="left"/>
    </xf>
    <xf numFmtId="164" fontId="27" fillId="0" borderId="11" xfId="0" applyNumberFormat="1" applyFont="1" applyBorder="1" applyAlignment="1">
      <alignment horizontal="center"/>
    </xf>
    <xf numFmtId="43" fontId="0" fillId="0" borderId="1" xfId="1" applyFont="1"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cellXfs>
  <cellStyles count="4">
    <cellStyle name="Comma" xfId="1" builtinId="3"/>
    <cellStyle name="Normal" xfId="0" builtinId="0"/>
    <cellStyle name="Normal 2" xfId="3" xr:uid="{A886F3CA-8AB4-442F-8524-CA2C5270D14C}"/>
    <cellStyle name="Percent" xfId="2" builtinId="5"/>
  </cellStyles>
  <dxfs count="80">
    <dxf>
      <numFmt numFmtId="177" formatCode="\-"/>
    </dxf>
    <dxf>
      <numFmt numFmtId="177" formatCode="\-"/>
    </dxf>
    <dxf>
      <numFmt numFmtId="177" formatCode="\-"/>
    </dxf>
    <dxf>
      <numFmt numFmtId="177" formatCode="\-"/>
    </dxf>
    <dxf>
      <numFmt numFmtId="177" formatCode="\-"/>
    </dxf>
    <dxf>
      <font>
        <color rgb="FF9C0006"/>
      </font>
      <fill>
        <patternFill>
          <bgColor rgb="FFFFC7CE"/>
        </patternFill>
      </fill>
    </dxf>
    <dxf>
      <fill>
        <patternFill patternType="solid">
          <bgColor rgb="FFFFFFCC"/>
        </patternFill>
      </fill>
    </dxf>
    <dxf>
      <fill>
        <patternFill>
          <bgColor rgb="FFFFFFCC"/>
        </patternFill>
      </fill>
    </dxf>
    <dxf>
      <font>
        <color rgb="FF9C0006"/>
      </font>
      <fill>
        <patternFill>
          <bgColor rgb="FFFFC7CE"/>
        </patternFill>
      </fill>
    </dxf>
    <dxf>
      <fill>
        <patternFill>
          <bgColor rgb="FFCAEDFB"/>
        </patternFill>
      </fill>
    </dxf>
    <dxf>
      <fill>
        <patternFill>
          <bgColor rgb="FFCAEDFB"/>
        </patternFill>
      </fill>
    </dxf>
    <dxf>
      <fill>
        <patternFill patternType="lightTrellis"/>
      </fill>
    </dxf>
    <dxf>
      <fill>
        <patternFill patternType="lightTrellis"/>
      </fill>
    </dxf>
    <dxf>
      <fill>
        <patternFill>
          <bgColor rgb="FFCAEDFB"/>
        </patternFill>
      </fill>
    </dxf>
    <dxf>
      <fill>
        <patternFill>
          <bgColor rgb="FFCAEDFB"/>
        </patternFill>
      </fill>
    </dxf>
    <dxf>
      <fill>
        <patternFill patternType="lightTrellis"/>
      </fill>
    </dxf>
    <dxf>
      <fill>
        <patternFill patternType="lightTrellis"/>
      </fill>
    </dxf>
    <dxf>
      <fill>
        <patternFill>
          <bgColor rgb="FFCAEDFB"/>
        </patternFill>
      </fill>
    </dxf>
    <dxf>
      <fill>
        <patternFill>
          <bgColor rgb="FFCAEDFB"/>
        </patternFill>
      </fill>
    </dxf>
    <dxf>
      <fill>
        <patternFill patternType="lightUp"/>
      </fill>
    </dxf>
    <dxf>
      <fill>
        <patternFill patternType="lightTrellis"/>
      </fill>
    </dxf>
    <dxf>
      <fill>
        <patternFill>
          <bgColor rgb="FFCAEDFB"/>
        </patternFill>
      </fill>
    </dxf>
    <dxf>
      <fill>
        <patternFill>
          <bgColor rgb="FFCAEDFB"/>
        </patternFill>
      </fill>
    </dxf>
    <dxf>
      <fill>
        <patternFill patternType="lightUp"/>
      </fill>
    </dxf>
    <dxf>
      <fill>
        <patternFill patternType="lightTrellis"/>
      </fill>
    </dxf>
    <dxf>
      <fill>
        <patternFill>
          <bgColor rgb="FFCAEDFB"/>
        </patternFill>
      </fill>
    </dxf>
    <dxf>
      <fill>
        <patternFill>
          <bgColor rgb="FFCAEDFB"/>
        </patternFill>
      </fill>
    </dxf>
    <dxf>
      <font>
        <color rgb="FF9C0006"/>
      </font>
      <fill>
        <patternFill>
          <bgColor rgb="FFFFC7CE"/>
        </patternFill>
      </fill>
    </dxf>
    <dxf>
      <font>
        <color rgb="FF9C0006"/>
      </font>
      <fill>
        <patternFill>
          <bgColor rgb="FFFFC7CE"/>
        </patternFill>
      </fill>
    </dxf>
    <dxf>
      <font>
        <color rgb="FFFF0000"/>
      </font>
    </dxf>
    <dxf>
      <font>
        <color rgb="FFFF0000"/>
      </font>
    </dxf>
    <dxf>
      <numFmt numFmtId="177" formatCode="\-"/>
    </dxf>
    <dxf>
      <font>
        <color rgb="FF9C0006"/>
      </font>
    </dxf>
    <dxf>
      <numFmt numFmtId="177" formatCode="\-"/>
    </dxf>
    <dxf>
      <numFmt numFmtId="177" formatCode="\-"/>
    </dxf>
    <dxf>
      <numFmt numFmtId="177" formatCode="\-"/>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400050</xdr:colOff>
      <xdr:row>0</xdr:row>
      <xdr:rowOff>85726</xdr:rowOff>
    </xdr:from>
    <xdr:to>
      <xdr:col>9</xdr:col>
      <xdr:colOff>812800</xdr:colOff>
      <xdr:row>3</xdr:row>
      <xdr:rowOff>22132</xdr:rowOff>
    </xdr:to>
    <xdr:pic>
      <xdr:nvPicPr>
        <xdr:cNvPr id="5" name="Picture 3" descr="BCC Logo">
          <a:extLst>
            <a:ext uri="{FF2B5EF4-FFF2-40B4-BE49-F238E27FC236}">
              <a16:creationId xmlns:a16="http://schemas.microsoft.com/office/drawing/2014/main" id="{03A4F46D-B6B3-49EB-A2A9-3B1F1C3B8BD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953375" y="85726"/>
          <a:ext cx="2914650" cy="6095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8BF6-821A-4249-8B97-104A2AFC0518}">
  <dimension ref="A1:F39"/>
  <sheetViews>
    <sheetView showGridLines="0" topLeftCell="A6" workbookViewId="0">
      <selection activeCell="G13" sqref="G13"/>
    </sheetView>
  </sheetViews>
  <sheetFormatPr defaultRowHeight="14.5"/>
  <cols>
    <col min="1" max="1" width="20.7265625" style="242" customWidth="1"/>
    <col min="2" max="2" width="74.7265625" customWidth="1"/>
    <col min="3" max="3" width="1.1796875" style="391" customWidth="1"/>
    <col min="4" max="4" width="12.81640625" customWidth="1"/>
  </cols>
  <sheetData>
    <row r="1" spans="1:6" ht="20">
      <c r="A1" s="452" t="s">
        <v>5947</v>
      </c>
      <c r="B1" s="452"/>
    </row>
    <row r="2" spans="1:6">
      <c r="A2" s="392"/>
      <c r="B2" s="393"/>
    </row>
    <row r="3" spans="1:6" ht="15.5">
      <c r="B3" s="395"/>
      <c r="C3" s="396"/>
      <c r="D3" s="394"/>
      <c r="F3" s="394"/>
    </row>
    <row r="4" spans="1:6" ht="15.5">
      <c r="A4" s="411" t="s">
        <v>5948</v>
      </c>
      <c r="B4" s="397"/>
      <c r="C4" s="398"/>
      <c r="D4" s="394"/>
      <c r="F4" s="394"/>
    </row>
    <row r="5" spans="1:6" ht="15.5">
      <c r="A5" s="453" t="s">
        <v>5942</v>
      </c>
      <c r="B5" s="399" t="s">
        <v>5949</v>
      </c>
      <c r="C5" s="398"/>
      <c r="D5" s="394"/>
      <c r="F5" s="400"/>
    </row>
    <row r="6" spans="1:6" ht="31">
      <c r="A6" s="454"/>
      <c r="B6" s="401" t="s">
        <v>5950</v>
      </c>
      <c r="C6" s="402"/>
      <c r="D6" s="394"/>
      <c r="F6" s="400"/>
    </row>
    <row r="7" spans="1:6" ht="46.5">
      <c r="A7" s="454"/>
      <c r="B7" s="401" t="s">
        <v>5951</v>
      </c>
      <c r="C7" s="403"/>
      <c r="F7" s="404"/>
    </row>
    <row r="8" spans="1:6" ht="15.5">
      <c r="A8" s="454"/>
      <c r="B8" s="401" t="s">
        <v>5970</v>
      </c>
      <c r="C8" s="403"/>
    </row>
    <row r="9" spans="1:6" ht="15.5">
      <c r="A9" s="413"/>
      <c r="B9" s="405"/>
      <c r="C9" s="406"/>
    </row>
    <row r="10" spans="1:6" ht="31">
      <c r="A10" s="412" t="s">
        <v>5943</v>
      </c>
      <c r="B10" s="399" t="s">
        <v>5969</v>
      </c>
      <c r="C10" s="406"/>
    </row>
    <row r="11" spans="1:6" ht="15.5">
      <c r="A11" s="414"/>
      <c r="B11" s="405"/>
      <c r="C11" s="406"/>
    </row>
    <row r="12" spans="1:6" ht="31">
      <c r="A12" s="412" t="s">
        <v>5952</v>
      </c>
      <c r="B12" s="399" t="s">
        <v>5968</v>
      </c>
      <c r="C12" s="403"/>
    </row>
    <row r="13" spans="1:6" ht="15.5">
      <c r="A13" s="414"/>
      <c r="B13" s="405"/>
      <c r="C13" s="406"/>
    </row>
    <row r="14" spans="1:6" ht="47.25" customHeight="1">
      <c r="A14" s="453" t="s">
        <v>5945</v>
      </c>
      <c r="B14" s="399" t="s">
        <v>5967</v>
      </c>
      <c r="C14" s="406"/>
    </row>
    <row r="15" spans="1:6" ht="21.75" customHeight="1">
      <c r="A15" s="455"/>
      <c r="B15" s="401" t="s">
        <v>5966</v>
      </c>
      <c r="C15" s="403"/>
    </row>
    <row r="16" spans="1:6" ht="15.5">
      <c r="A16" s="414"/>
      <c r="B16" s="405"/>
      <c r="C16" s="406"/>
    </row>
    <row r="17" spans="1:4" ht="41.25" customHeight="1">
      <c r="A17" s="412" t="s">
        <v>5946</v>
      </c>
      <c r="B17" s="399" t="s">
        <v>5956</v>
      </c>
      <c r="C17" s="406"/>
    </row>
    <row r="18" spans="1:4" ht="15.5">
      <c r="A18" s="414"/>
      <c r="B18" s="405"/>
      <c r="C18" s="406"/>
    </row>
    <row r="19" spans="1:4" ht="31">
      <c r="A19" s="453" t="s">
        <v>5954</v>
      </c>
      <c r="B19" s="399" t="s">
        <v>5957</v>
      </c>
      <c r="C19" s="406"/>
    </row>
    <row r="20" spans="1:4" ht="21.75" customHeight="1">
      <c r="A20" s="454"/>
      <c r="B20" s="399" t="s">
        <v>5965</v>
      </c>
      <c r="C20" s="406"/>
    </row>
    <row r="21" spans="1:4" ht="37.5" customHeight="1">
      <c r="A21" s="455"/>
      <c r="B21" s="399" t="s">
        <v>5958</v>
      </c>
      <c r="C21" s="406"/>
    </row>
    <row r="22" spans="1:4" ht="15.5">
      <c r="A22" s="414"/>
      <c r="B22" s="405"/>
      <c r="C22" s="406"/>
    </row>
    <row r="23" spans="1:4" ht="31">
      <c r="A23" s="412" t="s">
        <v>5959</v>
      </c>
      <c r="B23" s="399" t="s">
        <v>5960</v>
      </c>
      <c r="C23" s="406"/>
    </row>
    <row r="24" spans="1:4" ht="15.5">
      <c r="A24" s="414"/>
      <c r="B24" s="405"/>
      <c r="C24" s="406"/>
    </row>
    <row r="25" spans="1:4" ht="43.5" customHeight="1">
      <c r="A25" s="412" t="s">
        <v>5961</v>
      </c>
      <c r="B25" s="399" t="s">
        <v>5964</v>
      </c>
      <c r="C25" s="406"/>
    </row>
    <row r="26" spans="1:4" ht="15.5">
      <c r="A26" s="414"/>
      <c r="B26" s="405"/>
      <c r="C26" s="406"/>
    </row>
    <row r="27" spans="1:4" ht="43.5" customHeight="1">
      <c r="A27" s="412" t="s">
        <v>5962</v>
      </c>
      <c r="B27" s="399" t="s">
        <v>5963</v>
      </c>
      <c r="C27" s="406"/>
    </row>
    <row r="28" spans="1:4" ht="15.5">
      <c r="A28" s="414"/>
      <c r="B28" s="405"/>
      <c r="C28" s="406"/>
    </row>
    <row r="29" spans="1:4">
      <c r="A29" s="409"/>
      <c r="B29" s="157"/>
      <c r="D29" s="158"/>
    </row>
    <row r="30" spans="1:4">
      <c r="A30" s="409"/>
      <c r="B30" s="157"/>
      <c r="D30" s="158"/>
    </row>
    <row r="31" spans="1:4">
      <c r="A31" s="409"/>
      <c r="D31" s="410"/>
    </row>
    <row r="32" spans="1:4">
      <c r="A32" s="415"/>
      <c r="D32" s="169"/>
    </row>
    <row r="33" spans="1:4">
      <c r="A33" s="415"/>
      <c r="D33" s="169"/>
    </row>
    <row r="34" spans="1:4">
      <c r="A34" s="409"/>
      <c r="D34" s="410"/>
    </row>
    <row r="35" spans="1:4">
      <c r="A35" s="416"/>
      <c r="D35" s="157"/>
    </row>
    <row r="36" spans="1:4">
      <c r="A36" s="416"/>
      <c r="D36" s="157"/>
    </row>
    <row r="37" spans="1:4">
      <c r="A37" s="409"/>
      <c r="D37" s="410"/>
    </row>
    <row r="38" spans="1:4">
      <c r="A38" s="409"/>
      <c r="B38" s="408"/>
      <c r="D38" s="158"/>
    </row>
    <row r="39" spans="1:4">
      <c r="A39" s="417"/>
      <c r="B39" s="157"/>
      <c r="D39" s="407"/>
    </row>
  </sheetData>
  <sheetProtection algorithmName="SHA-512" hashValue="rVO7Zc3NnsLvCOcoz+qYABwB09SiiXwENv73YYcDldRao7PyCcopOxNGgBKD0pSfnYhy9rwa3LYSvu7jDcOfUw==" saltValue="KbivsJz37rbI2NX6k9AbSQ==" spinCount="100000" sheet="1" objects="1" scenarios="1"/>
  <mergeCells count="4">
    <mergeCell ref="A1:B1"/>
    <mergeCell ref="A5:A8"/>
    <mergeCell ref="A14:A15"/>
    <mergeCell ref="A19:A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2579-C4D1-4979-B041-A2047BD7713E}">
  <dimension ref="A1:AE192"/>
  <sheetViews>
    <sheetView showGridLines="0" zoomScaleNormal="100" workbookViewId="0">
      <pane ySplit="5" topLeftCell="A111" activePane="bottomLeft" state="frozen"/>
      <selection pane="bottomLeft" activeCell="D137" sqref="D137"/>
    </sheetView>
  </sheetViews>
  <sheetFormatPr defaultColWidth="9.1796875" defaultRowHeight="12"/>
  <cols>
    <col min="1" max="1" width="0.26953125" style="19" customWidth="1"/>
    <col min="2" max="2" width="20.7265625" style="171" customWidth="1"/>
    <col min="3" max="3" width="63.1796875" style="19" customWidth="1"/>
    <col min="4" max="4" width="15.54296875" style="172" customWidth="1"/>
    <col min="5" max="7" width="13.54296875" style="19" customWidth="1"/>
    <col min="8" max="8" width="13.54296875" style="19" hidden="1" customWidth="1"/>
    <col min="9" max="10" width="13.81640625" style="19" customWidth="1"/>
    <col min="11" max="11" width="14.54296875" style="172" bestFit="1" customWidth="1"/>
    <col min="12" max="12" width="10.81640625" style="19" customWidth="1"/>
    <col min="13" max="13" width="57.26953125" style="36" customWidth="1"/>
    <col min="14" max="14" width="10" style="36" customWidth="1"/>
    <col min="15" max="15" width="10" style="3" hidden="1" customWidth="1"/>
    <col min="16" max="16" width="12" style="19" hidden="1" customWidth="1"/>
    <col min="17" max="17" width="11" style="19" hidden="1" customWidth="1"/>
    <col min="18" max="18" width="4.54296875" style="19" hidden="1" customWidth="1"/>
    <col min="19" max="19" width="10.453125" style="19" hidden="1" customWidth="1"/>
    <col min="20" max="20" width="4.26953125" style="19" hidden="1" customWidth="1"/>
    <col min="21" max="21" width="13.81640625" style="19" hidden="1" customWidth="1"/>
    <col min="22" max="23" width="10.1796875" style="19" hidden="1" customWidth="1"/>
    <col min="24" max="24" width="9.1796875" style="19" hidden="1" customWidth="1"/>
    <col min="25" max="25" width="39" style="36" hidden="1" customWidth="1"/>
    <col min="26" max="26" width="9.1796875" style="19" hidden="1" customWidth="1"/>
    <col min="27" max="27" width="10.26953125" style="19" customWidth="1"/>
    <col min="28" max="29" width="9.1796875" style="19" customWidth="1"/>
    <col min="30" max="16384" width="9.1796875" style="19"/>
  </cols>
  <sheetData>
    <row r="1" spans="1:26" s="1" customFormat="1" ht="18" customHeight="1">
      <c r="B1" s="466" t="s">
        <v>0</v>
      </c>
      <c r="C1" s="467"/>
      <c r="D1" s="444"/>
      <c r="E1" s="445"/>
      <c r="F1" s="445"/>
      <c r="G1" s="445"/>
      <c r="H1" s="445"/>
      <c r="I1" s="445"/>
      <c r="J1" s="445"/>
      <c r="K1" s="445"/>
      <c r="L1" s="446"/>
      <c r="M1" s="2"/>
      <c r="N1" s="3"/>
      <c r="Y1" s="4"/>
    </row>
    <row r="2" spans="1:26" s="5" customFormat="1" ht="14">
      <c r="B2" s="6" t="s">
        <v>1</v>
      </c>
      <c r="C2" s="7" t="s">
        <v>478</v>
      </c>
      <c r="D2" s="447"/>
      <c r="E2" s="447"/>
      <c r="F2" s="447"/>
      <c r="G2" s="447"/>
      <c r="H2" s="447"/>
      <c r="I2" s="447"/>
      <c r="J2" s="447"/>
      <c r="K2" s="447"/>
      <c r="L2" s="448"/>
      <c r="M2" s="8"/>
      <c r="N2" s="3"/>
    </row>
    <row r="3" spans="1:26" s="5" customFormat="1" ht="14.5" thickBot="1">
      <c r="B3" s="6" t="s">
        <v>3</v>
      </c>
      <c r="C3" s="9">
        <f>VLOOKUP($C$2,'Revised Outturn'!$B:$D,2,FALSE)</f>
        <v>5202</v>
      </c>
      <c r="D3" s="447"/>
      <c r="E3" s="447"/>
      <c r="F3" s="447"/>
      <c r="G3" s="447"/>
      <c r="H3" s="447"/>
      <c r="I3" s="447"/>
      <c r="J3" s="447"/>
      <c r="K3" s="447"/>
      <c r="L3" s="448"/>
      <c r="M3" s="10"/>
      <c r="N3" s="3"/>
      <c r="Y3" s="4"/>
    </row>
    <row r="4" spans="1:26" s="5" customFormat="1" ht="14">
      <c r="B4" s="6" t="s">
        <v>4</v>
      </c>
      <c r="C4" s="9" t="s">
        <v>5</v>
      </c>
      <c r="D4" s="447"/>
      <c r="E4" s="447"/>
      <c r="F4" s="447"/>
      <c r="G4" s="447"/>
      <c r="H4" s="447"/>
      <c r="I4" s="447"/>
      <c r="J4" s="447"/>
      <c r="K4" s="447"/>
      <c r="L4" s="448"/>
      <c r="M4" s="10"/>
      <c r="N4" s="3"/>
      <c r="P4" s="11"/>
      <c r="Q4" s="12"/>
      <c r="R4" s="12"/>
      <c r="S4" s="12"/>
      <c r="T4" s="12"/>
      <c r="U4" s="12"/>
      <c r="V4" s="12"/>
      <c r="W4" s="12"/>
      <c r="X4" s="12"/>
      <c r="Y4" s="2"/>
    </row>
    <row r="5" spans="1:26" s="5" customFormat="1" ht="15" customHeight="1">
      <c r="B5" s="6" t="s">
        <v>6</v>
      </c>
      <c r="C5" s="9" t="s">
        <v>7</v>
      </c>
      <c r="D5" s="447"/>
      <c r="E5" s="447"/>
      <c r="F5" s="447"/>
      <c r="G5" s="447"/>
      <c r="H5" s="447"/>
      <c r="I5" s="447"/>
      <c r="J5" s="447"/>
      <c r="K5" s="447"/>
      <c r="L5" s="448"/>
      <c r="M5" s="13"/>
      <c r="N5" s="3"/>
      <c r="P5" s="14"/>
      <c r="Q5" s="5" t="s">
        <v>8</v>
      </c>
      <c r="Y5" s="13"/>
    </row>
    <row r="6" spans="1:26" s="5" customFormat="1" ht="15" customHeight="1" thickBot="1">
      <c r="B6" s="15"/>
      <c r="C6" s="16"/>
      <c r="D6" s="449"/>
      <c r="E6" s="449"/>
      <c r="F6" s="449"/>
      <c r="G6" s="449"/>
      <c r="H6" s="449"/>
      <c r="I6" s="449"/>
      <c r="J6" s="449"/>
      <c r="K6" s="449"/>
      <c r="L6" s="450"/>
      <c r="M6" s="10"/>
      <c r="N6" s="3"/>
      <c r="P6" s="14"/>
      <c r="Y6" s="10"/>
    </row>
    <row r="7" spans="1:26" s="17" customFormat="1" ht="14">
      <c r="B7" s="468"/>
      <c r="C7" s="469"/>
      <c r="D7" s="469"/>
      <c r="E7" s="470"/>
      <c r="F7" s="470"/>
      <c r="G7" s="470"/>
      <c r="H7" s="470"/>
      <c r="I7" s="470"/>
      <c r="J7" s="470"/>
      <c r="K7" s="470"/>
      <c r="L7" s="470"/>
      <c r="M7" s="10"/>
      <c r="N7" s="4"/>
      <c r="O7" s="3"/>
      <c r="P7" s="18"/>
      <c r="Y7" s="10"/>
    </row>
    <row r="8" spans="1:26" ht="87" customHeight="1">
      <c r="B8" s="20"/>
      <c r="C8" s="21" t="s">
        <v>9</v>
      </c>
      <c r="D8" s="22" t="s">
        <v>5627</v>
      </c>
      <c r="E8" s="22" t="s">
        <v>5626</v>
      </c>
      <c r="F8" s="22" t="s">
        <v>738</v>
      </c>
      <c r="G8" s="22" t="s">
        <v>737</v>
      </c>
      <c r="H8" s="22" t="s">
        <v>270</v>
      </c>
      <c r="I8" s="379" t="s">
        <v>5625</v>
      </c>
      <c r="J8" s="22" t="s">
        <v>5940</v>
      </c>
      <c r="K8" s="22" t="s">
        <v>739</v>
      </c>
      <c r="L8" s="22" t="s">
        <v>5941</v>
      </c>
      <c r="M8" s="23" t="s">
        <v>12</v>
      </c>
      <c r="N8" s="24"/>
      <c r="O8" s="24"/>
      <c r="P8" s="25"/>
      <c r="Q8" s="22" t="s">
        <v>13</v>
      </c>
      <c r="R8" s="26"/>
      <c r="U8" s="22" t="s">
        <v>14</v>
      </c>
      <c r="V8" s="26"/>
      <c r="W8" s="26"/>
      <c r="Y8" s="23" t="s">
        <v>12</v>
      </c>
    </row>
    <row r="9" spans="1:26" ht="15.75" customHeight="1">
      <c r="B9" s="387"/>
      <c r="C9" s="388"/>
      <c r="D9" s="22" t="s">
        <v>5942</v>
      </c>
      <c r="E9" s="22" t="s">
        <v>5943</v>
      </c>
      <c r="F9" s="22" t="s">
        <v>5944</v>
      </c>
      <c r="G9" s="22" t="s">
        <v>5945</v>
      </c>
      <c r="H9" s="22"/>
      <c r="I9" s="379" t="s">
        <v>5953</v>
      </c>
      <c r="J9" s="22" t="s">
        <v>5954</v>
      </c>
      <c r="K9" s="22" t="s">
        <v>5955</v>
      </c>
      <c r="L9" s="22" t="s">
        <v>5961</v>
      </c>
      <c r="M9" s="22"/>
      <c r="N9" s="24"/>
      <c r="O9" s="24"/>
      <c r="P9" s="25"/>
      <c r="Q9" s="385"/>
      <c r="R9" s="26"/>
      <c r="U9" s="385"/>
      <c r="V9" s="26"/>
      <c r="W9" s="26"/>
      <c r="Y9" s="386"/>
    </row>
    <row r="10" spans="1:26" ht="18">
      <c r="B10" s="79" t="s">
        <v>15</v>
      </c>
      <c r="C10" s="17"/>
      <c r="D10" s="26"/>
      <c r="E10" s="26"/>
      <c r="F10" s="26"/>
      <c r="G10" s="26"/>
      <c r="H10" s="26"/>
      <c r="I10" s="26"/>
      <c r="J10" s="26"/>
      <c r="K10" s="26"/>
      <c r="L10" s="26"/>
      <c r="M10" s="29"/>
      <c r="N10" s="24"/>
      <c r="O10" s="24"/>
      <c r="P10" s="25"/>
      <c r="Q10" s="28"/>
      <c r="R10" s="26"/>
      <c r="U10" s="28"/>
      <c r="V10" s="26"/>
      <c r="W10" s="26"/>
      <c r="Y10" s="29"/>
    </row>
    <row r="11" spans="1:26" ht="12" customHeight="1">
      <c r="B11" s="30"/>
      <c r="C11" s="31"/>
      <c r="D11" s="26"/>
      <c r="E11" s="26"/>
      <c r="F11" s="26"/>
      <c r="G11" s="26"/>
      <c r="H11" s="26"/>
      <c r="I11" s="26"/>
      <c r="J11" s="26"/>
      <c r="K11" s="26"/>
      <c r="L11" s="26"/>
      <c r="M11" s="29"/>
      <c r="N11" s="24"/>
      <c r="O11" s="24"/>
      <c r="P11" s="25"/>
      <c r="Q11" s="26"/>
      <c r="R11" s="26"/>
      <c r="U11" s="26"/>
      <c r="V11" s="26"/>
      <c r="W11" s="26"/>
      <c r="Y11" s="29"/>
    </row>
    <row r="12" spans="1:26" ht="15" customHeight="1">
      <c r="B12" s="464" t="s">
        <v>16</v>
      </c>
      <c r="C12" s="471"/>
      <c r="D12" s="32">
        <f>IFERROR(VLOOKUP($C$3,'Revised Outturn'!$A:$DZ,58,FALSE),0)</f>
        <v>197488.27000000008</v>
      </c>
      <c r="E12" s="33"/>
      <c r="F12" s="33">
        <f>D12</f>
        <v>197488.27000000008</v>
      </c>
      <c r="G12" s="33"/>
      <c r="H12" s="33"/>
      <c r="I12" s="33">
        <f>F12</f>
        <v>197488.27000000008</v>
      </c>
      <c r="J12" s="33"/>
      <c r="K12" s="32">
        <f>_xlfn.XLOOKUP(C3,'Blade-Export_01-05-2025_cfrdata'!B:B,'Blade-Export_01-05-2025_cfrdata'!BU:BU,0,0)+_xlfn.XLOOKUP(C3,'Blade-Export_01-05-2025_cfrdata'!B:B,'Blade-Export_01-05-2025_cfrdata'!BV:BV,0,0)</f>
        <v>197488.27</v>
      </c>
      <c r="L12" s="34"/>
      <c r="M12" s="35"/>
      <c r="O12" s="36"/>
      <c r="P12" s="37"/>
      <c r="Q12" s="33"/>
      <c r="R12" s="38"/>
      <c r="U12" s="33">
        <f>I12+Q12</f>
        <v>197488.27000000008</v>
      </c>
      <c r="V12" s="38"/>
      <c r="W12" s="38"/>
      <c r="Y12" s="35"/>
    </row>
    <row r="13" spans="1:26">
      <c r="B13" s="39"/>
      <c r="C13" s="40"/>
      <c r="D13" s="41"/>
      <c r="E13" s="43"/>
      <c r="F13" s="43"/>
      <c r="G13" s="43"/>
      <c r="H13" s="43"/>
      <c r="I13" s="43"/>
      <c r="J13" s="43"/>
      <c r="K13" s="41"/>
      <c r="L13" s="43"/>
      <c r="M13" s="44"/>
      <c r="O13" s="36"/>
      <c r="P13" s="37"/>
      <c r="Q13" s="43"/>
      <c r="R13" s="45"/>
      <c r="U13" s="43"/>
      <c r="V13" s="45"/>
      <c r="W13" s="45"/>
      <c r="Y13" s="44"/>
    </row>
    <row r="14" spans="1:26">
      <c r="B14" s="39"/>
      <c r="C14" s="40" t="s">
        <v>17</v>
      </c>
      <c r="D14" s="43"/>
      <c r="E14" s="43"/>
      <c r="F14" s="43"/>
      <c r="G14" s="43"/>
      <c r="H14" s="43"/>
      <c r="I14" s="43"/>
      <c r="J14" s="43"/>
      <c r="K14" s="43"/>
      <c r="L14" s="46"/>
      <c r="M14" s="44"/>
      <c r="P14" s="25"/>
      <c r="Q14" s="43"/>
      <c r="R14" s="45"/>
      <c r="U14" s="43"/>
      <c r="V14" s="45"/>
      <c r="W14" s="45"/>
      <c r="Y14" s="44"/>
    </row>
    <row r="15" spans="1:26" ht="12" customHeight="1">
      <c r="A15" s="47" t="s">
        <v>18</v>
      </c>
      <c r="B15" s="39" t="s">
        <v>18</v>
      </c>
      <c r="C15" s="48" t="s">
        <v>19</v>
      </c>
      <c r="D15" s="49">
        <f>IFERROR(INDEX('Revised Outturn'!$H$7:$DS$218,MATCH('2. CFR '!$C$3,'Revised Outturn'!$A$7:$A$218,0),MATCH('2. CFR '!B15,'Revised Outturn'!$H$7:$DS$7,0)),0)-H15-E15</f>
        <v>1757664.47</v>
      </c>
      <c r="E15" s="50">
        <f>SUMIFS('Accruals Consolidated '!$G:$G,'Accruals Consolidated '!$A:$A,$C$3,'Accruals Consolidated '!$F:$F,B15)</f>
        <v>0</v>
      </c>
      <c r="F15" s="50">
        <f t="shared" ref="F15:F31" si="0">D15+E15</f>
        <v>1757664.47</v>
      </c>
      <c r="G15" s="50"/>
      <c r="H15" s="50">
        <f t="shared" ref="H15:H31" si="1">G15</f>
        <v>0</v>
      </c>
      <c r="I15" s="50">
        <f t="shared" ref="I15:I31" si="2">F15+H15</f>
        <v>1757664.47</v>
      </c>
      <c r="J15" s="50"/>
      <c r="K15" s="49">
        <f>IFERROR(INDEX('CFR to be Submitted '!$G$7:$DR$218,MATCH('2. CFR '!$C$3,'CFR to be Submitted '!$A$7:$A$218,0),MATCH(B15,'CFR to be Submitted '!$G$7:$DR$7,0)),0)</f>
        <v>1757664.47</v>
      </c>
      <c r="L15" s="52">
        <f t="shared" ref="L15:L31" si="3">IFERROR(+I15/$I$32,"")</f>
        <v>0.76715378446833349</v>
      </c>
      <c r="M15" s="53"/>
      <c r="O15" s="36" t="s">
        <v>5629</v>
      </c>
      <c r="P15" s="37" t="s">
        <v>5630</v>
      </c>
      <c r="Q15" s="54" t="s">
        <v>5631</v>
      </c>
      <c r="R15" s="55" t="s">
        <v>735</v>
      </c>
      <c r="S15" s="19" t="s">
        <v>5632</v>
      </c>
      <c r="T15" s="19" t="s">
        <v>736</v>
      </c>
      <c r="U15" s="54" t="s">
        <v>5629</v>
      </c>
      <c r="V15" s="55" t="s">
        <v>5630</v>
      </c>
      <c r="W15" s="55" t="s">
        <v>5633</v>
      </c>
      <c r="X15" s="19" t="s">
        <v>735</v>
      </c>
      <c r="Y15" s="53" t="s">
        <v>5634</v>
      </c>
      <c r="Z15" s="19" t="s">
        <v>5635</v>
      </c>
    </row>
    <row r="16" spans="1:26" ht="12" customHeight="1">
      <c r="A16" s="47" t="s">
        <v>20</v>
      </c>
      <c r="B16" s="39" t="s">
        <v>20</v>
      </c>
      <c r="C16" s="48" t="s">
        <v>21</v>
      </c>
      <c r="D16" s="49">
        <f>IFERROR(INDEX('Revised Outturn'!$H$7:$DS$218,MATCH('2. CFR '!$C$3,'Revised Outturn'!$A$7:$A$218,0),MATCH('2. CFR '!B16,'Revised Outturn'!$H$7:$DS$7,0)),0)-H16-E16</f>
        <v>0</v>
      </c>
      <c r="E16" s="50">
        <f>SUMIFS('Accruals Consolidated '!$G:$G,'Accruals Consolidated '!$A:$A,$C$3,'Accruals Consolidated '!$F:$F,B16)</f>
        <v>0</v>
      </c>
      <c r="F16" s="50">
        <f t="shared" si="0"/>
        <v>0</v>
      </c>
      <c r="G16" s="50"/>
      <c r="H16" s="50">
        <f t="shared" si="1"/>
        <v>0</v>
      </c>
      <c r="I16" s="50">
        <f t="shared" si="2"/>
        <v>0</v>
      </c>
      <c r="J16" s="50"/>
      <c r="K16" s="49">
        <f>IFERROR(INDEX('CFR to be Submitted '!$G$7:$DR$218,MATCH('2. CFR '!$C$3,'CFR to be Submitted '!$A$7:$A$218,0),MATCH(B16,'CFR to be Submitted '!$G$7:$DR$7,0)),0)</f>
        <v>0</v>
      </c>
      <c r="L16" s="52">
        <f t="shared" si="3"/>
        <v>0</v>
      </c>
      <c r="M16" s="53"/>
      <c r="O16" s="36"/>
      <c r="P16" s="37"/>
      <c r="Q16" s="54"/>
      <c r="R16" s="55"/>
      <c r="U16" s="54">
        <f t="shared" ref="U16:U31" si="4">I16+Q16</f>
        <v>0</v>
      </c>
      <c r="V16" s="55"/>
      <c r="W16" s="55"/>
      <c r="Y16" s="53"/>
    </row>
    <row r="17" spans="1:25" ht="12" customHeight="1">
      <c r="A17" s="47" t="s">
        <v>22</v>
      </c>
      <c r="B17" s="39" t="s">
        <v>22</v>
      </c>
      <c r="C17" s="48" t="s">
        <v>23</v>
      </c>
      <c r="D17" s="49">
        <f>IFERROR(INDEX('Revised Outturn'!$H$7:$DS$218,MATCH('2. CFR '!$C$3,'Revised Outturn'!$A$7:$A$218,0),MATCH('2. CFR '!B17,'Revised Outturn'!$H$7:$DS$7,0)),0)-H17-E17</f>
        <v>127484.95</v>
      </c>
      <c r="E17" s="50">
        <f>SUMIFS('Accruals Consolidated '!$G:$G,'Accruals Consolidated '!$A:$A,$C$3,'Accruals Consolidated '!$F:$F,B17)</f>
        <v>0</v>
      </c>
      <c r="F17" s="50">
        <f t="shared" si="0"/>
        <v>127484.95</v>
      </c>
      <c r="G17" s="50"/>
      <c r="H17" s="50">
        <f t="shared" si="1"/>
        <v>0</v>
      </c>
      <c r="I17" s="50">
        <f t="shared" si="2"/>
        <v>127484.95</v>
      </c>
      <c r="J17" s="50"/>
      <c r="K17" s="49">
        <f>IFERROR(INDEX('CFR to be Submitted '!$G$7:$DR$218,MATCH('2. CFR '!$C$3,'CFR to be Submitted '!$A$7:$A$218,0),MATCH(B17,'CFR to be Submitted '!$G$7:$DR$7,0)),0)</f>
        <v>127484.95</v>
      </c>
      <c r="L17" s="52">
        <f t="shared" si="3"/>
        <v>5.5642338753798821E-2</v>
      </c>
      <c r="M17" s="53"/>
      <c r="O17" s="36"/>
      <c r="P17" s="37"/>
      <c r="Q17" s="54"/>
      <c r="R17" s="55"/>
      <c r="U17" s="54">
        <f t="shared" si="4"/>
        <v>127484.95</v>
      </c>
      <c r="Y17" s="53"/>
    </row>
    <row r="18" spans="1:25" ht="12" customHeight="1">
      <c r="A18" s="47"/>
      <c r="B18" s="39" t="s">
        <v>24</v>
      </c>
      <c r="C18" s="48" t="s">
        <v>25</v>
      </c>
      <c r="D18" s="49">
        <f>IFERROR(INDEX('Revised Outturn'!$H$7:$DS$218,MATCH('2. CFR '!$C$3,'Revised Outturn'!$A$7:$A$218,0),MATCH('2. CFR '!B18,'Revised Outturn'!$H$7:$DS$7,0)),0)-H18-E18</f>
        <v>0</v>
      </c>
      <c r="E18" s="50">
        <f>SUMIFS('Accruals Consolidated '!$G:$G,'Accruals Consolidated '!$A:$A,$C$3,'Accruals Consolidated '!$F:$F,B18)</f>
        <v>0</v>
      </c>
      <c r="F18" s="50">
        <f t="shared" si="0"/>
        <v>0</v>
      </c>
      <c r="G18" s="50"/>
      <c r="H18" s="50">
        <f t="shared" si="1"/>
        <v>0</v>
      </c>
      <c r="I18" s="50">
        <f t="shared" si="2"/>
        <v>0</v>
      </c>
      <c r="J18" s="50"/>
      <c r="K18" s="49">
        <f>IFERROR(INDEX('CFR to be Submitted '!$G$7:$DR$218,MATCH('2. CFR '!$C$3,'CFR to be Submitted '!$A$7:$A$218,0),MATCH(B18,'CFR to be Submitted '!$G$7:$DR$7,0)),0)</f>
        <v>0</v>
      </c>
      <c r="L18" s="52">
        <f t="shared" si="3"/>
        <v>0</v>
      </c>
      <c r="M18" s="53"/>
      <c r="O18" s="36"/>
      <c r="P18" s="37"/>
      <c r="Q18" s="54"/>
      <c r="R18" s="55"/>
      <c r="U18" s="54">
        <f t="shared" si="4"/>
        <v>0</v>
      </c>
      <c r="Y18" s="53"/>
    </row>
    <row r="19" spans="1:25" ht="12" customHeight="1">
      <c r="A19" s="47" t="s">
        <v>26</v>
      </c>
      <c r="B19" s="39" t="s">
        <v>26</v>
      </c>
      <c r="C19" s="48" t="s">
        <v>27</v>
      </c>
      <c r="D19" s="49">
        <f>IFERROR(INDEX('Revised Outturn'!$H$7:$DS$218,MATCH('2. CFR '!$C$3,'Revised Outturn'!$A$7:$A$218,0),MATCH('2. CFR '!B19,'Revised Outturn'!$H$7:$DS$7,0)),0)-H19-E19</f>
        <v>74700</v>
      </c>
      <c r="E19" s="50">
        <f>SUMIFS('Accruals Consolidated '!$G:$G,'Accruals Consolidated '!$A:$A,$C$3,'Accruals Consolidated '!$F:$F,B19)</f>
        <v>0</v>
      </c>
      <c r="F19" s="50">
        <f t="shared" si="0"/>
        <v>74700</v>
      </c>
      <c r="G19" s="50"/>
      <c r="H19" s="50">
        <f t="shared" si="1"/>
        <v>0</v>
      </c>
      <c r="I19" s="50">
        <f t="shared" si="2"/>
        <v>74700</v>
      </c>
      <c r="J19" s="50"/>
      <c r="K19" s="49">
        <f>IFERROR(INDEX('CFR to be Submitted '!$G$7:$DR$218,MATCH('2. CFR '!$C$3,'CFR to be Submitted '!$A$7:$A$218,0),MATCH(B19,'CFR to be Submitted '!$G$7:$DR$7,0)),0)</f>
        <v>74700</v>
      </c>
      <c r="L19" s="52">
        <f t="shared" si="3"/>
        <v>3.2603712868921171E-2</v>
      </c>
      <c r="M19" s="53"/>
      <c r="O19" s="36"/>
      <c r="P19" s="37"/>
      <c r="Q19" s="54"/>
      <c r="R19" s="55"/>
      <c r="U19" s="54">
        <f t="shared" si="4"/>
        <v>74700</v>
      </c>
      <c r="Y19" s="53"/>
    </row>
    <row r="20" spans="1:25" ht="12" customHeight="1">
      <c r="A20" s="47" t="s">
        <v>28</v>
      </c>
      <c r="B20" s="39" t="s">
        <v>28</v>
      </c>
      <c r="C20" s="48" t="s">
        <v>29</v>
      </c>
      <c r="D20" s="49">
        <f>IFERROR(INDEX('Revised Outturn'!$H$7:$DS$218,MATCH('2. CFR '!$C$3,'Revised Outturn'!$A$7:$A$218,0),MATCH('2. CFR '!B20,'Revised Outturn'!$H$7:$DS$7,0)),0)-H20-E20</f>
        <v>2228.2199999999998</v>
      </c>
      <c r="E20" s="50">
        <f>SUMIFS('Accruals Consolidated '!$G:$G,'Accruals Consolidated '!$A:$A,$C$3,'Accruals Consolidated '!$F:$F,B20)</f>
        <v>0</v>
      </c>
      <c r="F20" s="50">
        <f t="shared" si="0"/>
        <v>2228.2199999999998</v>
      </c>
      <c r="G20" s="50"/>
      <c r="H20" s="50">
        <f t="shared" si="1"/>
        <v>0</v>
      </c>
      <c r="I20" s="50">
        <f t="shared" si="2"/>
        <v>2228.2199999999998</v>
      </c>
      <c r="J20" s="50"/>
      <c r="K20" s="49">
        <f>IFERROR(INDEX('CFR to be Submitted '!$G$7:$DR$218,MATCH('2. CFR '!$C$3,'CFR to be Submitted '!$A$7:$A$218,0),MATCH(B20,'CFR to be Submitted '!$G$7:$DR$7,0)),0)</f>
        <v>2228.2199999999998</v>
      </c>
      <c r="L20" s="52">
        <f t="shared" si="3"/>
        <v>9.7253340145632568E-4</v>
      </c>
      <c r="M20" s="53"/>
      <c r="O20" s="36"/>
      <c r="P20" s="37"/>
      <c r="Q20" s="54"/>
      <c r="R20" s="55"/>
      <c r="U20" s="54">
        <f t="shared" si="4"/>
        <v>2228.2199999999998</v>
      </c>
      <c r="Y20" s="53"/>
    </row>
    <row r="21" spans="1:25" ht="12" customHeight="1">
      <c r="A21" s="47" t="s">
        <v>30</v>
      </c>
      <c r="B21" s="39" t="s">
        <v>30</v>
      </c>
      <c r="C21" s="48" t="s">
        <v>31</v>
      </c>
      <c r="D21" s="49">
        <f>IFERROR(INDEX('Revised Outturn'!$H$7:$DS$218,MATCH('2. CFR '!$C$3,'Revised Outturn'!$A$7:$A$218,0),MATCH('2. CFR '!B21,'Revised Outturn'!$H$7:$DS$7,0)),0)-H21-E21</f>
        <v>0</v>
      </c>
      <c r="E21" s="50">
        <f>SUMIFS('Accruals Consolidated '!$G:$G,'Accruals Consolidated '!$A:$A,$C$3,'Accruals Consolidated '!$F:$F,B21)</f>
        <v>0</v>
      </c>
      <c r="F21" s="50">
        <f t="shared" si="0"/>
        <v>0</v>
      </c>
      <c r="G21" s="50"/>
      <c r="H21" s="50">
        <f t="shared" si="1"/>
        <v>0</v>
      </c>
      <c r="I21" s="50">
        <f t="shared" si="2"/>
        <v>0</v>
      </c>
      <c r="J21" s="50"/>
      <c r="K21" s="49">
        <f>IFERROR(INDEX('CFR to be Submitted '!$G$7:$DR$218,MATCH('2. CFR '!$C$3,'CFR to be Submitted '!$A$7:$A$218,0),MATCH(B21,'CFR to be Submitted '!$G$7:$DR$7,0)),0)</f>
        <v>0</v>
      </c>
      <c r="L21" s="52">
        <f t="shared" si="3"/>
        <v>0</v>
      </c>
      <c r="M21" s="53"/>
      <c r="O21" s="36"/>
      <c r="P21" s="37"/>
      <c r="Q21" s="54"/>
      <c r="R21" s="55"/>
      <c r="U21" s="54">
        <f t="shared" si="4"/>
        <v>0</v>
      </c>
      <c r="Y21" s="53"/>
    </row>
    <row r="22" spans="1:25" ht="12" customHeight="1">
      <c r="A22" s="47" t="s">
        <v>32</v>
      </c>
      <c r="B22" s="39" t="s">
        <v>33</v>
      </c>
      <c r="C22" s="48" t="s">
        <v>34</v>
      </c>
      <c r="D22" s="49">
        <f>IFERROR(INDEX('Revised Outturn'!$H$7:$DS$218,MATCH('2. CFR '!$C$3,'Revised Outturn'!$A$7:$A$218,0),MATCH('2. CFR '!B22,'Revised Outturn'!$H$7:$DS$7,0)),0)-H22-E22</f>
        <v>67165.91</v>
      </c>
      <c r="E22" s="50">
        <f>SUMIFS('Accruals Consolidated '!$G:$G,'Accruals Consolidated '!$A:$A,$C$3,'Accruals Consolidated '!$F:$F,B22)</f>
        <v>0</v>
      </c>
      <c r="F22" s="50">
        <f t="shared" si="0"/>
        <v>67165.91</v>
      </c>
      <c r="G22" s="50"/>
      <c r="H22" s="50">
        <f t="shared" si="1"/>
        <v>0</v>
      </c>
      <c r="I22" s="50">
        <f t="shared" si="2"/>
        <v>67165.91</v>
      </c>
      <c r="J22" s="50"/>
      <c r="K22" s="49">
        <f>IFERROR(INDEX('CFR to be Submitted '!$G$7:$DR$218,MATCH('2. CFR '!$C$3,'CFR to be Submitted '!$A$7:$A$218,0),MATCH(B22,'CFR to be Submitted '!$G$7:$DR$7,0)),0)</f>
        <v>67165.91</v>
      </c>
      <c r="L22" s="52">
        <f t="shared" si="3"/>
        <v>2.9315368731188771E-2</v>
      </c>
      <c r="M22" s="53"/>
      <c r="O22" s="36"/>
      <c r="P22" s="37"/>
      <c r="Q22" s="54"/>
      <c r="R22" s="55"/>
      <c r="U22" s="54">
        <f t="shared" si="4"/>
        <v>67165.91</v>
      </c>
      <c r="Y22" s="53"/>
    </row>
    <row r="23" spans="1:25" ht="12" customHeight="1">
      <c r="A23" s="47"/>
      <c r="B23" s="39" t="s">
        <v>35</v>
      </c>
      <c r="C23" s="48" t="s">
        <v>36</v>
      </c>
      <c r="D23" s="49">
        <f>IFERROR(INDEX('Revised Outturn'!$H$7:$DS$218,MATCH('2. CFR '!$C$3,'Revised Outturn'!$A$7:$A$218,0),MATCH('2. CFR '!B23,'Revised Outturn'!$H$7:$DS$7,0)),0)-H23-E23</f>
        <v>34.18</v>
      </c>
      <c r="E23" s="50">
        <f>SUMIFS('Accruals Consolidated '!$G:$G,'Accruals Consolidated '!$A:$A,$C$3,'Accruals Consolidated '!$F:$F,B23)</f>
        <v>0</v>
      </c>
      <c r="F23" s="50">
        <f t="shared" si="0"/>
        <v>34.18</v>
      </c>
      <c r="G23" s="50">
        <f>IFERROR(VLOOKUP($C$3,'3. Post Closure'!$A:$AM,38,FALSE),0)+IFERROR(VLOOKUP($C$3,'3. Post Closure'!$A:$AM,25,FALSE),0)</f>
        <v>0</v>
      </c>
      <c r="H23" s="50">
        <f t="shared" si="1"/>
        <v>0</v>
      </c>
      <c r="I23" s="50">
        <f t="shared" si="2"/>
        <v>34.18</v>
      </c>
      <c r="J23" s="50">
        <f>VLOOKUP(C3,'Blade-Export_01-05-2025_cfrdata'!B:CV,95,FALSE)</f>
        <v>0</v>
      </c>
      <c r="K23" s="49">
        <f>IFERROR(INDEX('CFR to be Submitted '!$G$7:$DR$218,MATCH('2. CFR '!$C$3,'CFR to be Submitted '!$A$7:$A$218,0),MATCH(B23,'CFR to be Submitted '!$G$7:$DR$7,0)),0)+J23</f>
        <v>34.18</v>
      </c>
      <c r="L23" s="52">
        <f t="shared" si="3"/>
        <v>1.491827183212484E-5</v>
      </c>
      <c r="M23" s="53"/>
      <c r="O23" s="36"/>
      <c r="P23" s="37"/>
      <c r="Q23" s="54"/>
      <c r="R23" s="55"/>
      <c r="U23" s="54">
        <f t="shared" si="4"/>
        <v>34.18</v>
      </c>
      <c r="Y23" s="53"/>
    </row>
    <row r="24" spans="1:25" ht="12" customHeight="1">
      <c r="A24" s="47" t="s">
        <v>37</v>
      </c>
      <c r="B24" s="39" t="s">
        <v>37</v>
      </c>
      <c r="C24" s="48" t="s">
        <v>38</v>
      </c>
      <c r="D24" s="49">
        <f>IFERROR(INDEX('Revised Outturn'!$H$7:$DS$218,MATCH('2. CFR '!$C$3,'Revised Outturn'!$A$7:$A$218,0),MATCH('2. CFR '!B24,'Revised Outturn'!$H$7:$DS$7,0)),0)-H24-E24</f>
        <v>97816.43</v>
      </c>
      <c r="E24" s="50">
        <f>SUMIFS('Accruals Consolidated '!$G:$G,'Accruals Consolidated '!$A:$A,$C$3,'Accruals Consolidated '!$F:$F,B24)</f>
        <v>0</v>
      </c>
      <c r="F24" s="50">
        <f t="shared" si="0"/>
        <v>97816.43</v>
      </c>
      <c r="G24" s="50">
        <f>IFERROR(VLOOKUP($C$3,'3. Post Closure'!$A:$AM,28,FALSE),0)</f>
        <v>0</v>
      </c>
      <c r="H24" s="50">
        <f t="shared" si="1"/>
        <v>0</v>
      </c>
      <c r="I24" s="50">
        <f t="shared" si="2"/>
        <v>97816.43</v>
      </c>
      <c r="J24" s="50"/>
      <c r="K24" s="49">
        <f>IFERROR(INDEX('CFR to be Submitted '!$G$7:$DR$218,MATCH('2. CFR '!$C$3,'CFR to be Submitted '!$A$7:$A$218,0),MATCH(B24,'CFR to be Submitted '!$G$7:$DR$7,0)),0)</f>
        <v>97816.43</v>
      </c>
      <c r="L24" s="52">
        <f t="shared" si="3"/>
        <v>4.2693156594148948E-2</v>
      </c>
      <c r="M24" s="53"/>
      <c r="O24" s="36"/>
      <c r="P24" s="37"/>
      <c r="Q24" s="54"/>
      <c r="R24" s="55"/>
      <c r="U24" s="54">
        <f t="shared" si="4"/>
        <v>97816.43</v>
      </c>
      <c r="Y24" s="53"/>
    </row>
    <row r="25" spans="1:25" ht="12" customHeight="1">
      <c r="A25" s="47" t="s">
        <v>39</v>
      </c>
      <c r="B25" s="39" t="s">
        <v>39</v>
      </c>
      <c r="C25" s="48" t="s">
        <v>40</v>
      </c>
      <c r="D25" s="49">
        <f>IFERROR(INDEX('Revised Outturn'!$H$7:$DS$218,MATCH('2. CFR '!$C$3,'Revised Outturn'!$A$7:$A$218,0),MATCH('2. CFR '!B25,'Revised Outturn'!$H$7:$DS$7,0)),0)-H25-E25</f>
        <v>0</v>
      </c>
      <c r="E25" s="50">
        <f>SUMIFS('Accruals Consolidated '!$G:$G,'Accruals Consolidated '!$A:$A,$C$3,'Accruals Consolidated '!$F:$F,B25)</f>
        <v>0</v>
      </c>
      <c r="F25" s="50">
        <f t="shared" si="0"/>
        <v>0</v>
      </c>
      <c r="G25" s="50"/>
      <c r="H25" s="50">
        <f t="shared" si="1"/>
        <v>0</v>
      </c>
      <c r="I25" s="50">
        <f t="shared" si="2"/>
        <v>0</v>
      </c>
      <c r="J25" s="50"/>
      <c r="K25" s="49">
        <f>IFERROR(INDEX('CFR to be Submitted '!$G$7:$DR$218,MATCH('2. CFR '!$C$3,'CFR to be Submitted '!$A$7:$A$218,0),MATCH(B25,'CFR to be Submitted '!$G$7:$DR$7,0)),0)</f>
        <v>0</v>
      </c>
      <c r="L25" s="52">
        <f t="shared" si="3"/>
        <v>0</v>
      </c>
      <c r="M25" s="53"/>
      <c r="O25" s="36"/>
      <c r="P25" s="37"/>
      <c r="Q25" s="54"/>
      <c r="R25" s="55"/>
      <c r="U25" s="54">
        <f t="shared" si="4"/>
        <v>0</v>
      </c>
      <c r="Y25" s="53"/>
    </row>
    <row r="26" spans="1:25" ht="12" customHeight="1">
      <c r="A26" s="47" t="s">
        <v>41</v>
      </c>
      <c r="B26" s="39" t="s">
        <v>41</v>
      </c>
      <c r="C26" s="48" t="s">
        <v>42</v>
      </c>
      <c r="D26" s="49">
        <f>IFERROR(INDEX('Revised Outturn'!$H$7:$DS$218,MATCH('2. CFR '!$C$3,'Revised Outturn'!$A$7:$A$218,0),MATCH('2. CFR '!B26,'Revised Outturn'!$H$7:$DS$7,0)),0)-H26-E26</f>
        <v>0</v>
      </c>
      <c r="E26" s="50">
        <f>SUMIFS('Accruals Consolidated '!$G:$G,'Accruals Consolidated '!$A:$A,$C$3,'Accruals Consolidated '!$F:$F,B26)</f>
        <v>0</v>
      </c>
      <c r="F26" s="50">
        <f t="shared" si="0"/>
        <v>0</v>
      </c>
      <c r="G26" s="50"/>
      <c r="H26" s="50">
        <f t="shared" si="1"/>
        <v>0</v>
      </c>
      <c r="I26" s="50">
        <f t="shared" si="2"/>
        <v>0</v>
      </c>
      <c r="J26" s="50"/>
      <c r="K26" s="49">
        <f>IFERROR(INDEX('CFR to be Submitted '!$G$7:$DR$218,MATCH('2. CFR '!$C$3,'CFR to be Submitted '!$A$7:$A$218,0),MATCH(B26,'CFR to be Submitted '!$G$7:$DR$7,0)),0)</f>
        <v>0</v>
      </c>
      <c r="L26" s="52">
        <f t="shared" si="3"/>
        <v>0</v>
      </c>
      <c r="M26" s="53"/>
      <c r="O26" s="36"/>
      <c r="P26" s="37"/>
      <c r="Q26" s="54"/>
      <c r="R26" s="55"/>
      <c r="U26" s="54">
        <f t="shared" si="4"/>
        <v>0</v>
      </c>
      <c r="Y26" s="53"/>
    </row>
    <row r="27" spans="1:25" ht="12" customHeight="1">
      <c r="A27" s="47" t="s">
        <v>43</v>
      </c>
      <c r="B27" s="39" t="s">
        <v>43</v>
      </c>
      <c r="C27" s="48" t="s">
        <v>44</v>
      </c>
      <c r="D27" s="49">
        <f>IFERROR(INDEX('Revised Outturn'!$H$7:$DS$218,MATCH('2. CFR '!$C$3,'Revised Outturn'!$A$7:$A$218,0),MATCH('2. CFR '!B27,'Revised Outturn'!$H$7:$DS$7,0)),0)-H27-E27</f>
        <v>86728.76</v>
      </c>
      <c r="E27" s="50">
        <f>SUMIFS('Accruals Consolidated '!$G:$G,'Accruals Consolidated '!$A:$A,$C$3,'Accruals Consolidated '!$F:$F,B27)</f>
        <v>13165.5</v>
      </c>
      <c r="F27" s="50">
        <f t="shared" si="0"/>
        <v>99894.26</v>
      </c>
      <c r="G27" s="50"/>
      <c r="H27" s="50">
        <f t="shared" si="1"/>
        <v>0</v>
      </c>
      <c r="I27" s="50">
        <f t="shared" si="2"/>
        <v>99894.26</v>
      </c>
      <c r="J27" s="50"/>
      <c r="K27" s="49">
        <f>IFERROR(INDEX('CFR to be Submitted '!$G$7:$DR$218,MATCH('2. CFR '!$C$3,'CFR to be Submitted '!$A$7:$A$218,0),MATCH(B27,'CFR to be Submitted '!$G$7:$DR$7,0)),0)</f>
        <v>99894.26</v>
      </c>
      <c r="L27" s="52">
        <f t="shared" si="3"/>
        <v>4.3600050472467969E-2</v>
      </c>
      <c r="M27" s="53"/>
      <c r="O27" s="36"/>
      <c r="P27" s="37"/>
      <c r="Q27" s="54"/>
      <c r="R27" s="55"/>
      <c r="U27" s="54">
        <f t="shared" si="4"/>
        <v>99894.26</v>
      </c>
      <c r="Y27" s="53"/>
    </row>
    <row r="28" spans="1:25" ht="12" customHeight="1">
      <c r="A28" s="47" t="s">
        <v>45</v>
      </c>
      <c r="B28" s="39" t="s">
        <v>45</v>
      </c>
      <c r="C28" s="48" t="s">
        <v>46</v>
      </c>
      <c r="D28" s="49">
        <f>IFERROR(INDEX('Revised Outturn'!$H$7:$DS$218,MATCH('2. CFR '!$C$3,'Revised Outturn'!$A$7:$A$218,0),MATCH('2. CFR '!B28,'Revised Outturn'!$H$7:$DS$7,0)),0)-H28-E28</f>
        <v>44568.3</v>
      </c>
      <c r="E28" s="50">
        <f>SUMIFS('Accruals Consolidated '!$G:$G,'Accruals Consolidated '!$A:$A,$C$3,'Accruals Consolidated '!$F:$F,B28)</f>
        <v>0</v>
      </c>
      <c r="F28" s="50">
        <f t="shared" si="0"/>
        <v>44568.3</v>
      </c>
      <c r="G28" s="50"/>
      <c r="H28" s="50">
        <f t="shared" si="1"/>
        <v>0</v>
      </c>
      <c r="I28" s="50">
        <f t="shared" si="2"/>
        <v>44568.3</v>
      </c>
      <c r="J28" s="50"/>
      <c r="K28" s="49">
        <f>IFERROR(INDEX('CFR to be Submitted '!$G$7:$DR$218,MATCH('2. CFR '!$C$3,'CFR to be Submitted '!$A$7:$A$218,0),MATCH(B28,'CFR to be Submitted '!$G$7:$DR$7,0)),0)</f>
        <v>44568.3</v>
      </c>
      <c r="L28" s="52">
        <f t="shared" si="3"/>
        <v>1.9452370231003206E-2</v>
      </c>
      <c r="M28" s="53"/>
      <c r="O28" s="36"/>
      <c r="P28" s="37"/>
      <c r="Q28" s="54"/>
      <c r="R28" s="55"/>
      <c r="U28" s="54">
        <f t="shared" si="4"/>
        <v>44568.3</v>
      </c>
      <c r="Y28" s="53"/>
    </row>
    <row r="29" spans="1:25" ht="12" customHeight="1">
      <c r="A29" s="47" t="s">
        <v>47</v>
      </c>
      <c r="B29" s="39" t="s">
        <v>47</v>
      </c>
      <c r="C29" s="48" t="s">
        <v>48</v>
      </c>
      <c r="D29" s="49">
        <f>IFERROR(INDEX('Revised Outturn'!$H$7:$DS$218,MATCH('2. CFR '!$C$3,'Revised Outturn'!$A$7:$A$218,0),MATCH('2. CFR '!B29,'Revised Outturn'!$H$7:$DS$7,0)),0)-H29-E29</f>
        <v>0</v>
      </c>
      <c r="E29" s="50">
        <f>SUMIFS('Accruals Consolidated '!$G:$G,'Accruals Consolidated '!$A:$A,$C$3,'Accruals Consolidated '!$F:$F,B29)</f>
        <v>0</v>
      </c>
      <c r="F29" s="50">
        <f t="shared" si="0"/>
        <v>0</v>
      </c>
      <c r="G29" s="50"/>
      <c r="H29" s="50">
        <f t="shared" si="1"/>
        <v>0</v>
      </c>
      <c r="I29" s="50">
        <f t="shared" si="2"/>
        <v>0</v>
      </c>
      <c r="J29" s="50"/>
      <c r="K29" s="49">
        <f>IFERROR(INDEX('CFR to be Submitted '!$G$7:$DR$218,MATCH('2. CFR '!$C$3,'CFR to be Submitted '!$A$7:$A$218,0),MATCH(B29,'CFR to be Submitted '!$G$7:$DR$7,0)),0)</f>
        <v>0</v>
      </c>
      <c r="L29" s="52">
        <f t="shared" si="3"/>
        <v>0</v>
      </c>
      <c r="M29" s="53"/>
      <c r="O29" s="36"/>
      <c r="P29" s="37"/>
      <c r="Q29" s="54"/>
      <c r="R29" s="55"/>
      <c r="U29" s="54">
        <f t="shared" si="4"/>
        <v>0</v>
      </c>
      <c r="Y29" s="53"/>
    </row>
    <row r="30" spans="1:25" ht="12" customHeight="1">
      <c r="A30" s="47"/>
      <c r="B30" s="39" t="s">
        <v>49</v>
      </c>
      <c r="C30" s="48" t="s">
        <v>50</v>
      </c>
      <c r="D30" s="49">
        <f>IFERROR(INDEX('Revised Outturn'!$H$7:$DS$218,MATCH('2. CFR '!$C$3,'Revised Outturn'!$A$7:$A$218,0),MATCH('2. CFR '!B30,'Revised Outturn'!$H$7:$DS$7,0)),0)-H30-E30</f>
        <v>4.38</v>
      </c>
      <c r="E30" s="50">
        <f>SUMIFS('Accruals Consolidated '!$G:$G,'Accruals Consolidated '!$A:$A,$C$3,'Accruals Consolidated '!$F:$F,B30)</f>
        <v>0</v>
      </c>
      <c r="F30" s="50">
        <f t="shared" si="0"/>
        <v>4.38</v>
      </c>
      <c r="G30" s="50"/>
      <c r="H30" s="50">
        <f t="shared" si="1"/>
        <v>0</v>
      </c>
      <c r="I30" s="50">
        <f t="shared" si="2"/>
        <v>4.38</v>
      </c>
      <c r="J30" s="50"/>
      <c r="K30" s="49">
        <f>IFERROR(INDEX('CFR to be Submitted '!$G$7:$DR$218,MATCH('2. CFR '!$C$3,'CFR to be Submitted '!$A$7:$A$218,0),MATCH(B30,'CFR to be Submitted '!$G$7:$DR$7,0)),0)</f>
        <v>4.38</v>
      </c>
      <c r="L30" s="52">
        <f t="shared" si="3"/>
        <v>1.9117036461295145E-6</v>
      </c>
      <c r="M30" s="53"/>
      <c r="O30" s="36"/>
      <c r="P30" s="37"/>
      <c r="Q30" s="54"/>
      <c r="R30" s="55"/>
      <c r="U30" s="54">
        <f t="shared" si="4"/>
        <v>4.38</v>
      </c>
      <c r="Y30" s="53"/>
    </row>
    <row r="31" spans="1:25" ht="12" customHeight="1">
      <c r="A31" s="47"/>
      <c r="B31" s="39" t="s">
        <v>51</v>
      </c>
      <c r="C31" s="48" t="s">
        <v>52</v>
      </c>
      <c r="D31" s="49">
        <f>IFERROR(INDEX('Revised Outturn'!$H$7:$DS$218,MATCH('2. CFR '!$C$3,'Revised Outturn'!$A$7:$A$218,0),MATCH('2. CFR '!B31,'Revised Outturn'!$H$7:$DS$7,0)),0)-H31-E31</f>
        <v>19589</v>
      </c>
      <c r="E31" s="50">
        <f>SUMIFS('Accruals Consolidated '!$G:$G,'Accruals Consolidated '!$A:$A,$C$3,'Accruals Consolidated '!$F:$F,B31)</f>
        <v>0</v>
      </c>
      <c r="F31" s="50">
        <f t="shared" si="0"/>
        <v>19589</v>
      </c>
      <c r="G31" s="50"/>
      <c r="H31" s="50">
        <f t="shared" si="1"/>
        <v>0</v>
      </c>
      <c r="I31" s="50">
        <f t="shared" si="2"/>
        <v>19589</v>
      </c>
      <c r="J31" s="50"/>
      <c r="K31" s="49">
        <f>IFERROR(INDEX('CFR to be Submitted '!$G$7:$DR$218,MATCH('2. CFR '!$C$3,'CFR to be Submitted '!$A$7:$A$218,0),MATCH(B31,'CFR to be Submitted '!$G$7:$DR$7,0)),0)</f>
        <v>19589</v>
      </c>
      <c r="L31" s="52">
        <f t="shared" si="3"/>
        <v>8.5498545032034381E-3</v>
      </c>
      <c r="M31" s="53"/>
      <c r="O31" s="36"/>
      <c r="P31" s="37"/>
      <c r="Q31" s="54"/>
      <c r="R31" s="55"/>
      <c r="U31" s="54">
        <f t="shared" si="4"/>
        <v>19589</v>
      </c>
      <c r="Y31" s="53"/>
    </row>
    <row r="32" spans="1:25">
      <c r="B32" s="442" t="s">
        <v>53</v>
      </c>
      <c r="C32" s="443"/>
      <c r="D32" s="56">
        <f t="shared" ref="D32:K32" si="5">SUM(D15:D31)</f>
        <v>2277984.5999999992</v>
      </c>
      <c r="E32" s="56">
        <f t="shared" si="5"/>
        <v>13165.5</v>
      </c>
      <c r="F32" s="56">
        <f t="shared" si="5"/>
        <v>2291150.0999999992</v>
      </c>
      <c r="G32" s="56">
        <f t="shared" si="5"/>
        <v>0</v>
      </c>
      <c r="H32" s="56">
        <f t="shared" si="5"/>
        <v>0</v>
      </c>
      <c r="I32" s="56">
        <f t="shared" si="5"/>
        <v>2291150.0999999992</v>
      </c>
      <c r="J32" s="56">
        <f t="shared" si="5"/>
        <v>0</v>
      </c>
      <c r="K32" s="56">
        <f t="shared" si="5"/>
        <v>2291150.0999999992</v>
      </c>
      <c r="L32" s="57"/>
      <c r="M32" s="35"/>
      <c r="P32" s="37"/>
      <c r="Q32" s="33">
        <f>SUM(Q15:Q31)</f>
        <v>0</v>
      </c>
      <c r="R32" s="38"/>
      <c r="U32" s="33">
        <f>SUM(U15:U31)</f>
        <v>533485.63</v>
      </c>
      <c r="Y32" s="35"/>
    </row>
    <row r="33" spans="1:25">
      <c r="B33" s="39"/>
      <c r="C33" s="58"/>
      <c r="D33" s="43"/>
      <c r="E33" s="43"/>
      <c r="F33" s="43"/>
      <c r="G33" s="43"/>
      <c r="H33" s="43"/>
      <c r="I33" s="43"/>
      <c r="J33" s="43"/>
      <c r="K33" s="43"/>
      <c r="L33" s="42"/>
      <c r="M33" s="44"/>
      <c r="P33" s="37"/>
      <c r="Q33" s="43"/>
      <c r="R33" s="45"/>
      <c r="U33" s="43"/>
      <c r="Y33" s="44"/>
    </row>
    <row r="34" spans="1:25">
      <c r="B34" s="39"/>
      <c r="C34" s="40" t="s">
        <v>54</v>
      </c>
      <c r="D34" s="59"/>
      <c r="E34" s="59"/>
      <c r="F34" s="59"/>
      <c r="G34" s="59"/>
      <c r="H34" s="59"/>
      <c r="I34" s="59"/>
      <c r="J34" s="59"/>
      <c r="K34" s="59"/>
      <c r="L34" s="60"/>
      <c r="M34" s="61"/>
      <c r="P34" s="37"/>
      <c r="Q34" s="59"/>
      <c r="R34" s="62"/>
      <c r="U34" s="59"/>
      <c r="Y34" s="61"/>
    </row>
    <row r="35" spans="1:25" ht="12" customHeight="1">
      <c r="A35" s="47" t="s">
        <v>55</v>
      </c>
      <c r="B35" s="39" t="s">
        <v>55</v>
      </c>
      <c r="C35" s="48" t="s">
        <v>56</v>
      </c>
      <c r="D35" s="49">
        <f>IFERROR(INDEX('Revised Outturn'!$H$7:$DS$218,MATCH('2. CFR '!$C$3,'Revised Outturn'!$A$7:$A$218,0),MATCH('2. CFR '!B35,'Revised Outturn'!$H$7:$DS$7,0)),0)-H35-E35</f>
        <v>1110287.04</v>
      </c>
      <c r="E35" s="50">
        <f>SUMIFS('Accruals Consolidated '!$G:$G,'Accruals Consolidated '!$A:$A,$C$3,'Accruals Consolidated '!$F:$F,B35)</f>
        <v>0</v>
      </c>
      <c r="F35" s="50">
        <f t="shared" ref="F35:F65" si="6">D35+E35</f>
        <v>1110287.04</v>
      </c>
      <c r="G35" s="50">
        <f>IFERROR(VLOOKUP($C$3,'3. Post Closure'!$A:$AM,24,FALSE),0)</f>
        <v>35390.770000000004</v>
      </c>
      <c r="H35" s="50">
        <f t="shared" ref="H35:H65" si="7">G35</f>
        <v>35390.770000000004</v>
      </c>
      <c r="I35" s="50">
        <f t="shared" ref="I35:I65" si="8">F35+H35</f>
        <v>1145677.81</v>
      </c>
      <c r="J35" s="50"/>
      <c r="K35" s="49">
        <f>IFERROR(INDEX('CFR to be Submitted '!$G$7:$DR$218,MATCH('2. CFR '!$C$3,'CFR to be Submitted '!$A$7:$A$218,0),MATCH(B35,'CFR to be Submitted '!$G$7:$DR$7,0)),0)</f>
        <v>1145677.81</v>
      </c>
      <c r="L35" s="52">
        <f>IFERROR(+'CFR to be Submitted '!Y217/$I$67,"")</f>
        <v>0</v>
      </c>
      <c r="M35" s="64"/>
      <c r="O35" s="36"/>
      <c r="P35" s="37"/>
      <c r="Q35" s="54"/>
      <c r="R35" s="55"/>
      <c r="U35" s="54">
        <f>'CFR to be Submitted '!Y217+Q35</f>
        <v>0</v>
      </c>
      <c r="Y35" s="64"/>
    </row>
    <row r="36" spans="1:25" ht="12" customHeight="1">
      <c r="A36" s="47" t="s">
        <v>57</v>
      </c>
      <c r="B36" s="39" t="s">
        <v>57</v>
      </c>
      <c r="C36" s="48" t="s">
        <v>58</v>
      </c>
      <c r="D36" s="49">
        <f>IFERROR(INDEX('Revised Outturn'!$H$7:$DS$218,MATCH('2. CFR '!$C$3,'Revised Outturn'!$A$7:$A$218,0),MATCH('2. CFR '!B36,'Revised Outturn'!$H$7:$DS$7,0)),0)-H36-E36</f>
        <v>0</v>
      </c>
      <c r="E36" s="50">
        <f>SUMIFS('Accruals Consolidated '!$G:$G,'Accruals Consolidated '!$A:$A,$C$3,'Accruals Consolidated '!$F:$F,B36)</f>
        <v>0</v>
      </c>
      <c r="F36" s="50">
        <f t="shared" si="6"/>
        <v>0</v>
      </c>
      <c r="G36" s="50"/>
      <c r="H36" s="50">
        <f t="shared" si="7"/>
        <v>0</v>
      </c>
      <c r="I36" s="50">
        <f t="shared" si="8"/>
        <v>0</v>
      </c>
      <c r="J36" s="50"/>
      <c r="K36" s="49">
        <f>IFERROR(INDEX('CFR to be Submitted '!$G$7:$DR$218,MATCH('2. CFR '!$C$3,'CFR to be Submitted '!$A$7:$A$218,0),MATCH(B36,'CFR to be Submitted '!$G$7:$DR$7,0)),0)</f>
        <v>0</v>
      </c>
      <c r="L36" s="52">
        <f t="shared" ref="L36:L65" si="9">IFERROR(+I36/$I$67,"")</f>
        <v>0</v>
      </c>
      <c r="M36" s="64"/>
      <c r="O36" s="36"/>
      <c r="P36" s="37"/>
      <c r="Q36" s="54"/>
      <c r="R36" s="55"/>
      <c r="U36" s="54">
        <f t="shared" ref="U36:U66" si="10">I36+Q36</f>
        <v>0</v>
      </c>
      <c r="Y36" s="64"/>
    </row>
    <row r="37" spans="1:25" ht="12" customHeight="1">
      <c r="A37" s="47" t="s">
        <v>59</v>
      </c>
      <c r="B37" s="39" t="s">
        <v>59</v>
      </c>
      <c r="C37" s="48" t="s">
        <v>60</v>
      </c>
      <c r="D37" s="49">
        <f>IFERROR(INDEX('Revised Outturn'!$H$7:$DS$218,MATCH('2. CFR '!$C$3,'Revised Outturn'!$A$7:$A$218,0),MATCH('2. CFR '!B37,'Revised Outturn'!$H$7:$DS$7,0)),0)-H37-E37</f>
        <v>244431.67</v>
      </c>
      <c r="E37" s="50">
        <f>SUMIFS('Accruals Consolidated '!$G:$G,'Accruals Consolidated '!$A:$A,$C$3,'Accruals Consolidated '!$F:$F,B37)</f>
        <v>0</v>
      </c>
      <c r="F37" s="50">
        <f t="shared" si="6"/>
        <v>244431.67</v>
      </c>
      <c r="G37" s="50"/>
      <c r="H37" s="50">
        <f t="shared" si="7"/>
        <v>0</v>
      </c>
      <c r="I37" s="50">
        <f t="shared" si="8"/>
        <v>244431.67</v>
      </c>
      <c r="J37" s="50"/>
      <c r="K37" s="49">
        <f>IFERROR(INDEX('CFR to be Submitted '!$G$7:$DR$218,MATCH('2. CFR '!$C$3,'CFR to be Submitted '!$A$7:$A$218,0),MATCH(B37,'CFR to be Submitted '!$G$7:$DR$7,0)),0)</f>
        <v>244431.67</v>
      </c>
      <c r="L37" s="52">
        <f t="shared" si="9"/>
        <v>0.10830652894661523</v>
      </c>
      <c r="M37" s="64"/>
      <c r="O37" s="36"/>
      <c r="P37" s="37"/>
      <c r="Q37" s="54"/>
      <c r="R37" s="55"/>
      <c r="U37" s="54">
        <f t="shared" si="10"/>
        <v>244431.67</v>
      </c>
      <c r="Y37" s="64"/>
    </row>
    <row r="38" spans="1:25" ht="12" customHeight="1">
      <c r="A38" s="47" t="s">
        <v>61</v>
      </c>
      <c r="B38" s="39" t="s">
        <v>61</v>
      </c>
      <c r="C38" s="48" t="s">
        <v>62</v>
      </c>
      <c r="D38" s="49">
        <f>IFERROR(INDEX('Revised Outturn'!$H$7:$DS$218,MATCH('2. CFR '!$C$3,'Revised Outturn'!$A$7:$A$218,0),MATCH('2. CFR '!B38,'Revised Outturn'!$H$7:$DS$7,0)),0)-H38-E38</f>
        <v>44433.74</v>
      </c>
      <c r="E38" s="50">
        <f>SUMIFS('Accruals Consolidated '!$G:$G,'Accruals Consolidated '!$A:$A,$C$3,'Accruals Consolidated '!$F:$F,B38)</f>
        <v>0</v>
      </c>
      <c r="F38" s="50">
        <f t="shared" si="6"/>
        <v>44433.74</v>
      </c>
      <c r="G38" s="50"/>
      <c r="H38" s="50">
        <f t="shared" si="7"/>
        <v>0</v>
      </c>
      <c r="I38" s="50">
        <f t="shared" si="8"/>
        <v>44433.74</v>
      </c>
      <c r="J38" s="50">
        <f>VLOOKUP(C3,'Blade-Export_01-05-2025_cfrdata'!B:CS,96,FALSE)</f>
        <v>0</v>
      </c>
      <c r="K38" s="49">
        <f>IFERROR(INDEX('CFR to be Submitted '!$G$7:$DR$218,MATCH('2. CFR '!$C$3,'CFR to be Submitted '!$A$7:$A$218,0),MATCH(B38,'CFR to be Submitted '!$G$7:$DR$7,0)),0)+J38</f>
        <v>44433.74</v>
      </c>
      <c r="L38" s="52">
        <f t="shared" si="9"/>
        <v>1.9688382227705494E-2</v>
      </c>
      <c r="M38" s="64"/>
      <c r="O38" s="36"/>
      <c r="P38" s="37"/>
      <c r="Q38" s="54"/>
      <c r="R38" s="55"/>
      <c r="U38" s="54">
        <f t="shared" si="10"/>
        <v>44433.74</v>
      </c>
      <c r="Y38" s="64"/>
    </row>
    <row r="39" spans="1:25" ht="12" customHeight="1">
      <c r="A39" s="47" t="s">
        <v>63</v>
      </c>
      <c r="B39" s="39" t="s">
        <v>63</v>
      </c>
      <c r="C39" s="48" t="s">
        <v>64</v>
      </c>
      <c r="D39" s="49">
        <f>IFERROR(INDEX('Revised Outturn'!$H$7:$DS$218,MATCH('2. CFR '!$C$3,'Revised Outturn'!$A$7:$A$218,0),MATCH('2. CFR '!B39,'Revised Outturn'!$H$7:$DS$7,0)),0)-H39-E39</f>
        <v>131318.57</v>
      </c>
      <c r="E39" s="50">
        <f>SUMIFS('Accruals Consolidated '!$G:$G,'Accruals Consolidated '!$A:$A,$C$3,'Accruals Consolidated '!$F:$F,B39)</f>
        <v>0</v>
      </c>
      <c r="F39" s="50">
        <f t="shared" si="6"/>
        <v>131318.57</v>
      </c>
      <c r="G39" s="50"/>
      <c r="H39" s="50">
        <f t="shared" si="7"/>
        <v>0</v>
      </c>
      <c r="I39" s="50">
        <f t="shared" si="8"/>
        <v>131318.57</v>
      </c>
      <c r="J39" s="50"/>
      <c r="K39" s="49">
        <f>IFERROR(INDEX('CFR to be Submitted '!$G$7:$DR$218,MATCH('2. CFR '!$C$3,'CFR to be Submitted '!$A$7:$A$218,0),MATCH(B39,'CFR to be Submitted '!$G$7:$DR$7,0)),0)</f>
        <v>131318.57</v>
      </c>
      <c r="L39" s="52">
        <f t="shared" si="9"/>
        <v>5.8186643747649876E-2</v>
      </c>
      <c r="M39" s="64"/>
      <c r="O39" s="36"/>
      <c r="P39" s="37"/>
      <c r="Q39" s="54"/>
      <c r="R39" s="55"/>
      <c r="U39" s="54">
        <f t="shared" si="10"/>
        <v>131318.57</v>
      </c>
      <c r="Y39" s="64"/>
    </row>
    <row r="40" spans="1:25" ht="12" customHeight="1">
      <c r="A40" s="47" t="s">
        <v>65</v>
      </c>
      <c r="B40" s="39" t="s">
        <v>65</v>
      </c>
      <c r="C40" s="48" t="s">
        <v>66</v>
      </c>
      <c r="D40" s="49">
        <f>IFERROR(INDEX('Revised Outturn'!$H$7:$DS$218,MATCH('2. CFR '!$C$3,'Revised Outturn'!$A$7:$A$218,0),MATCH('2. CFR '!B40,'Revised Outturn'!$H$7:$DS$7,0)),0)-H40-E40</f>
        <v>85968.81</v>
      </c>
      <c r="E40" s="50">
        <f>SUMIFS('Accruals Consolidated '!$G:$G,'Accruals Consolidated '!$A:$A,$C$3,'Accruals Consolidated '!$F:$F,B40)</f>
        <v>0</v>
      </c>
      <c r="F40" s="50">
        <f t="shared" si="6"/>
        <v>85968.81</v>
      </c>
      <c r="G40" s="50"/>
      <c r="H40" s="50">
        <f t="shared" si="7"/>
        <v>0</v>
      </c>
      <c r="I40" s="50">
        <f t="shared" si="8"/>
        <v>85968.81</v>
      </c>
      <c r="J40" s="50"/>
      <c r="K40" s="49">
        <f>IFERROR(INDEX('CFR to be Submitted '!$G$7:$DR$218,MATCH('2. CFR '!$C$3,'CFR to be Submitted '!$A$7:$A$218,0),MATCH(B40,'CFR to be Submitted '!$G$7:$DR$7,0)),0)</f>
        <v>85968.81</v>
      </c>
      <c r="L40" s="52">
        <f t="shared" si="9"/>
        <v>3.809237734525589E-2</v>
      </c>
      <c r="M40" s="64"/>
      <c r="O40" s="36"/>
      <c r="P40" s="37"/>
      <c r="Q40" s="54"/>
      <c r="R40" s="55"/>
      <c r="U40" s="54">
        <f t="shared" si="10"/>
        <v>85968.81</v>
      </c>
      <c r="Y40" s="64"/>
    </row>
    <row r="41" spans="1:25" ht="12" customHeight="1">
      <c r="A41" s="47" t="s">
        <v>67</v>
      </c>
      <c r="B41" s="39" t="s">
        <v>67</v>
      </c>
      <c r="C41" s="48" t="s">
        <v>68</v>
      </c>
      <c r="D41" s="49">
        <f>IFERROR(INDEX('Revised Outturn'!$H$7:$DS$218,MATCH('2. CFR '!$C$3,'Revised Outturn'!$A$7:$A$218,0),MATCH('2. CFR '!B41,'Revised Outturn'!$H$7:$DS$7,0)),0)-H41-E41</f>
        <v>90532.09</v>
      </c>
      <c r="E41" s="50">
        <f>SUMIFS('Accruals Consolidated '!$G:$G,'Accruals Consolidated '!$A:$A,$C$3,'Accruals Consolidated '!$F:$F,B41)</f>
        <v>0</v>
      </c>
      <c r="F41" s="50">
        <f t="shared" si="6"/>
        <v>90532.09</v>
      </c>
      <c r="G41" s="50"/>
      <c r="H41" s="50">
        <f t="shared" si="7"/>
        <v>0</v>
      </c>
      <c r="I41" s="50">
        <f t="shared" si="8"/>
        <v>90532.09</v>
      </c>
      <c r="J41" s="50"/>
      <c r="K41" s="49">
        <f>IFERROR(INDEX('CFR to be Submitted '!$G$7:$DR$218,MATCH('2. CFR '!$C$3,'CFR to be Submitted '!$A$7:$A$218,0),MATCH(B41,'CFR to be Submitted '!$G$7:$DR$7,0)),0)</f>
        <v>90532.09</v>
      </c>
      <c r="L41" s="52">
        <f t="shared" si="9"/>
        <v>4.0114345355422125E-2</v>
      </c>
      <c r="M41" s="64"/>
      <c r="O41" s="36"/>
      <c r="P41" s="37"/>
      <c r="Q41" s="54"/>
      <c r="R41" s="55"/>
      <c r="U41" s="54">
        <f t="shared" si="10"/>
        <v>90532.09</v>
      </c>
      <c r="Y41" s="64"/>
    </row>
    <row r="42" spans="1:25" ht="12" customHeight="1">
      <c r="A42" s="47" t="s">
        <v>69</v>
      </c>
      <c r="B42" s="39" t="s">
        <v>69</v>
      </c>
      <c r="C42" s="48" t="s">
        <v>70</v>
      </c>
      <c r="D42" s="49">
        <f>IFERROR(INDEX('Revised Outturn'!$H$7:$DS$218,MATCH('2. CFR '!$C$3,'Revised Outturn'!$A$7:$A$218,0),MATCH('2. CFR '!B42,'Revised Outturn'!$H$7:$DS$7,0)),0)-H42-E42</f>
        <v>3548.33</v>
      </c>
      <c r="E42" s="50">
        <f>SUMIFS('Accruals Consolidated '!$G:$G,'Accruals Consolidated '!$A:$A,$C$3,'Accruals Consolidated '!$F:$F,B42)</f>
        <v>0</v>
      </c>
      <c r="F42" s="50">
        <f t="shared" si="6"/>
        <v>3548.33</v>
      </c>
      <c r="G42" s="50">
        <f>IFERROR(VLOOKUP($C$3,'3. Post Closure'!$A:$AM,29,FALSE),0)</f>
        <v>0</v>
      </c>
      <c r="H42" s="50">
        <f t="shared" si="7"/>
        <v>0</v>
      </c>
      <c r="I42" s="50">
        <f t="shared" si="8"/>
        <v>3548.33</v>
      </c>
      <c r="J42" s="50"/>
      <c r="K42" s="49">
        <f>IFERROR(INDEX('CFR to be Submitted '!$G$7:$DR$218,MATCH('2. CFR '!$C$3,'CFR to be Submitted '!$A$7:$A$218,0),MATCH(B42,'CFR to be Submitted '!$G$7:$DR$7,0)),0)</f>
        <v>3548.33</v>
      </c>
      <c r="L42" s="52">
        <f t="shared" si="9"/>
        <v>1.5722484155066452E-3</v>
      </c>
      <c r="M42" s="64"/>
      <c r="O42" s="36"/>
      <c r="P42" s="37"/>
      <c r="Q42" s="54"/>
      <c r="R42" s="55"/>
      <c r="U42" s="54">
        <f t="shared" si="10"/>
        <v>3548.33</v>
      </c>
      <c r="Y42" s="64"/>
    </row>
    <row r="43" spans="1:25" ht="12" customHeight="1">
      <c r="A43" s="47" t="s">
        <v>71</v>
      </c>
      <c r="B43" s="39" t="s">
        <v>71</v>
      </c>
      <c r="C43" s="48" t="s">
        <v>72</v>
      </c>
      <c r="D43" s="49">
        <f>IFERROR(INDEX('Revised Outturn'!$H$7:$DS$218,MATCH('2. CFR '!$C$3,'Revised Outturn'!$A$7:$A$218,0),MATCH('2. CFR '!B43,'Revised Outturn'!$H$7:$DS$7,0)),0)-H43-E43</f>
        <v>7948.94</v>
      </c>
      <c r="E43" s="50">
        <f>SUMIFS('Accruals Consolidated '!$G:$G,'Accruals Consolidated '!$A:$A,$C$3,'Accruals Consolidated '!$F:$F,B43)</f>
        <v>0</v>
      </c>
      <c r="F43" s="50">
        <f t="shared" si="6"/>
        <v>7948.94</v>
      </c>
      <c r="G43" s="50"/>
      <c r="H43" s="50">
        <f t="shared" si="7"/>
        <v>0</v>
      </c>
      <c r="I43" s="50">
        <f t="shared" si="8"/>
        <v>7948.94</v>
      </c>
      <c r="J43" s="50"/>
      <c r="K43" s="49">
        <f>IFERROR(INDEX('CFR to be Submitted '!$G$7:$DR$218,MATCH('2. CFR '!$C$3,'CFR to be Submitted '!$A$7:$A$218,0),MATCH(B43,'CFR to be Submitted '!$G$7:$DR$7,0)),0)</f>
        <v>7948.94</v>
      </c>
      <c r="L43" s="52">
        <f t="shared" si="9"/>
        <v>3.52213811002849E-3</v>
      </c>
      <c r="M43" s="64"/>
      <c r="O43" s="36"/>
      <c r="P43" s="37"/>
      <c r="Q43" s="54"/>
      <c r="R43" s="55"/>
      <c r="U43" s="54">
        <f t="shared" si="10"/>
        <v>7948.94</v>
      </c>
      <c r="Y43" s="64"/>
    </row>
    <row r="44" spans="1:25" ht="12" customHeight="1">
      <c r="A44" s="47" t="s">
        <v>73</v>
      </c>
      <c r="B44" s="39" t="s">
        <v>73</v>
      </c>
      <c r="C44" s="48" t="s">
        <v>74</v>
      </c>
      <c r="D44" s="49">
        <f>IFERROR(INDEX('Revised Outturn'!$H$7:$DS$218,MATCH('2. CFR '!$C$3,'Revised Outturn'!$A$7:$A$218,0),MATCH('2. CFR '!B44,'Revised Outturn'!$H$7:$DS$7,0)),0)-H44-E44</f>
        <v>0</v>
      </c>
      <c r="E44" s="50">
        <f>SUMIFS('Accruals Consolidated '!$G:$G,'Accruals Consolidated '!$A:$A,$C$3,'Accruals Consolidated '!$F:$F,B44)</f>
        <v>0</v>
      </c>
      <c r="F44" s="50">
        <f t="shared" si="6"/>
        <v>0</v>
      </c>
      <c r="G44" s="50"/>
      <c r="H44" s="50">
        <f t="shared" si="7"/>
        <v>0</v>
      </c>
      <c r="I44" s="50">
        <f t="shared" si="8"/>
        <v>0</v>
      </c>
      <c r="J44" s="50"/>
      <c r="K44" s="49">
        <f>IFERROR(INDEX('CFR to be Submitted '!$G$7:$DR$218,MATCH('2. CFR '!$C$3,'CFR to be Submitted '!$A$7:$A$218,0),MATCH(B44,'CFR to be Submitted '!$G$7:$DR$7,0)),0)</f>
        <v>0</v>
      </c>
      <c r="L44" s="52">
        <f t="shared" si="9"/>
        <v>0</v>
      </c>
      <c r="M44" s="64"/>
      <c r="O44" s="36"/>
      <c r="P44" s="37"/>
      <c r="Q44" s="54"/>
      <c r="R44" s="55"/>
      <c r="U44" s="54">
        <f t="shared" si="10"/>
        <v>0</v>
      </c>
      <c r="Y44" s="64"/>
    </row>
    <row r="45" spans="1:25" ht="12" customHeight="1">
      <c r="A45" s="47" t="s">
        <v>75</v>
      </c>
      <c r="B45" s="39" t="s">
        <v>75</v>
      </c>
      <c r="C45" s="48" t="s">
        <v>76</v>
      </c>
      <c r="D45" s="49">
        <f>IFERROR(INDEX('Revised Outturn'!$H$7:$DS$218,MATCH('2. CFR '!$C$3,'Revised Outturn'!$A$7:$A$218,0),MATCH('2. CFR '!B45,'Revised Outturn'!$H$7:$DS$7,0)),0)-H45-E45</f>
        <v>0</v>
      </c>
      <c r="E45" s="50">
        <f>SUMIFS('Accruals Consolidated '!$G:$G,'Accruals Consolidated '!$A:$A,$C$3,'Accruals Consolidated '!$F:$F,B45)</f>
        <v>0</v>
      </c>
      <c r="F45" s="50">
        <f t="shared" si="6"/>
        <v>0</v>
      </c>
      <c r="G45" s="50"/>
      <c r="H45" s="50">
        <f t="shared" si="7"/>
        <v>0</v>
      </c>
      <c r="I45" s="50">
        <f t="shared" si="8"/>
        <v>0</v>
      </c>
      <c r="J45" s="50"/>
      <c r="K45" s="49">
        <f>IFERROR(INDEX('CFR to be Submitted '!$G$7:$DR$218,MATCH('2. CFR '!$C$3,'CFR to be Submitted '!$A$7:$A$218,0),MATCH(B45,'CFR to be Submitted '!$G$7:$DR$7,0)),0)</f>
        <v>0</v>
      </c>
      <c r="L45" s="52">
        <f t="shared" si="9"/>
        <v>0</v>
      </c>
      <c r="M45" s="64"/>
      <c r="O45" s="36"/>
      <c r="P45" s="37"/>
      <c r="Q45" s="54"/>
      <c r="R45" s="55"/>
      <c r="U45" s="54">
        <f t="shared" si="10"/>
        <v>0</v>
      </c>
      <c r="Y45" s="64"/>
    </row>
    <row r="46" spans="1:25" ht="12" customHeight="1">
      <c r="A46" s="47" t="s">
        <v>77</v>
      </c>
      <c r="B46" s="39" t="s">
        <v>77</v>
      </c>
      <c r="C46" s="48" t="s">
        <v>78</v>
      </c>
      <c r="D46" s="49">
        <f>IFERROR(INDEX('Revised Outturn'!$H$7:$DS$218,MATCH('2. CFR '!$C$3,'Revised Outturn'!$A$7:$A$218,0),MATCH('2. CFR '!B46,'Revised Outturn'!$H$7:$DS$7,0)),0)-H46-E46</f>
        <v>25064.7</v>
      </c>
      <c r="E46" s="50">
        <f>SUMIFS('Accruals Consolidated '!$G:$G,'Accruals Consolidated '!$A:$A,$C$3,'Accruals Consolidated '!$F:$F,B46)</f>
        <v>0</v>
      </c>
      <c r="F46" s="50">
        <f t="shared" si="6"/>
        <v>25064.7</v>
      </c>
      <c r="G46" s="50">
        <f>IFERROR(VLOOKUP($C$3,'3. Post Closure'!$A:$AM,27,FALSE),0)+IFERROR(VLOOKUP($C$3,'3. Post Closure'!$A:$AM,30,FALSE),0)</f>
        <v>0</v>
      </c>
      <c r="H46" s="50">
        <f t="shared" si="7"/>
        <v>0</v>
      </c>
      <c r="I46" s="50">
        <f t="shared" si="8"/>
        <v>25064.7</v>
      </c>
      <c r="J46" s="50"/>
      <c r="K46" s="49">
        <f>IFERROR(INDEX('CFR to be Submitted '!$G$7:$DR$218,MATCH('2. CFR '!$C$3,'CFR to be Submitted '!$A$7:$A$218,0),MATCH(B46,'CFR to be Submitted '!$G$7:$DR$7,0)),0)</f>
        <v>25064.7</v>
      </c>
      <c r="L46" s="52">
        <f t="shared" si="9"/>
        <v>1.1106051257957803E-2</v>
      </c>
      <c r="M46" s="64"/>
      <c r="O46" s="36"/>
      <c r="P46" s="37"/>
      <c r="Q46" s="54"/>
      <c r="R46" s="55"/>
      <c r="U46" s="54">
        <f t="shared" si="10"/>
        <v>25064.7</v>
      </c>
      <c r="Y46" s="64"/>
    </row>
    <row r="47" spans="1:25" ht="12" customHeight="1">
      <c r="A47" s="47" t="s">
        <v>79</v>
      </c>
      <c r="B47" s="39" t="s">
        <v>79</v>
      </c>
      <c r="C47" s="48" t="s">
        <v>80</v>
      </c>
      <c r="D47" s="49">
        <f>IFERROR(INDEX('Revised Outturn'!$H$7:$DS$218,MATCH('2. CFR '!$C$3,'Revised Outturn'!$A$7:$A$218,0),MATCH('2. CFR '!B47,'Revised Outturn'!$H$7:$DS$7,0)),0)-H47-E47</f>
        <v>8066.61</v>
      </c>
      <c r="E47" s="50">
        <f>SUMIFS('Accruals Consolidated '!$G:$G,'Accruals Consolidated '!$A:$A,$C$3,'Accruals Consolidated '!$F:$F,B47)</f>
        <v>699.55</v>
      </c>
      <c r="F47" s="50">
        <f t="shared" si="6"/>
        <v>8766.16</v>
      </c>
      <c r="G47" s="50"/>
      <c r="H47" s="50">
        <f t="shared" si="7"/>
        <v>0</v>
      </c>
      <c r="I47" s="50">
        <f t="shared" si="8"/>
        <v>8766.16</v>
      </c>
      <c r="J47" s="50"/>
      <c r="K47" s="49">
        <f>IFERROR(INDEX('CFR to be Submitted '!$G$7:$DR$218,MATCH('2. CFR '!$C$3,'CFR to be Submitted '!$A$7:$A$218,0),MATCH(B47,'CFR to be Submitted '!$G$7:$DR$7,0)),0)</f>
        <v>8766.16</v>
      </c>
      <c r="L47" s="52">
        <f t="shared" si="9"/>
        <v>3.8842444671374232E-3</v>
      </c>
      <c r="M47" s="64"/>
      <c r="O47" s="36"/>
      <c r="P47" s="37"/>
      <c r="Q47" s="54"/>
      <c r="R47" s="55"/>
      <c r="U47" s="54">
        <f t="shared" si="10"/>
        <v>8766.16</v>
      </c>
      <c r="Y47" s="64"/>
    </row>
    <row r="48" spans="1:25" ht="12" customHeight="1">
      <c r="A48" s="47" t="s">
        <v>81</v>
      </c>
      <c r="B48" s="39" t="s">
        <v>81</v>
      </c>
      <c r="C48" s="48" t="s">
        <v>82</v>
      </c>
      <c r="D48" s="49">
        <f>IFERROR(INDEX('Revised Outturn'!$H$7:$DS$218,MATCH('2. CFR '!$C$3,'Revised Outturn'!$A$7:$A$218,0),MATCH('2. CFR '!B48,'Revised Outturn'!$H$7:$DS$7,0)),0)-H48-E48</f>
        <v>39715.57</v>
      </c>
      <c r="E48" s="50">
        <f>SUMIFS('Accruals Consolidated '!$G:$G,'Accruals Consolidated '!$A:$A,$C$3,'Accruals Consolidated '!$F:$F,B48)</f>
        <v>3365.32</v>
      </c>
      <c r="F48" s="50">
        <f t="shared" si="6"/>
        <v>43080.89</v>
      </c>
      <c r="G48" s="50">
        <f>IFERROR(VLOOKUP($C$3,'3. Post Closure'!$A:$AM,31,FALSE),0)</f>
        <v>0</v>
      </c>
      <c r="H48" s="50">
        <f t="shared" si="7"/>
        <v>0</v>
      </c>
      <c r="I48" s="50">
        <f t="shared" si="8"/>
        <v>43080.89</v>
      </c>
      <c r="J48" s="50"/>
      <c r="K48" s="49">
        <f>IFERROR(INDEX('CFR to be Submitted '!$G$7:$DR$218,MATCH('2. CFR '!$C$3,'CFR to be Submitted '!$A$7:$A$218,0),MATCH(B48,'CFR to be Submitted '!$G$7:$DR$7,0)),0)</f>
        <v>43080.89</v>
      </c>
      <c r="L48" s="52">
        <f t="shared" si="9"/>
        <v>1.9088940724542553E-2</v>
      </c>
      <c r="M48" s="64"/>
      <c r="O48" s="36"/>
      <c r="P48" s="37"/>
      <c r="Q48" s="54"/>
      <c r="R48" s="55"/>
      <c r="U48" s="54">
        <f t="shared" si="10"/>
        <v>43080.89</v>
      </c>
      <c r="Y48" s="64"/>
    </row>
    <row r="49" spans="1:27" ht="12" customHeight="1">
      <c r="A49" s="47" t="s">
        <v>83</v>
      </c>
      <c r="B49" s="39" t="s">
        <v>83</v>
      </c>
      <c r="C49" s="48" t="s">
        <v>84</v>
      </c>
      <c r="D49" s="49">
        <f>IFERROR(INDEX('Revised Outturn'!$H$7:$DS$218,MATCH('2. CFR '!$C$3,'Revised Outturn'!$A$7:$A$218,0),MATCH('2. CFR '!B49,'Revised Outturn'!$H$7:$DS$7,0)),0)-H49-E49</f>
        <v>6679.58</v>
      </c>
      <c r="E49" s="50">
        <f>SUMIFS('Accruals Consolidated '!$G:$G,'Accruals Consolidated '!$A:$A,$C$3,'Accruals Consolidated '!$F:$F,B49)</f>
        <v>628</v>
      </c>
      <c r="F49" s="50">
        <f t="shared" si="6"/>
        <v>7307.58</v>
      </c>
      <c r="G49" s="50">
        <f>IFERROR(VLOOKUP($C$3,'3. Post Closure'!$A:$AM,32,FALSE),0)</f>
        <v>0</v>
      </c>
      <c r="H49" s="50">
        <f t="shared" si="7"/>
        <v>0</v>
      </c>
      <c r="I49" s="50">
        <f t="shared" si="8"/>
        <v>7307.58</v>
      </c>
      <c r="J49" s="50"/>
      <c r="K49" s="49">
        <f>IFERROR(INDEX('CFR to be Submitted '!$G$7:$DR$218,MATCH('2. CFR '!$C$3,'CFR to be Submitted '!$A$7:$A$218,0),MATCH(B49,'CFR to be Submitted '!$G$7:$DR$7,0)),0)</f>
        <v>7307.58</v>
      </c>
      <c r="L49" s="52">
        <f t="shared" si="9"/>
        <v>3.2379544958298836E-3</v>
      </c>
      <c r="M49" s="64"/>
      <c r="O49" s="36"/>
      <c r="P49" s="37"/>
      <c r="Q49" s="54"/>
      <c r="R49" s="55"/>
      <c r="U49" s="54">
        <f t="shared" si="10"/>
        <v>7307.58</v>
      </c>
      <c r="Y49" s="64"/>
    </row>
    <row r="50" spans="1:27" ht="12" customHeight="1">
      <c r="A50" s="47" t="s">
        <v>85</v>
      </c>
      <c r="B50" s="39" t="s">
        <v>85</v>
      </c>
      <c r="C50" s="48" t="s">
        <v>86</v>
      </c>
      <c r="D50" s="49">
        <f>IFERROR(INDEX('Revised Outturn'!$H$7:$DS$218,MATCH('2. CFR '!$C$3,'Revised Outturn'!$A$7:$A$218,0),MATCH('2. CFR '!B50,'Revised Outturn'!$H$7:$DS$7,0)),0)-H50-E50</f>
        <v>30849.08</v>
      </c>
      <c r="E50" s="50">
        <f>SUMIFS('Accruals Consolidated '!$G:$G,'Accruals Consolidated '!$A:$A,$C$3,'Accruals Consolidated '!$F:$F,B50)</f>
        <v>3314</v>
      </c>
      <c r="F50" s="50">
        <f t="shared" si="6"/>
        <v>34163.08</v>
      </c>
      <c r="G50" s="50"/>
      <c r="H50" s="50">
        <f t="shared" si="7"/>
        <v>0</v>
      </c>
      <c r="I50" s="50">
        <f t="shared" si="8"/>
        <v>34163.08</v>
      </c>
      <c r="J50" s="50"/>
      <c r="K50" s="49">
        <f>IFERROR(INDEX('CFR to be Submitted '!$G$7:$DR$218,MATCH('2. CFR '!$C$3,'CFR to be Submitted '!$A$7:$A$218,0),MATCH(B50,'CFR to be Submitted '!$G$7:$DR$7,0)),0)</f>
        <v>34163.08</v>
      </c>
      <c r="L50" s="52">
        <f t="shared" si="9"/>
        <v>1.5137500852183072E-2</v>
      </c>
      <c r="M50" s="64"/>
      <c r="O50" s="36"/>
      <c r="P50" s="37"/>
      <c r="Q50" s="54"/>
      <c r="R50" s="55"/>
      <c r="U50" s="54">
        <f t="shared" si="10"/>
        <v>34163.08</v>
      </c>
      <c r="Y50" s="64"/>
    </row>
    <row r="51" spans="1:27" ht="12" customHeight="1">
      <c r="A51" s="47" t="s">
        <v>87</v>
      </c>
      <c r="B51" s="39" t="s">
        <v>87</v>
      </c>
      <c r="C51" s="48" t="s">
        <v>88</v>
      </c>
      <c r="D51" s="49">
        <f>IFERROR(INDEX('Revised Outturn'!$H$7:$DS$218,MATCH('2. CFR '!$C$3,'Revised Outturn'!$A$7:$A$218,0),MATCH('2. CFR '!B51,'Revised Outturn'!$H$7:$DS$7,0)),0)-H51-E51</f>
        <v>4213.47</v>
      </c>
      <c r="E51" s="50">
        <f>SUMIFS('Accruals Consolidated '!$G:$G,'Accruals Consolidated '!$A:$A,$C$3,'Accruals Consolidated '!$F:$F,B51)</f>
        <v>0</v>
      </c>
      <c r="F51" s="50">
        <f t="shared" si="6"/>
        <v>4213.47</v>
      </c>
      <c r="G51" s="50"/>
      <c r="H51" s="50">
        <f t="shared" si="7"/>
        <v>0</v>
      </c>
      <c r="I51" s="50">
        <f t="shared" si="8"/>
        <v>4213.47</v>
      </c>
      <c r="J51" s="50"/>
      <c r="K51" s="49">
        <f>IFERROR(INDEX('CFR to be Submitted '!$G$7:$DR$218,MATCH('2. CFR '!$C$3,'CFR to be Submitted '!$A$7:$A$218,0),MATCH(B51,'CFR to be Submitted '!$G$7:$DR$7,0)),0)</f>
        <v>4213.47</v>
      </c>
      <c r="L51" s="52">
        <f t="shared" si="9"/>
        <v>1.8669688364060797E-3</v>
      </c>
      <c r="M51" s="64"/>
      <c r="O51" s="36"/>
      <c r="P51" s="37"/>
      <c r="Q51" s="54"/>
      <c r="R51" s="55"/>
      <c r="U51" s="54">
        <f t="shared" si="10"/>
        <v>4213.47</v>
      </c>
      <c r="Y51" s="64"/>
    </row>
    <row r="52" spans="1:27" ht="12" customHeight="1">
      <c r="A52" s="47" t="s">
        <v>89</v>
      </c>
      <c r="B52" s="39" t="s">
        <v>89</v>
      </c>
      <c r="C52" s="48" t="s">
        <v>90</v>
      </c>
      <c r="D52" s="49">
        <f>IFERROR(INDEX('Revised Outturn'!$H$7:$DS$218,MATCH('2. CFR '!$C$3,'Revised Outturn'!$A$7:$A$218,0),MATCH('2. CFR '!B52,'Revised Outturn'!$H$7:$DS$7,0)),0)-H52-E52</f>
        <v>62162.33</v>
      </c>
      <c r="E52" s="50">
        <f>SUMIFS('Accruals Consolidated '!$G:$G,'Accruals Consolidated '!$A:$A,$C$3,'Accruals Consolidated '!$F:$F,B52)</f>
        <v>1177.8</v>
      </c>
      <c r="F52" s="50">
        <f t="shared" si="6"/>
        <v>63340.130000000005</v>
      </c>
      <c r="G52" s="50"/>
      <c r="H52" s="50">
        <f t="shared" si="7"/>
        <v>0</v>
      </c>
      <c r="I52" s="50">
        <f t="shared" si="8"/>
        <v>63340.130000000005</v>
      </c>
      <c r="J52" s="50"/>
      <c r="K52" s="49">
        <f>IFERROR(INDEX('CFR to be Submitted '!$G$7:$DR$218,MATCH('2. CFR '!$C$3,'CFR to be Submitted '!$A$7:$A$218,0),MATCH(B52,'CFR to be Submitted '!$G$7:$DR$7,0)),0)</f>
        <v>63340.130000000005</v>
      </c>
      <c r="L52" s="52">
        <f t="shared" si="9"/>
        <v>2.8065715147825857E-2</v>
      </c>
      <c r="M52" s="64"/>
      <c r="O52" s="36"/>
      <c r="P52" s="37"/>
      <c r="Q52" s="54"/>
      <c r="R52" s="55"/>
      <c r="U52" s="54">
        <f t="shared" si="10"/>
        <v>63340.130000000005</v>
      </c>
      <c r="Y52" s="64"/>
    </row>
    <row r="53" spans="1:27" ht="12" customHeight="1">
      <c r="A53" s="47" t="s">
        <v>91</v>
      </c>
      <c r="B53" s="39" t="s">
        <v>91</v>
      </c>
      <c r="C53" s="48" t="s">
        <v>92</v>
      </c>
      <c r="D53" s="49">
        <f>IFERROR(INDEX('Revised Outturn'!$H$7:$DS$218,MATCH('2. CFR '!$C$3,'Revised Outturn'!$A$7:$A$218,0),MATCH('2. CFR '!B53,'Revised Outturn'!$H$7:$DS$7,0)),0)-H53-E53</f>
        <v>92182.16</v>
      </c>
      <c r="E53" s="50">
        <f>SUMIFS('Accruals Consolidated '!$G:$G,'Accruals Consolidated '!$A:$A,$C$3,'Accruals Consolidated '!$F:$F,B53)</f>
        <v>1150</v>
      </c>
      <c r="F53" s="50">
        <f t="shared" si="6"/>
        <v>93332.160000000003</v>
      </c>
      <c r="G53" s="50">
        <f>IFERROR(VLOOKUP($C$3,'3. Post Closure'!$A:$AM,33,FALSE),0)</f>
        <v>0</v>
      </c>
      <c r="H53" s="50">
        <f t="shared" si="7"/>
        <v>0</v>
      </c>
      <c r="I53" s="50">
        <f t="shared" si="8"/>
        <v>93332.160000000003</v>
      </c>
      <c r="J53" s="50"/>
      <c r="K53" s="49">
        <f>IFERROR(INDEX('CFR to be Submitted '!$G$7:$DR$218,MATCH('2. CFR '!$C$3,'CFR to be Submitted '!$A$7:$A$218,0),MATCH(B53,'CFR to be Submitted '!$G$7:$DR$7,0)),0)</f>
        <v>93332.160000000003</v>
      </c>
      <c r="L53" s="52">
        <f t="shared" si="9"/>
        <v>4.1355043267061603E-2</v>
      </c>
      <c r="M53" s="64"/>
      <c r="O53" s="36"/>
      <c r="P53" s="37"/>
      <c r="Q53" s="54"/>
      <c r="R53" s="55"/>
      <c r="U53" s="54">
        <f t="shared" si="10"/>
        <v>93332.160000000003</v>
      </c>
      <c r="Y53" s="64"/>
    </row>
    <row r="54" spans="1:27" ht="12" customHeight="1">
      <c r="A54" s="47" t="s">
        <v>93</v>
      </c>
      <c r="B54" s="39" t="s">
        <v>93</v>
      </c>
      <c r="C54" s="48" t="s">
        <v>94</v>
      </c>
      <c r="D54" s="49">
        <f>IFERROR(INDEX('Revised Outturn'!$H$7:$DS$218,MATCH('2. CFR '!$C$3,'Revised Outturn'!$A$7:$A$218,0),MATCH('2. CFR '!B54,'Revised Outturn'!$H$7:$DS$7,0)),0)-H54-E54</f>
        <v>4441.66</v>
      </c>
      <c r="E54" s="50">
        <f>SUMIFS('Accruals Consolidated '!$G:$G,'Accruals Consolidated '!$A:$A,$C$3,'Accruals Consolidated '!$F:$F,B54)</f>
        <v>0</v>
      </c>
      <c r="F54" s="50">
        <f t="shared" si="6"/>
        <v>4441.66</v>
      </c>
      <c r="G54" s="50"/>
      <c r="H54" s="50">
        <f t="shared" si="7"/>
        <v>0</v>
      </c>
      <c r="I54" s="50">
        <f t="shared" si="8"/>
        <v>4441.66</v>
      </c>
      <c r="J54" s="50"/>
      <c r="K54" s="49">
        <f>IFERROR(INDEX('CFR to be Submitted '!$G$7:$DR$218,MATCH('2. CFR '!$C$3,'CFR to be Submitted '!$A$7:$A$218,0),MATCH(B54,'CFR to be Submitted '!$G$7:$DR$7,0)),0)</f>
        <v>4441.66</v>
      </c>
      <c r="L54" s="52">
        <f t="shared" si="9"/>
        <v>1.9680787573927018E-3</v>
      </c>
      <c r="M54" s="64"/>
      <c r="O54" s="36"/>
      <c r="P54" s="37"/>
      <c r="Q54" s="54"/>
      <c r="R54" s="55"/>
      <c r="U54" s="54">
        <f t="shared" si="10"/>
        <v>4441.66</v>
      </c>
      <c r="Y54" s="64"/>
    </row>
    <row r="55" spans="1:27" ht="12" customHeight="1">
      <c r="A55" s="47" t="s">
        <v>95</v>
      </c>
      <c r="B55" s="39" t="s">
        <v>95</v>
      </c>
      <c r="C55" s="48" t="s">
        <v>96</v>
      </c>
      <c r="D55" s="49">
        <f>IFERROR(INDEX('Revised Outturn'!$H$7:$DS$218,MATCH('2. CFR '!$C$3,'Revised Outturn'!$A$7:$A$218,0),MATCH('2. CFR '!B55,'Revised Outturn'!$H$7:$DS$7,0)),0)-H55-E55</f>
        <v>0</v>
      </c>
      <c r="E55" s="50">
        <f>SUMIFS('Accruals Consolidated '!$G:$G,'Accruals Consolidated '!$A:$A,$C$3,'Accruals Consolidated '!$F:$F,B55)</f>
        <v>0</v>
      </c>
      <c r="F55" s="50">
        <f t="shared" si="6"/>
        <v>0</v>
      </c>
      <c r="G55" s="50"/>
      <c r="H55" s="50">
        <f t="shared" si="7"/>
        <v>0</v>
      </c>
      <c r="I55" s="50">
        <f t="shared" si="8"/>
        <v>0</v>
      </c>
      <c r="J55" s="50"/>
      <c r="K55" s="49">
        <f>IFERROR(INDEX('CFR to be Submitted '!$G$7:$DR$218,MATCH('2. CFR '!$C$3,'CFR to be Submitted '!$A$7:$A$218,0),MATCH(B55,'CFR to be Submitted '!$G$7:$DR$7,0)),0)</f>
        <v>0</v>
      </c>
      <c r="L55" s="52">
        <f t="shared" si="9"/>
        <v>0</v>
      </c>
      <c r="M55" s="64"/>
      <c r="O55" s="36"/>
      <c r="P55" s="37"/>
      <c r="Q55" s="54"/>
      <c r="R55" s="55"/>
      <c r="U55" s="54">
        <f t="shared" si="10"/>
        <v>0</v>
      </c>
      <c r="Y55" s="64"/>
    </row>
    <row r="56" spans="1:27" ht="12" customHeight="1">
      <c r="A56" s="47" t="s">
        <v>97</v>
      </c>
      <c r="B56" s="39" t="s">
        <v>97</v>
      </c>
      <c r="C56" s="48" t="s">
        <v>98</v>
      </c>
      <c r="D56" s="49">
        <f>IFERROR(INDEX('Revised Outturn'!$H$7:$DS$218,MATCH('2. CFR '!$C$3,'Revised Outturn'!$A$7:$A$218,0),MATCH('2. CFR '!B56,'Revised Outturn'!$H$7:$DS$7,0)),0)-H56-E56</f>
        <v>41850.230000000003</v>
      </c>
      <c r="E56" s="50">
        <f>SUMIFS('Accruals Consolidated '!$G:$G,'Accruals Consolidated '!$A:$A,$C$3,'Accruals Consolidated '!$F:$F,B56)</f>
        <v>2361.0100000000002</v>
      </c>
      <c r="F56" s="50">
        <f t="shared" si="6"/>
        <v>44211.240000000005</v>
      </c>
      <c r="G56" s="50">
        <f>IFERROR(VLOOKUP($C$3,'3. Post Closure'!$A:$AM,34,FALSE),0)</f>
        <v>0</v>
      </c>
      <c r="H56" s="50">
        <f t="shared" si="7"/>
        <v>0</v>
      </c>
      <c r="I56" s="50">
        <f t="shared" si="8"/>
        <v>44211.240000000005</v>
      </c>
      <c r="J56" s="50"/>
      <c r="K56" s="49">
        <f>IFERROR(INDEX('CFR to be Submitted '!$G$7:$DR$218,MATCH('2. CFR '!$C$3,'CFR to be Submitted '!$A$7:$A$218,0),MATCH(B56,'CFR to be Submitted '!$G$7:$DR$7,0)),0)</f>
        <v>44211.240000000005</v>
      </c>
      <c r="L56" s="52">
        <f t="shared" si="9"/>
        <v>1.9589793519087576E-2</v>
      </c>
      <c r="M56" s="64"/>
      <c r="O56" s="36"/>
      <c r="P56" s="37"/>
      <c r="Q56" s="54"/>
      <c r="R56" s="55"/>
      <c r="U56" s="54">
        <f t="shared" si="10"/>
        <v>44211.240000000005</v>
      </c>
      <c r="Y56" s="64"/>
    </row>
    <row r="57" spans="1:27" ht="12" customHeight="1">
      <c r="A57" s="47" t="s">
        <v>99</v>
      </c>
      <c r="B57" s="39" t="s">
        <v>99</v>
      </c>
      <c r="C57" s="48" t="s">
        <v>100</v>
      </c>
      <c r="D57" s="49">
        <f>IFERROR(INDEX('Revised Outturn'!$H$7:$DS$218,MATCH('2. CFR '!$C$3,'Revised Outturn'!$A$7:$A$218,0),MATCH('2. CFR '!B57,'Revised Outturn'!$H$7:$DS$7,0)),0)-H57-E57</f>
        <v>10947.51</v>
      </c>
      <c r="E57" s="50">
        <f>SUMIFS('Accruals Consolidated '!$G:$G,'Accruals Consolidated '!$A:$A,$C$3,'Accruals Consolidated '!$F:$F,B57)</f>
        <v>0</v>
      </c>
      <c r="F57" s="50">
        <f t="shared" si="6"/>
        <v>10947.51</v>
      </c>
      <c r="G57" s="50"/>
      <c r="H57" s="50">
        <f t="shared" si="7"/>
        <v>0</v>
      </c>
      <c r="I57" s="50">
        <f t="shared" si="8"/>
        <v>10947.51</v>
      </c>
      <c r="J57" s="50"/>
      <c r="K57" s="49">
        <f>IFERROR(INDEX('CFR to be Submitted '!$G$7:$DR$218,MATCH('2. CFR '!$C$3,'CFR to be Submitted '!$A$7:$A$218,0),MATCH(B57,'CFR to be Submitted '!$G$7:$DR$7,0)),0)</f>
        <v>10947.51</v>
      </c>
      <c r="L57" s="52">
        <f t="shared" si="9"/>
        <v>4.8507904426147381E-3</v>
      </c>
      <c r="M57" s="64"/>
      <c r="O57" s="36"/>
      <c r="P57" s="37"/>
      <c r="Q57" s="54"/>
      <c r="R57" s="55"/>
      <c r="U57" s="54">
        <f t="shared" si="10"/>
        <v>10947.51</v>
      </c>
      <c r="Y57" s="64"/>
    </row>
    <row r="58" spans="1:27" ht="12" customHeight="1">
      <c r="A58" s="47" t="s">
        <v>101</v>
      </c>
      <c r="B58" s="39" t="s">
        <v>101</v>
      </c>
      <c r="C58" s="48" t="s">
        <v>102</v>
      </c>
      <c r="D58" s="49">
        <f>IFERROR(INDEX('Revised Outturn'!$H$7:$DS$218,MATCH('2. CFR '!$C$3,'Revised Outturn'!$A$7:$A$218,0),MATCH('2. CFR '!B58,'Revised Outturn'!$H$7:$DS$7,0)),0)-H58-E58</f>
        <v>2070</v>
      </c>
      <c r="E58" s="50">
        <f>SUMIFS('Accruals Consolidated '!$G:$G,'Accruals Consolidated '!$A:$A,$C$3,'Accruals Consolidated '!$F:$F,B58)</f>
        <v>0</v>
      </c>
      <c r="F58" s="50">
        <f t="shared" si="6"/>
        <v>2070</v>
      </c>
      <c r="G58" s="50"/>
      <c r="H58" s="50">
        <f t="shared" si="7"/>
        <v>0</v>
      </c>
      <c r="I58" s="50">
        <f t="shared" si="8"/>
        <v>2070</v>
      </c>
      <c r="J58" s="50"/>
      <c r="K58" s="49">
        <f>IFERROR(INDEX('CFR to be Submitted '!$G$7:$DR$218,MATCH('2. CFR '!$C$3,'CFR to be Submitted '!$A$7:$A$218,0),MATCH(B58,'CFR to be Submitted '!$G$7:$DR$7,0)),0)</f>
        <v>2070</v>
      </c>
      <c r="L58" s="52">
        <f t="shared" si="9"/>
        <v>9.1720731163639102E-4</v>
      </c>
      <c r="M58" s="64"/>
      <c r="O58" s="36"/>
      <c r="P58" s="37"/>
      <c r="Q58" s="54"/>
      <c r="R58" s="55"/>
      <c r="U58" s="54">
        <f t="shared" si="10"/>
        <v>2070</v>
      </c>
      <c r="Y58" s="64"/>
    </row>
    <row r="59" spans="1:27" ht="12" customHeight="1">
      <c r="A59" s="47" t="s">
        <v>103</v>
      </c>
      <c r="B59" s="39" t="s">
        <v>103</v>
      </c>
      <c r="C59" s="48" t="s">
        <v>104</v>
      </c>
      <c r="D59" s="49">
        <f>IFERROR(INDEX('Revised Outturn'!$H$7:$DS$218,MATCH('2. CFR '!$C$3,'Revised Outturn'!$A$7:$A$218,0),MATCH('2. CFR '!B59,'Revised Outturn'!$H$7:$DS$7,0)),0)-H59-E59</f>
        <v>44227.98</v>
      </c>
      <c r="E59" s="50">
        <f>SUMIFS('Accruals Consolidated '!$G:$G,'Accruals Consolidated '!$A:$A,$C$3,'Accruals Consolidated '!$F:$F,B59)</f>
        <v>0</v>
      </c>
      <c r="F59" s="50">
        <f t="shared" si="6"/>
        <v>44227.98</v>
      </c>
      <c r="G59" s="50">
        <f>IFERROR(VLOOKUP($C$3,'3. Post Closure'!$A:$AM,26,FALSE),0)+IFERROR(VLOOKUP($C$3,'3. Post Closure'!$A:$AM,35,FALSE),0)</f>
        <v>0</v>
      </c>
      <c r="H59" s="50">
        <f t="shared" si="7"/>
        <v>0</v>
      </c>
      <c r="I59" s="50">
        <f t="shared" si="8"/>
        <v>44227.98</v>
      </c>
      <c r="J59" s="50"/>
      <c r="K59" s="49">
        <f>IFERROR(INDEX('CFR to be Submitted '!$G$7:$DR$218,MATCH('2. CFR '!$C$3,'CFR to be Submitted '!$A$7:$A$218,0),MATCH(B59,'CFR to be Submitted '!$G$7:$DR$7,0)),0)</f>
        <v>44227.98</v>
      </c>
      <c r="L59" s="52">
        <f t="shared" si="9"/>
        <v>1.95972109347382E-2</v>
      </c>
      <c r="M59" s="64"/>
      <c r="O59" s="36"/>
      <c r="P59" s="37"/>
      <c r="Q59" s="54"/>
      <c r="R59" s="55"/>
      <c r="U59" s="54">
        <f t="shared" si="10"/>
        <v>44227.98</v>
      </c>
      <c r="Y59" s="64"/>
    </row>
    <row r="60" spans="1:27" ht="12" customHeight="1">
      <c r="A60" s="47" t="s">
        <v>105</v>
      </c>
      <c r="B60" s="39" t="s">
        <v>105</v>
      </c>
      <c r="C60" s="48" t="s">
        <v>106</v>
      </c>
      <c r="D60" s="49">
        <f>IFERROR(INDEX('Revised Outturn'!$H$7:$DS$218,MATCH('2. CFR '!$C$3,'Revised Outturn'!$A$7:$A$218,0),MATCH('2. CFR '!B60,'Revised Outturn'!$H$7:$DS$7,0)),0)-H60-E60</f>
        <v>69898.570000000007</v>
      </c>
      <c r="E60" s="50">
        <f>SUMIFS('Accruals Consolidated '!$G:$G,'Accruals Consolidated '!$A:$A,$C$3,'Accruals Consolidated '!$F:$F,B60)</f>
        <v>2017.9</v>
      </c>
      <c r="F60" s="50">
        <f t="shared" si="6"/>
        <v>71916.47</v>
      </c>
      <c r="G60" s="50">
        <f>IFERROR(VLOOKUP($C$3,'3. Post Closure'!$A:$AM,36,FALSE),0)</f>
        <v>0</v>
      </c>
      <c r="H60" s="50">
        <f t="shared" si="7"/>
        <v>0</v>
      </c>
      <c r="I60" s="50">
        <f t="shared" si="8"/>
        <v>71916.47</v>
      </c>
      <c r="J60" s="50"/>
      <c r="K60" s="49">
        <f>IFERROR(INDEX('CFR to be Submitted '!$G$7:$DR$218,MATCH('2. CFR '!$C$3,'CFR to be Submitted '!$A$7:$A$218,0),MATCH(B60,'CFR to be Submitted '!$G$7:$DR$7,0)),0)</f>
        <v>71916.47</v>
      </c>
      <c r="L60" s="52">
        <f t="shared" si="9"/>
        <v>3.1865851261390903E-2</v>
      </c>
      <c r="M60" s="64"/>
      <c r="O60" s="36"/>
      <c r="P60" s="37"/>
      <c r="Q60" s="54"/>
      <c r="R60" s="55"/>
      <c r="U60" s="54">
        <f t="shared" si="10"/>
        <v>71916.47</v>
      </c>
      <c r="Y60" s="64"/>
    </row>
    <row r="61" spans="1:27" ht="12" customHeight="1">
      <c r="A61" s="47" t="s">
        <v>107</v>
      </c>
      <c r="B61" s="39" t="s">
        <v>107</v>
      </c>
      <c r="C61" s="48" t="s">
        <v>108</v>
      </c>
      <c r="D61" s="49">
        <f>IFERROR(INDEX('Revised Outturn'!$H$7:$DS$218,MATCH('2. CFR '!$C$3,'Revised Outturn'!$A$7:$A$218,0),MATCH('2. CFR '!B61,'Revised Outturn'!$H$7:$DS$7,0)),0)-H61-E61</f>
        <v>9025.2000000000007</v>
      </c>
      <c r="E61" s="50">
        <f>SUMIFS('Accruals Consolidated '!$G:$G,'Accruals Consolidated '!$A:$A,$C$3,'Accruals Consolidated '!$F:$F,B61)</f>
        <v>0</v>
      </c>
      <c r="F61" s="50">
        <f t="shared" si="6"/>
        <v>9025.2000000000007</v>
      </c>
      <c r="G61" s="50"/>
      <c r="H61" s="50">
        <f t="shared" si="7"/>
        <v>0</v>
      </c>
      <c r="I61" s="50">
        <f t="shared" si="8"/>
        <v>9025.2000000000007</v>
      </c>
      <c r="J61" s="50"/>
      <c r="K61" s="49">
        <f>IFERROR(INDEX('CFR to be Submitted '!$G$7:$DR$218,MATCH('2. CFR '!$C$3,'CFR to be Submitted '!$A$7:$A$218,0),MATCH(B61,'CFR to be Submitted '!$G$7:$DR$7,0)),0)</f>
        <v>9025.2000000000007</v>
      </c>
      <c r="L61" s="52">
        <f t="shared" si="9"/>
        <v>3.9990238787346657E-3</v>
      </c>
      <c r="M61" s="64"/>
      <c r="O61" s="36"/>
      <c r="P61" s="37"/>
      <c r="Q61" s="54"/>
      <c r="R61" s="55"/>
      <c r="U61" s="54">
        <f t="shared" si="10"/>
        <v>9025.2000000000007</v>
      </c>
      <c r="Y61" s="64"/>
      <c r="AA61" s="65"/>
    </row>
    <row r="62" spans="1:27" ht="12" customHeight="1">
      <c r="A62" s="47" t="s">
        <v>109</v>
      </c>
      <c r="B62" s="39" t="s">
        <v>110</v>
      </c>
      <c r="C62" s="48" t="s">
        <v>111</v>
      </c>
      <c r="D62" s="49">
        <f>IFERROR(INDEX('Revised Outturn'!$H$7:$DS$218,MATCH('2. CFR '!$C$3,'Revised Outturn'!$A$7:$A$218,0),MATCH('2. CFR '!B62,'Revised Outturn'!$H$7:$DS$7,0)),0)-H62-E62</f>
        <v>36882.550000000003</v>
      </c>
      <c r="E62" s="50">
        <f>SUMIFS('Accruals Consolidated '!$G:$G,'Accruals Consolidated '!$A:$A,$C$3,'Accruals Consolidated '!$F:$F,B62)</f>
        <v>0</v>
      </c>
      <c r="F62" s="50">
        <f t="shared" si="6"/>
        <v>36882.550000000003</v>
      </c>
      <c r="G62" s="50">
        <f>-IFERROR(VLOOKUP($C$3,'3. Post Closure'!$A:$AM,37,FALSE),0)</f>
        <v>0</v>
      </c>
      <c r="H62" s="50">
        <f t="shared" si="7"/>
        <v>0</v>
      </c>
      <c r="I62" s="50">
        <f t="shared" si="8"/>
        <v>36882.550000000003</v>
      </c>
      <c r="J62" s="50"/>
      <c r="K62" s="49">
        <f>IFERROR(INDEX('CFR to be Submitted '!$G$7:$DR$218,MATCH('2. CFR '!$C$3,'CFR to be Submitted '!$A$7:$A$218,0),MATCH(B62,'CFR to be Submitted '!$G$7:$DR$7,0)),0)</f>
        <v>36882.550000000003</v>
      </c>
      <c r="L62" s="52">
        <f t="shared" si="9"/>
        <v>1.634248528106028E-2</v>
      </c>
      <c r="M62" s="64"/>
      <c r="O62" s="36"/>
      <c r="P62" s="37"/>
      <c r="Q62" s="54"/>
      <c r="R62" s="55"/>
      <c r="U62" s="54">
        <f t="shared" si="10"/>
        <v>36882.550000000003</v>
      </c>
      <c r="Y62" s="64"/>
    </row>
    <row r="63" spans="1:27" ht="12" customHeight="1">
      <c r="A63" s="47" t="s">
        <v>109</v>
      </c>
      <c r="B63" s="39" t="s">
        <v>112</v>
      </c>
      <c r="C63" s="48" t="s">
        <v>113</v>
      </c>
      <c r="D63" s="49">
        <f>IFERROR(INDEX('Revised Outturn'!$H$7:$DS$218,MATCH('2. CFR '!$C$3,'Revised Outturn'!$A$7:$A$218,0),MATCH('2. CFR '!B63,'Revised Outturn'!$H$7:$DS$7,0)),0)-H63-E63</f>
        <v>0</v>
      </c>
      <c r="E63" s="50">
        <f>SUMIFS('Accruals Consolidated '!$G:$G,'Accruals Consolidated '!$A:$A,$C$3,'Accruals Consolidated '!$F:$F,B63)</f>
        <v>0</v>
      </c>
      <c r="F63" s="50">
        <f t="shared" si="6"/>
        <v>0</v>
      </c>
      <c r="G63" s="50"/>
      <c r="H63" s="50">
        <f t="shared" si="7"/>
        <v>0</v>
      </c>
      <c r="I63" s="50">
        <f t="shared" si="8"/>
        <v>0</v>
      </c>
      <c r="J63" s="50"/>
      <c r="K63" s="49">
        <f>IFERROR(INDEX('CFR to be Submitted '!$G$7:$DR$218,MATCH('2. CFR '!$C$3,'CFR to be Submitted '!$A$7:$A$218,0),MATCH(B63,'CFR to be Submitted '!$G$7:$DR$7,0)),0)</f>
        <v>0</v>
      </c>
      <c r="L63" s="52">
        <f t="shared" si="9"/>
        <v>0</v>
      </c>
      <c r="M63" s="64"/>
      <c r="O63" s="36"/>
      <c r="P63" s="37"/>
      <c r="Q63" s="54"/>
      <c r="R63" s="55"/>
      <c r="U63" s="54">
        <f t="shared" si="10"/>
        <v>0</v>
      </c>
      <c r="Y63" s="64"/>
    </row>
    <row r="64" spans="1:27" ht="12" customHeight="1">
      <c r="A64" s="47" t="s">
        <v>114</v>
      </c>
      <c r="B64" s="39" t="s">
        <v>114</v>
      </c>
      <c r="C64" s="48" t="s">
        <v>115</v>
      </c>
      <c r="D64" s="49">
        <f>IFERROR(INDEX('Revised Outturn'!$H$7:$DS$218,MATCH('2. CFR '!$C$3,'Revised Outturn'!$A$7:$A$218,0),MATCH('2. CFR '!B64,'Revised Outturn'!$H$7:$DS$7,0)),0)-H64-E64</f>
        <v>0</v>
      </c>
      <c r="E64" s="50">
        <f>SUMIFS('Accruals Consolidated '!$G:$G,'Accruals Consolidated '!$A:$A,$C$3,'Accruals Consolidated '!$F:$F,B64)</f>
        <v>0</v>
      </c>
      <c r="F64" s="50">
        <f t="shared" si="6"/>
        <v>0</v>
      </c>
      <c r="G64" s="50"/>
      <c r="H64" s="50">
        <f t="shared" si="7"/>
        <v>0</v>
      </c>
      <c r="I64" s="50">
        <f t="shared" si="8"/>
        <v>0</v>
      </c>
      <c r="J64" s="50"/>
      <c r="K64" s="49">
        <f>IFERROR(INDEX('CFR to be Submitted '!$G$7:$DR$218,MATCH('2. CFR '!$C$3,'CFR to be Submitted '!$A$7:$A$218,0),MATCH(B64,'CFR to be Submitted '!$G$7:$DR$7,0)),0)</f>
        <v>0</v>
      </c>
      <c r="L64" s="52">
        <f t="shared" si="9"/>
        <v>0</v>
      </c>
      <c r="M64" s="64"/>
      <c r="O64" s="36"/>
      <c r="P64" s="37"/>
      <c r="Q64" s="54"/>
      <c r="R64" s="55"/>
      <c r="U64" s="54">
        <f t="shared" si="10"/>
        <v>0</v>
      </c>
      <c r="Y64" s="64"/>
    </row>
    <row r="65" spans="1:25" ht="12" customHeight="1">
      <c r="A65" s="47" t="s">
        <v>116</v>
      </c>
      <c r="B65" s="39" t="s">
        <v>116</v>
      </c>
      <c r="C65" s="48" t="s">
        <v>117</v>
      </c>
      <c r="D65" s="49">
        <f>IFERROR(INDEX('Revised Outturn'!$H$7:$DS$218,MATCH('2. CFR '!$C$3,'Revised Outturn'!$A$7:$A$218,0),MATCH('2. CFR '!B65,'Revised Outturn'!$H$7:$DS$7,0)),0)-H65-E65</f>
        <v>0</v>
      </c>
      <c r="E65" s="50">
        <f>SUMIFS('Accruals Consolidated '!$G:$G,'Accruals Consolidated '!$A:$A,$C$3,'Accruals Consolidated '!$F:$F,B65)</f>
        <v>0</v>
      </c>
      <c r="F65" s="50">
        <f t="shared" si="6"/>
        <v>0</v>
      </c>
      <c r="G65" s="50"/>
      <c r="H65" s="50">
        <f t="shared" si="7"/>
        <v>0</v>
      </c>
      <c r="I65" s="50">
        <f t="shared" si="8"/>
        <v>0</v>
      </c>
      <c r="J65" s="50"/>
      <c r="K65" s="49">
        <f>IFERROR(INDEX('CFR to be Submitted '!$G$7:$DR$218,MATCH('2. CFR '!$C$3,'CFR to be Submitted '!$A$7:$A$218,0),MATCH(B65,'CFR to be Submitted '!$G$7:$DR$7,0)),0)</f>
        <v>0</v>
      </c>
      <c r="L65" s="52">
        <f t="shared" si="9"/>
        <v>0</v>
      </c>
      <c r="M65" s="64" t="s">
        <v>5971</v>
      </c>
      <c r="O65" s="36"/>
      <c r="P65" s="37"/>
      <c r="Q65" s="54"/>
      <c r="R65" s="55"/>
      <c r="U65" s="54">
        <f t="shared" si="10"/>
        <v>0</v>
      </c>
      <c r="Y65" s="64"/>
    </row>
    <row r="66" spans="1:25">
      <c r="B66" s="39"/>
      <c r="C66" s="58"/>
      <c r="D66" s="59"/>
      <c r="E66" s="59"/>
      <c r="F66" s="59"/>
      <c r="G66" s="59"/>
      <c r="H66" s="59"/>
      <c r="I66" s="59"/>
      <c r="J66" s="59"/>
      <c r="K66" s="59" t="str">
        <f>IFERROR((I66/#REF!),"")</f>
        <v/>
      </c>
      <c r="L66" s="59"/>
      <c r="M66" s="61"/>
      <c r="P66" s="25"/>
      <c r="Q66" s="59"/>
      <c r="R66" s="62"/>
      <c r="U66" s="54">
        <f t="shared" si="10"/>
        <v>0</v>
      </c>
      <c r="Y66" s="61"/>
    </row>
    <row r="67" spans="1:25">
      <c r="B67" s="464" t="s">
        <v>118</v>
      </c>
      <c r="C67" s="465"/>
      <c r="D67" s="56">
        <f t="shared" ref="D67:J67" si="11">SUM(D35:D66)</f>
        <v>2206746.39</v>
      </c>
      <c r="E67" s="56">
        <f t="shared" si="11"/>
        <v>14713.58</v>
      </c>
      <c r="F67" s="56">
        <f t="shared" si="11"/>
        <v>2221459.9700000002</v>
      </c>
      <c r="G67" s="56">
        <f t="shared" si="11"/>
        <v>35390.770000000004</v>
      </c>
      <c r="H67" s="56">
        <f t="shared" si="11"/>
        <v>35390.770000000004</v>
      </c>
      <c r="I67" s="56">
        <f t="shared" si="11"/>
        <v>2256850.7400000002</v>
      </c>
      <c r="J67" s="56">
        <f t="shared" si="11"/>
        <v>0</v>
      </c>
      <c r="K67" s="56">
        <f>SUM(K35:K66)</f>
        <v>2256850.7400000002</v>
      </c>
      <c r="L67" s="57"/>
      <c r="M67" s="35"/>
      <c r="P67" s="25"/>
      <c r="Q67" s="33">
        <f>SUM(Q35:Q66)</f>
        <v>0</v>
      </c>
      <c r="R67" s="38"/>
      <c r="U67" s="33">
        <f>SUM(U35:U66)</f>
        <v>1111172.93</v>
      </c>
      <c r="Y67" s="35"/>
    </row>
    <row r="68" spans="1:25">
      <c r="B68" s="66"/>
      <c r="C68" s="67"/>
      <c r="D68" s="68"/>
      <c r="E68" s="70"/>
      <c r="F68" s="69"/>
      <c r="G68" s="69"/>
      <c r="H68" s="69"/>
      <c r="I68" s="69"/>
      <c r="J68" s="69"/>
      <c r="K68" s="68"/>
      <c r="L68" s="69"/>
      <c r="M68" s="71"/>
      <c r="O68" s="36"/>
      <c r="P68" s="37"/>
      <c r="Q68" s="45"/>
      <c r="R68" s="45"/>
      <c r="U68" s="45"/>
      <c r="Y68" s="71"/>
    </row>
    <row r="69" spans="1:25">
      <c r="B69" s="464" t="s">
        <v>119</v>
      </c>
      <c r="C69" s="465"/>
      <c r="D69" s="56">
        <f t="shared" ref="D69:K69" si="12">D32-D67</f>
        <v>71238.209999999031</v>
      </c>
      <c r="E69" s="56">
        <f t="shared" si="12"/>
        <v>-1548.08</v>
      </c>
      <c r="F69" s="56">
        <f t="shared" si="12"/>
        <v>69690.129999998957</v>
      </c>
      <c r="G69" s="56">
        <f t="shared" si="12"/>
        <v>-35390.770000000004</v>
      </c>
      <c r="H69" s="56">
        <f t="shared" si="12"/>
        <v>-35390.770000000004</v>
      </c>
      <c r="I69" s="56">
        <f t="shared" si="12"/>
        <v>34299.359999998938</v>
      </c>
      <c r="J69" s="56">
        <f t="shared" si="12"/>
        <v>0</v>
      </c>
      <c r="K69" s="56">
        <f t="shared" si="12"/>
        <v>34299.359999998938</v>
      </c>
      <c r="L69" s="56"/>
      <c r="M69" s="72"/>
      <c r="P69" s="25"/>
      <c r="Q69" s="33">
        <f>Q32-Q67</f>
        <v>0</v>
      </c>
      <c r="R69" s="38"/>
      <c r="U69" s="33">
        <f>U32-U67</f>
        <v>-577687.29999999993</v>
      </c>
      <c r="Y69" s="72"/>
    </row>
    <row r="70" spans="1:25">
      <c r="B70" s="66"/>
      <c r="D70" s="68"/>
      <c r="E70" s="70"/>
      <c r="F70" s="69"/>
      <c r="G70" s="69"/>
      <c r="H70" s="69"/>
      <c r="I70" s="69"/>
      <c r="J70" s="69"/>
      <c r="K70" s="68"/>
      <c r="L70" s="69"/>
      <c r="M70" s="73"/>
      <c r="O70" s="36"/>
      <c r="P70" s="37"/>
      <c r="Q70" s="45"/>
      <c r="R70" s="45"/>
      <c r="U70" s="45"/>
      <c r="Y70" s="73"/>
    </row>
    <row r="71" spans="1:25">
      <c r="B71" s="464" t="s">
        <v>120</v>
      </c>
      <c r="C71" s="465"/>
      <c r="D71" s="56">
        <f t="shared" ref="D71:K71" si="13">D69+D12</f>
        <v>268726.47999999911</v>
      </c>
      <c r="E71" s="56">
        <f t="shared" si="13"/>
        <v>-1548.08</v>
      </c>
      <c r="F71" s="56">
        <f t="shared" si="13"/>
        <v>267178.39999999903</v>
      </c>
      <c r="G71" s="56">
        <f t="shared" si="13"/>
        <v>-35390.770000000004</v>
      </c>
      <c r="H71" s="56">
        <f t="shared" si="13"/>
        <v>-35390.770000000004</v>
      </c>
      <c r="I71" s="56">
        <f t="shared" si="13"/>
        <v>231787.62999999902</v>
      </c>
      <c r="J71" s="56">
        <f t="shared" si="13"/>
        <v>0</v>
      </c>
      <c r="K71" s="56">
        <f t="shared" si="13"/>
        <v>231787.62999999893</v>
      </c>
      <c r="L71" s="56"/>
      <c r="M71" s="72"/>
      <c r="P71" s="25"/>
      <c r="Q71" s="33">
        <f>+Q12+Q69</f>
        <v>0</v>
      </c>
      <c r="R71" s="38"/>
      <c r="U71" s="33">
        <f>+U12+U69</f>
        <v>-380199.02999999985</v>
      </c>
      <c r="Y71" s="72"/>
    </row>
    <row r="72" spans="1:25">
      <c r="B72" s="74"/>
      <c r="C72" s="75"/>
      <c r="D72" s="76"/>
      <c r="E72" s="77"/>
      <c r="F72" s="77"/>
      <c r="G72" s="77"/>
      <c r="H72" s="77"/>
      <c r="I72" s="77"/>
      <c r="J72" s="77"/>
      <c r="K72" s="76"/>
      <c r="L72" s="77"/>
      <c r="M72" s="71"/>
      <c r="O72" s="36"/>
      <c r="P72" s="37"/>
      <c r="Q72" s="78"/>
      <c r="R72" s="45"/>
      <c r="U72" s="78"/>
      <c r="Y72" s="71"/>
    </row>
    <row r="73" spans="1:25" ht="18">
      <c r="B73" s="79" t="s">
        <v>121</v>
      </c>
      <c r="D73" s="65"/>
      <c r="E73" s="69"/>
      <c r="F73" s="69"/>
      <c r="G73" s="69"/>
      <c r="H73" s="69"/>
      <c r="I73" s="69"/>
      <c r="J73" s="69"/>
      <c r="K73" s="65"/>
      <c r="L73" s="69"/>
      <c r="M73" s="73"/>
      <c r="O73" s="36"/>
      <c r="P73" s="37"/>
      <c r="Q73" s="45"/>
      <c r="R73" s="45"/>
      <c r="U73" s="45"/>
      <c r="Y73" s="73"/>
    </row>
    <row r="74" spans="1:25" ht="12" customHeight="1">
      <c r="B74" s="79"/>
      <c r="C74" s="80"/>
      <c r="D74" s="81"/>
      <c r="E74" s="82"/>
      <c r="F74" s="82"/>
      <c r="G74" s="82"/>
      <c r="H74" s="82"/>
      <c r="I74" s="82"/>
      <c r="J74" s="82"/>
      <c r="K74" s="81"/>
      <c r="L74" s="82"/>
      <c r="M74" s="73"/>
      <c r="O74" s="36"/>
      <c r="P74" s="37"/>
      <c r="Q74" s="83"/>
      <c r="R74" s="45"/>
      <c r="U74" s="83"/>
      <c r="Y74" s="73"/>
    </row>
    <row r="75" spans="1:25">
      <c r="B75" s="464" t="s">
        <v>122</v>
      </c>
      <c r="C75" s="465"/>
      <c r="D75" s="56">
        <f>IFERROR(VLOOKUP($C$3,'Revised Outturn'!$A:$DZ,70,FALSE),0)</f>
        <v>19419</v>
      </c>
      <c r="E75" s="56"/>
      <c r="F75" s="56">
        <f>D75</f>
        <v>19419</v>
      </c>
      <c r="G75" s="56"/>
      <c r="H75" s="56"/>
      <c r="I75" s="56">
        <f>F75</f>
        <v>19419</v>
      </c>
      <c r="J75" s="56"/>
      <c r="K75" s="56">
        <f>VLOOKUP(C3,'Blade-Export_01-05-2025_cfrdata'!B:CU,74,FALSE)</f>
        <v>26095.97</v>
      </c>
      <c r="L75" s="56"/>
      <c r="M75" s="35"/>
      <c r="O75" s="36"/>
      <c r="P75" s="37"/>
      <c r="Q75" s="33">
        <v>0</v>
      </c>
      <c r="R75" s="38"/>
      <c r="U75" s="33">
        <f>+I75</f>
        <v>19419</v>
      </c>
      <c r="Y75" s="35"/>
    </row>
    <row r="76" spans="1:25" ht="12" customHeight="1">
      <c r="B76" s="84"/>
      <c r="C76" s="48"/>
      <c r="D76" s="50"/>
      <c r="E76" s="85"/>
      <c r="F76" s="85"/>
      <c r="G76" s="85"/>
      <c r="H76" s="85"/>
      <c r="I76" s="85"/>
      <c r="J76" s="85"/>
      <c r="K76" s="50"/>
      <c r="L76" s="85"/>
      <c r="M76" s="44"/>
      <c r="O76" s="36"/>
      <c r="P76" s="37"/>
      <c r="Q76" s="86"/>
      <c r="R76" s="87"/>
      <c r="U76" s="86"/>
      <c r="Y76" s="44"/>
    </row>
    <row r="77" spans="1:25">
      <c r="B77" s="39"/>
      <c r="C77" s="40" t="s">
        <v>123</v>
      </c>
      <c r="D77" s="50">
        <f>IFERROR(INDEX('Revised Outturn'!$H$7:$DS$218,MATCH('2. CFR '!$C$3,'Revised Outturn'!$A$7:$A$218,0),MATCH('2. CFR '!B77,'Revised Outturn'!$H$7:$DS$7,0)),0)-H77-E77</f>
        <v>0</v>
      </c>
      <c r="E77" s="50">
        <f>SUMIFS('Accruals Consolidated '!$G:$G,'Accruals Consolidated '!$A:$A,$C$3,'Accruals Consolidated '!$F:$F,B77)</f>
        <v>0</v>
      </c>
      <c r="F77" s="50">
        <f>D77+E77</f>
        <v>0</v>
      </c>
      <c r="G77" s="50"/>
      <c r="H77" s="50"/>
      <c r="I77" s="50"/>
      <c r="J77" s="50"/>
      <c r="K77" s="50" t="str">
        <f>IFERROR((I77/#REF!),"")</f>
        <v/>
      </c>
      <c r="L77" s="50"/>
      <c r="M77" s="61"/>
      <c r="P77" s="25"/>
      <c r="Q77" s="88"/>
      <c r="R77" s="89"/>
      <c r="U77" s="88"/>
      <c r="Y77" s="61"/>
    </row>
    <row r="78" spans="1:25" ht="12" customHeight="1">
      <c r="A78" s="47" t="s">
        <v>124</v>
      </c>
      <c r="B78" s="39" t="s">
        <v>124</v>
      </c>
      <c r="C78" s="48" t="s">
        <v>125</v>
      </c>
      <c r="D78" s="49">
        <f>IFERROR(INDEX('Revised Outturn'!$H$7:$DS$218,MATCH('2. CFR '!$C$3,'Revised Outturn'!$A$7:$A$218,0),MATCH('2. CFR '!B78,'Revised Outturn'!$H$7:$DS$7,0)),0)-H78-E78</f>
        <v>8050</v>
      </c>
      <c r="E78" s="50">
        <f>SUMIFS('Accruals Consolidated '!$G:$G,'Accruals Consolidated '!$A:$A,$C$3,'Accruals Consolidated '!$F:$F,B78)</f>
        <v>0</v>
      </c>
      <c r="F78" s="50">
        <f>D78+E78</f>
        <v>8050</v>
      </c>
      <c r="G78" s="50">
        <v>0</v>
      </c>
      <c r="H78" s="50">
        <f>G78</f>
        <v>0</v>
      </c>
      <c r="I78" s="50">
        <f>F78+H78</f>
        <v>8050</v>
      </c>
      <c r="J78" s="50">
        <f>VLOOKUP($C$3,'Blade-Export_01-05-2025_cfrdata'!$B:$ZA,97,FALSE)</f>
        <v>0</v>
      </c>
      <c r="K78" s="49">
        <f>IFERROR(INDEX('CFR to be Submitted '!$G$7:$DR$218,MATCH('2. CFR '!$C$3,'CFR to be Submitted '!$A$7:$A$218,0),MATCH(B78,'CFR to be Submitted '!$G$7:$DR$7,0)),0)+J78</f>
        <v>8050</v>
      </c>
      <c r="L78" s="52">
        <f>IFERROR(+I78/$I$82,"")</f>
        <v>1</v>
      </c>
      <c r="M78" s="64"/>
      <c r="O78" s="36"/>
      <c r="P78" s="25"/>
      <c r="Q78" s="54"/>
      <c r="R78" s="55"/>
      <c r="U78" s="54">
        <f>I78+Q78</f>
        <v>8050</v>
      </c>
      <c r="Y78" s="64"/>
    </row>
    <row r="79" spans="1:25" ht="12" customHeight="1">
      <c r="A79" s="47" t="s">
        <v>126</v>
      </c>
      <c r="B79" s="39" t="s">
        <v>126</v>
      </c>
      <c r="C79" s="48" t="s">
        <v>127</v>
      </c>
      <c r="D79" s="49">
        <f>IFERROR(INDEX('Revised Outturn'!$H$7:$DS$218,MATCH('2. CFR '!$C$3,'Revised Outturn'!$A$7:$A$218,0),MATCH('2. CFR '!B79,'Revised Outturn'!$H$7:$DS$7,0)),0)-H79-E79</f>
        <v>0</v>
      </c>
      <c r="E79" s="50">
        <f>SUMIFS('Accruals Consolidated '!$G:$G,'Accruals Consolidated '!$A:$A,$C$3,'Accruals Consolidated '!$F:$F,B79)</f>
        <v>0</v>
      </c>
      <c r="F79" s="50">
        <f>D79+E79</f>
        <v>0</v>
      </c>
      <c r="G79" s="50"/>
      <c r="H79" s="50">
        <f>G79</f>
        <v>0</v>
      </c>
      <c r="I79" s="50">
        <f>F79+H79</f>
        <v>0</v>
      </c>
      <c r="J79" s="50"/>
      <c r="K79" s="49">
        <f>IFERROR(INDEX('CFR to be Submitted '!$G$7:$DR$218,MATCH('2. CFR '!$C$3,'CFR to be Submitted '!$A$7:$A$218,0),MATCH(B79,'CFR to be Submitted '!$G$7:$DR$7,0)),0)</f>
        <v>0</v>
      </c>
      <c r="L79" s="52">
        <f>IFERROR(+I79/$I$82,"")</f>
        <v>0</v>
      </c>
      <c r="M79" s="64"/>
      <c r="O79" s="36"/>
      <c r="P79" s="25"/>
      <c r="Q79" s="54"/>
      <c r="R79" s="55"/>
      <c r="U79" s="54">
        <f>I79+Q79</f>
        <v>0</v>
      </c>
      <c r="Y79" s="64"/>
    </row>
    <row r="80" spans="1:25" ht="12" customHeight="1">
      <c r="A80" s="47" t="s">
        <v>128</v>
      </c>
      <c r="B80" s="39" t="s">
        <v>128</v>
      </c>
      <c r="C80" s="48" t="s">
        <v>129</v>
      </c>
      <c r="D80" s="49">
        <f>IFERROR(INDEX('Revised Outturn'!$H$7:$DS$218,MATCH('2. CFR '!$C$3,'Revised Outturn'!$A$7:$A$218,0),MATCH('2. CFR '!B80,'Revised Outturn'!$H$7:$DS$7,0)),0)-H80-E80</f>
        <v>0</v>
      </c>
      <c r="E80" s="50">
        <f>SUMIFS('Accruals Consolidated '!$G:$G,'Accruals Consolidated '!$A:$A,$C$3,'Accruals Consolidated '!$F:$F,B80)</f>
        <v>0</v>
      </c>
      <c r="F80" s="50">
        <f>D80+E80</f>
        <v>0</v>
      </c>
      <c r="G80" s="50"/>
      <c r="H80" s="50">
        <f>G80</f>
        <v>0</v>
      </c>
      <c r="I80" s="50">
        <f>F80+H80</f>
        <v>0</v>
      </c>
      <c r="J80" s="50"/>
      <c r="K80" s="49">
        <f>IFERROR(INDEX('CFR to be Submitted '!$G$7:$DR$218,MATCH('2. CFR '!$C$3,'CFR to be Submitted '!$A$7:$A$218,0),MATCH(B80,'CFR to be Submitted '!$G$7:$DR$7,0)),0)</f>
        <v>0</v>
      </c>
      <c r="L80" s="52">
        <f>IFERROR(+I80/$I$82,"")</f>
        <v>0</v>
      </c>
      <c r="M80" s="90"/>
      <c r="O80" s="36"/>
      <c r="P80" s="25"/>
      <c r="Q80" s="54"/>
      <c r="R80" s="55"/>
      <c r="U80" s="54">
        <f>I80+Q80</f>
        <v>0</v>
      </c>
      <c r="Y80" s="90"/>
    </row>
    <row r="81" spans="1:25">
      <c r="B81" s="39"/>
      <c r="C81" s="58"/>
      <c r="D81" s="50"/>
      <c r="E81" s="50"/>
      <c r="F81" s="50"/>
      <c r="G81" s="50"/>
      <c r="H81" s="50"/>
      <c r="I81" s="50"/>
      <c r="J81" s="50"/>
      <c r="K81" s="50"/>
      <c r="L81" s="50"/>
      <c r="M81" s="91"/>
      <c r="P81" s="25"/>
      <c r="Q81" s="88"/>
      <c r="R81" s="89"/>
      <c r="U81" s="88"/>
      <c r="Y81" s="91"/>
    </row>
    <row r="82" spans="1:25">
      <c r="B82" s="464" t="s">
        <v>130</v>
      </c>
      <c r="C82" s="465"/>
      <c r="D82" s="56">
        <f t="shared" ref="D82:I82" si="14">SUM(D78:D81)</f>
        <v>8050</v>
      </c>
      <c r="E82" s="56">
        <f t="shared" si="14"/>
        <v>0</v>
      </c>
      <c r="F82" s="56">
        <f t="shared" si="14"/>
        <v>8050</v>
      </c>
      <c r="G82" s="56">
        <f t="shared" si="14"/>
        <v>0</v>
      </c>
      <c r="H82" s="56">
        <f t="shared" si="14"/>
        <v>0</v>
      </c>
      <c r="I82" s="56">
        <f t="shared" si="14"/>
        <v>8050</v>
      </c>
      <c r="J82" s="56"/>
      <c r="K82" s="56">
        <f>SUM(K78:K81)</f>
        <v>8050</v>
      </c>
      <c r="L82" s="57"/>
      <c r="M82" s="35"/>
      <c r="P82" s="25"/>
      <c r="Q82" s="33">
        <f>SUM(Q78:Q81)</f>
        <v>0</v>
      </c>
      <c r="R82" s="38"/>
      <c r="U82" s="33">
        <f>SUM(U78:U81)</f>
        <v>8050</v>
      </c>
      <c r="Y82" s="35"/>
    </row>
    <row r="83" spans="1:25">
      <c r="B83" s="39"/>
      <c r="C83" s="58"/>
      <c r="D83" s="92"/>
      <c r="E83" s="92"/>
      <c r="F83" s="92"/>
      <c r="G83" s="92"/>
      <c r="H83" s="92"/>
      <c r="I83" s="92"/>
      <c r="J83" s="92"/>
      <c r="K83" s="92"/>
      <c r="L83" s="92"/>
      <c r="M83" s="91"/>
      <c r="P83" s="25"/>
      <c r="Q83" s="93"/>
      <c r="R83" s="94"/>
      <c r="U83" s="93"/>
      <c r="Y83" s="91"/>
    </row>
    <row r="84" spans="1:25">
      <c r="B84" s="39"/>
      <c r="C84" s="40" t="s">
        <v>131</v>
      </c>
      <c r="D84" s="50"/>
      <c r="E84" s="50"/>
      <c r="F84" s="50"/>
      <c r="G84" s="50"/>
      <c r="H84" s="50"/>
      <c r="I84" s="50"/>
      <c r="J84" s="50"/>
      <c r="K84" s="50"/>
      <c r="L84" s="50"/>
      <c r="M84" s="61"/>
      <c r="P84" s="25"/>
      <c r="Q84" s="59"/>
      <c r="R84" s="62"/>
      <c r="U84" s="59"/>
      <c r="Y84" s="61"/>
    </row>
    <row r="85" spans="1:25" ht="12" customHeight="1">
      <c r="A85" s="47" t="s">
        <v>132</v>
      </c>
      <c r="B85" s="39" t="s">
        <v>132</v>
      </c>
      <c r="C85" s="48" t="s">
        <v>133</v>
      </c>
      <c r="D85" s="49">
        <f>IFERROR(INDEX('Revised Outturn'!$H$7:$DS$218,MATCH('2. CFR '!$C$3,'Revised Outturn'!$A$7:$A$218,0),MATCH('2. CFR '!B85,'Revised Outturn'!$H$7:$DS$7,0)),0)-H85-E85</f>
        <v>0</v>
      </c>
      <c r="E85" s="50">
        <f>SUMIFS('Accruals Consolidated '!$G:$G,'Accruals Consolidated '!$A:$A,$C$3,'Accruals Consolidated '!$F:$F,B85)</f>
        <v>0</v>
      </c>
      <c r="F85" s="50">
        <f>D85+E85</f>
        <v>0</v>
      </c>
      <c r="G85" s="50"/>
      <c r="H85" s="50">
        <f>G85</f>
        <v>0</v>
      </c>
      <c r="I85" s="50">
        <f>F85+H85</f>
        <v>0</v>
      </c>
      <c r="J85" s="50"/>
      <c r="K85" s="49">
        <f>IFERROR(INDEX('CFR to be Submitted '!$G$7:$DR$218,MATCH('2. CFR '!$C$3,'CFR to be Submitted '!$A$7:$A$218,0),MATCH(B85,'CFR to be Submitted '!$G$7:$DR$7,0)),0)</f>
        <v>0</v>
      </c>
      <c r="L85" s="52" t="str">
        <f>IFERROR(+I85/$I$90,"")</f>
        <v/>
      </c>
      <c r="M85" s="64"/>
      <c r="O85" s="36"/>
      <c r="P85" s="25"/>
      <c r="Q85" s="54"/>
      <c r="R85" s="55"/>
      <c r="U85" s="54">
        <v>0</v>
      </c>
      <c r="Y85" s="64"/>
    </row>
    <row r="86" spans="1:25" ht="12" customHeight="1">
      <c r="A86" s="47" t="s">
        <v>134</v>
      </c>
      <c r="B86" s="39" t="s">
        <v>134</v>
      </c>
      <c r="C86" s="48" t="s">
        <v>135</v>
      </c>
      <c r="D86" s="49">
        <f>IFERROR(INDEX('Revised Outturn'!$H$7:$DS$218,MATCH('2. CFR '!$C$3,'Revised Outturn'!$A$7:$A$218,0),MATCH('2. CFR '!B86,'Revised Outturn'!$H$7:$DS$7,0)),0)-H86-E86</f>
        <v>0</v>
      </c>
      <c r="E86" s="50">
        <f>SUMIFS('Accruals Consolidated '!$G:$G,'Accruals Consolidated '!$A:$A,$C$3,'Accruals Consolidated '!$F:$F,B86)</f>
        <v>0</v>
      </c>
      <c r="F86" s="50">
        <f>D86+E86</f>
        <v>0</v>
      </c>
      <c r="G86" s="50">
        <v>0</v>
      </c>
      <c r="H86" s="50">
        <f>G86</f>
        <v>0</v>
      </c>
      <c r="I86" s="50">
        <f>F86+H86</f>
        <v>0</v>
      </c>
      <c r="J86" s="50">
        <f>-VLOOKUP($C$3,'Blade-Export_01-05-2025_cfrdata'!$B:$ZA,98,FALSE)</f>
        <v>6676.9700000000012</v>
      </c>
      <c r="K86" s="49">
        <f>IFERROR(INDEX('CFR to be Submitted '!$G$7:$DR$218,MATCH('2. CFR '!$C$3,'CFR to be Submitted '!$A$7:$A$218,0),MATCH(B86,'CFR to be Submitted '!$G$7:$DR$7,0)),0)+J86</f>
        <v>6676.9700000000012</v>
      </c>
      <c r="L86" s="52" t="str">
        <f>IFERROR(+I86/$I$90,"")</f>
        <v/>
      </c>
      <c r="M86" s="64"/>
      <c r="O86" s="36"/>
      <c r="P86" s="25"/>
      <c r="Q86" s="54"/>
      <c r="R86" s="55"/>
      <c r="U86" s="54">
        <f>I86+Q86</f>
        <v>0</v>
      </c>
      <c r="Y86" s="64"/>
    </row>
    <row r="87" spans="1:25" ht="12" customHeight="1">
      <c r="A87" s="47" t="s">
        <v>136</v>
      </c>
      <c r="B87" s="39" t="s">
        <v>136</v>
      </c>
      <c r="C87" s="48" t="s">
        <v>137</v>
      </c>
      <c r="D87" s="49">
        <f>IFERROR(INDEX('Revised Outturn'!$H$7:$DS$218,MATCH('2. CFR '!$C$3,'Revised Outturn'!$A$7:$A$218,0),MATCH('2. CFR '!B87,'Revised Outturn'!$H$7:$DS$7,0)),0)-H87-E87</f>
        <v>0</v>
      </c>
      <c r="E87" s="50">
        <f>SUMIFS('Accruals Consolidated '!$G:$G,'Accruals Consolidated '!$A:$A,$C$3,'Accruals Consolidated '!$F:$F,B87)</f>
        <v>0</v>
      </c>
      <c r="F87" s="50">
        <f>D87+E87</f>
        <v>0</v>
      </c>
      <c r="G87" s="50"/>
      <c r="H87" s="50">
        <f>G87</f>
        <v>0</v>
      </c>
      <c r="I87" s="50">
        <f>F87+H87</f>
        <v>0</v>
      </c>
      <c r="J87" s="50"/>
      <c r="K87" s="49">
        <f>IFERROR(INDEX('CFR to be Submitted '!$G$7:$DR$218,MATCH('2. CFR '!$C$3,'CFR to be Submitted '!$A$7:$A$218,0),MATCH(B87,'CFR to be Submitted '!$G$7:$DR$7,0)),0)</f>
        <v>0</v>
      </c>
      <c r="L87" s="52" t="str">
        <f>IFERROR(+I87/$I$90,"")</f>
        <v/>
      </c>
      <c r="M87" s="64"/>
      <c r="O87" s="36"/>
      <c r="P87" s="25"/>
      <c r="Q87" s="54"/>
      <c r="R87" s="55"/>
      <c r="U87" s="54">
        <f>I87+Q87</f>
        <v>0</v>
      </c>
      <c r="Y87" s="64"/>
    </row>
    <row r="88" spans="1:25" ht="12" customHeight="1">
      <c r="A88" s="47" t="s">
        <v>138</v>
      </c>
      <c r="B88" s="39" t="s">
        <v>138</v>
      </c>
      <c r="C88" s="48" t="s">
        <v>139</v>
      </c>
      <c r="D88" s="49">
        <f>IFERROR(INDEX('Revised Outturn'!$H$7:$DS$218,MATCH('2. CFR '!$C$3,'Revised Outturn'!$A$7:$A$218,0),MATCH('2. CFR '!B88,'Revised Outturn'!$H$7:$DS$7,0)),0)-H88-E88</f>
        <v>0</v>
      </c>
      <c r="E88" s="50">
        <f>SUMIFS('Accruals Consolidated '!$G:$G,'Accruals Consolidated '!$A:$A,$C$3,'Accruals Consolidated '!$F:$F,B88)</f>
        <v>0</v>
      </c>
      <c r="F88" s="50">
        <f>D88+E88</f>
        <v>0</v>
      </c>
      <c r="G88" s="50"/>
      <c r="H88" s="50">
        <f>G88</f>
        <v>0</v>
      </c>
      <c r="I88" s="50">
        <f>F88+H88</f>
        <v>0</v>
      </c>
      <c r="J88" s="50"/>
      <c r="K88" s="49">
        <f>IFERROR(INDEX('CFR to be Submitted '!$G$7:$DR$218,MATCH('2. CFR '!$C$3,'CFR to be Submitted '!$A$7:$A$218,0),MATCH(B88,'CFR to be Submitted '!$G$7:$DR$7,0)),0)</f>
        <v>0</v>
      </c>
      <c r="L88" s="52" t="str">
        <f>IFERROR(+I88/$I$90,"")</f>
        <v/>
      </c>
      <c r="M88" s="64"/>
      <c r="O88" s="36"/>
      <c r="P88" s="25"/>
      <c r="Q88" s="54"/>
      <c r="R88" s="55"/>
      <c r="U88" s="54">
        <f>I88+Q88</f>
        <v>0</v>
      </c>
      <c r="Y88" s="64"/>
    </row>
    <row r="89" spans="1:25">
      <c r="B89" s="39"/>
      <c r="C89" s="58"/>
      <c r="D89" s="50"/>
      <c r="E89" s="50"/>
      <c r="F89" s="50"/>
      <c r="G89" s="50"/>
      <c r="H89" s="50"/>
      <c r="I89" s="50"/>
      <c r="J89" s="50"/>
      <c r="K89" s="50"/>
      <c r="L89" s="50"/>
      <c r="M89" s="61"/>
      <c r="P89" s="25"/>
      <c r="Q89" s="88"/>
      <c r="R89" s="89"/>
      <c r="U89" s="88"/>
      <c r="Y89" s="61"/>
    </row>
    <row r="90" spans="1:25">
      <c r="B90" s="464" t="s">
        <v>140</v>
      </c>
      <c r="C90" s="465"/>
      <c r="D90" s="56">
        <f t="shared" ref="D90:K90" si="15">SUM(D85:D89)</f>
        <v>0</v>
      </c>
      <c r="E90" s="56">
        <f t="shared" si="15"/>
        <v>0</v>
      </c>
      <c r="F90" s="56">
        <f t="shared" si="15"/>
        <v>0</v>
      </c>
      <c r="G90" s="56">
        <f t="shared" si="15"/>
        <v>0</v>
      </c>
      <c r="H90" s="56">
        <f t="shared" si="15"/>
        <v>0</v>
      </c>
      <c r="I90" s="56">
        <f t="shared" si="15"/>
        <v>0</v>
      </c>
      <c r="J90" s="56">
        <f t="shared" si="15"/>
        <v>6676.9700000000012</v>
      </c>
      <c r="K90" s="56">
        <f t="shared" si="15"/>
        <v>6676.9700000000012</v>
      </c>
      <c r="L90" s="56"/>
      <c r="M90" s="35"/>
      <c r="P90" s="25"/>
      <c r="Q90" s="33">
        <v>0</v>
      </c>
      <c r="R90" s="38"/>
      <c r="U90" s="95">
        <f>SUM(U85:U89)</f>
        <v>0</v>
      </c>
      <c r="Y90" s="35"/>
    </row>
    <row r="91" spans="1:25" ht="12" customHeight="1">
      <c r="B91" s="79"/>
      <c r="C91" s="67"/>
      <c r="D91" s="96"/>
      <c r="E91" s="70"/>
      <c r="F91" s="69"/>
      <c r="G91" s="69"/>
      <c r="H91" s="69"/>
      <c r="I91" s="69"/>
      <c r="J91" s="69"/>
      <c r="K91" s="96"/>
      <c r="L91" s="69"/>
      <c r="M91" s="73"/>
      <c r="O91" s="36"/>
      <c r="P91" s="37"/>
      <c r="Q91" s="87"/>
      <c r="R91" s="87"/>
      <c r="U91" s="97"/>
      <c r="Y91" s="73"/>
    </row>
    <row r="92" spans="1:25">
      <c r="B92" s="464" t="s">
        <v>141</v>
      </c>
      <c r="C92" s="465"/>
      <c r="D92" s="56">
        <f t="shared" ref="D92:K92" si="16">D82-D90</f>
        <v>8050</v>
      </c>
      <c r="E92" s="56">
        <f t="shared" si="16"/>
        <v>0</v>
      </c>
      <c r="F92" s="56">
        <f t="shared" si="16"/>
        <v>8050</v>
      </c>
      <c r="G92" s="56">
        <f t="shared" si="16"/>
        <v>0</v>
      </c>
      <c r="H92" s="56">
        <f t="shared" si="16"/>
        <v>0</v>
      </c>
      <c r="I92" s="56">
        <f t="shared" si="16"/>
        <v>8050</v>
      </c>
      <c r="J92" s="56">
        <f t="shared" si="16"/>
        <v>-6676.9700000000012</v>
      </c>
      <c r="K92" s="56">
        <f t="shared" si="16"/>
        <v>1373.0299999999988</v>
      </c>
      <c r="L92" s="56"/>
      <c r="M92" s="72"/>
      <c r="P92" s="25"/>
      <c r="Q92" s="33">
        <v>0</v>
      </c>
      <c r="R92" s="38"/>
      <c r="U92" s="95">
        <f>U82-U90</f>
        <v>8050</v>
      </c>
      <c r="Y92" s="72"/>
    </row>
    <row r="93" spans="1:25">
      <c r="B93" s="98"/>
      <c r="C93" s="67"/>
      <c r="D93" s="99"/>
      <c r="E93" s="70"/>
      <c r="F93" s="69"/>
      <c r="G93" s="69"/>
      <c r="H93" s="69"/>
      <c r="I93" s="69"/>
      <c r="J93" s="69"/>
      <c r="K93" s="99"/>
      <c r="L93" s="69"/>
      <c r="M93" s="73"/>
      <c r="O93" s="36"/>
      <c r="P93" s="37"/>
      <c r="Q93" s="87"/>
      <c r="R93" s="87"/>
      <c r="U93" s="97"/>
      <c r="Y93" s="73"/>
    </row>
    <row r="94" spans="1:25">
      <c r="B94" s="464" t="s">
        <v>142</v>
      </c>
      <c r="C94" s="465"/>
      <c r="D94" s="56">
        <f t="shared" ref="D94:K94" si="17">D75+D92</f>
        <v>27469</v>
      </c>
      <c r="E94" s="56">
        <f t="shared" si="17"/>
        <v>0</v>
      </c>
      <c r="F94" s="56">
        <f t="shared" si="17"/>
        <v>27469</v>
      </c>
      <c r="G94" s="56">
        <f t="shared" si="17"/>
        <v>0</v>
      </c>
      <c r="H94" s="56">
        <f t="shared" si="17"/>
        <v>0</v>
      </c>
      <c r="I94" s="56">
        <f t="shared" si="17"/>
        <v>27469</v>
      </c>
      <c r="J94" s="56">
        <f t="shared" si="17"/>
        <v>-6676.9700000000012</v>
      </c>
      <c r="K94" s="56">
        <f t="shared" si="17"/>
        <v>27469</v>
      </c>
      <c r="L94" s="56"/>
      <c r="M94" s="100"/>
      <c r="P94" s="25"/>
      <c r="Q94" s="33">
        <v>0</v>
      </c>
      <c r="R94" s="38"/>
      <c r="U94" s="95">
        <f>+U75+U92</f>
        <v>27469</v>
      </c>
      <c r="Y94" s="72"/>
    </row>
    <row r="95" spans="1:25">
      <c r="B95" s="101"/>
      <c r="D95" s="102"/>
      <c r="E95" s="65"/>
      <c r="F95" s="65"/>
      <c r="G95" s="65"/>
      <c r="H95" s="65"/>
      <c r="I95" s="65"/>
      <c r="J95" s="65"/>
      <c r="K95" s="102"/>
      <c r="L95" s="65"/>
      <c r="M95" s="103"/>
      <c r="P95" s="25"/>
      <c r="Y95" s="103"/>
    </row>
    <row r="96" spans="1:25" ht="18">
      <c r="B96" s="79" t="s">
        <v>143</v>
      </c>
      <c r="D96" s="65"/>
      <c r="E96" s="69"/>
      <c r="F96" s="69"/>
      <c r="G96" s="69"/>
      <c r="H96" s="69"/>
      <c r="I96" s="69"/>
      <c r="J96" s="69"/>
      <c r="K96" s="65"/>
      <c r="L96" s="69"/>
      <c r="M96" s="73"/>
      <c r="O96" s="36"/>
      <c r="P96" s="37"/>
      <c r="Q96" s="45"/>
      <c r="R96" s="45"/>
      <c r="U96" s="45"/>
      <c r="Y96" s="73"/>
    </row>
    <row r="97" spans="1:25" ht="12" customHeight="1">
      <c r="B97" s="79"/>
      <c r="D97" s="65"/>
      <c r="E97" s="69"/>
      <c r="F97" s="69"/>
      <c r="G97" s="69"/>
      <c r="H97" s="69"/>
      <c r="I97" s="69"/>
      <c r="J97" s="69"/>
      <c r="K97" s="65"/>
      <c r="L97" s="69"/>
      <c r="M97" s="73"/>
      <c r="O97" s="36"/>
      <c r="P97" s="37"/>
      <c r="Q97" s="45"/>
      <c r="R97" s="45"/>
      <c r="U97" s="45"/>
      <c r="Y97" s="73"/>
    </row>
    <row r="98" spans="1:25">
      <c r="B98" s="464" t="s">
        <v>144</v>
      </c>
      <c r="C98" s="465"/>
      <c r="D98" s="56">
        <f>IFERROR(VLOOKUP($C$3,'Revised Outturn'!$A$7:$DR$218,80,FALSE),0)</f>
        <v>0</v>
      </c>
      <c r="E98" s="56"/>
      <c r="F98" s="56">
        <f>D98</f>
        <v>0</v>
      </c>
      <c r="G98" s="56"/>
      <c r="H98" s="56"/>
      <c r="I98" s="56">
        <f>$D$126</f>
        <v>0</v>
      </c>
      <c r="J98" s="56"/>
      <c r="K98" s="56"/>
      <c r="L98" s="56"/>
      <c r="M98" s="35"/>
      <c r="P98" s="25"/>
      <c r="Q98" s="33">
        <v>0</v>
      </c>
      <c r="R98" s="38"/>
      <c r="U98" s="33" t="e">
        <f>#REF!</f>
        <v>#REF!</v>
      </c>
      <c r="Y98" s="35"/>
    </row>
    <row r="99" spans="1:25">
      <c r="B99" s="98"/>
      <c r="C99" s="104"/>
      <c r="D99" s="85"/>
      <c r="E99" s="85"/>
      <c r="F99" s="85"/>
      <c r="G99" s="85"/>
      <c r="H99" s="85"/>
      <c r="I99" s="85"/>
      <c r="J99" s="85"/>
      <c r="K99" s="85"/>
      <c r="L99" s="85"/>
      <c r="M99" s="44"/>
      <c r="O99" s="36"/>
      <c r="P99" s="37"/>
      <c r="Q99" s="86"/>
      <c r="R99" s="87"/>
      <c r="U99" s="86"/>
      <c r="Y99" s="44"/>
    </row>
    <row r="100" spans="1:25">
      <c r="B100" s="98"/>
      <c r="C100" s="40" t="s">
        <v>145</v>
      </c>
      <c r="D100" s="85"/>
      <c r="E100" s="85"/>
      <c r="F100" s="85"/>
      <c r="G100" s="85"/>
      <c r="H100" s="85"/>
      <c r="I100" s="85"/>
      <c r="J100" s="85"/>
      <c r="K100" s="85" t="str">
        <f>IFERROR((I100/#REF!),"")</f>
        <v/>
      </c>
      <c r="L100" s="85"/>
      <c r="M100" s="44"/>
      <c r="O100" s="36"/>
      <c r="P100" s="37"/>
      <c r="Q100" s="86"/>
      <c r="R100" s="87"/>
      <c r="U100" s="86"/>
      <c r="Y100" s="44"/>
    </row>
    <row r="101" spans="1:25" ht="12" customHeight="1">
      <c r="A101" s="47" t="s">
        <v>146</v>
      </c>
      <c r="B101" s="39" t="s">
        <v>146</v>
      </c>
      <c r="C101" s="48" t="s">
        <v>147</v>
      </c>
      <c r="D101" s="49">
        <f>IFERROR(INDEX('Revised Outturn'!$H$7:$DS$218,MATCH('2. CFR '!$C$3,'Revised Outturn'!$A$7:$A$218,0),MATCH('2. CFR '!B101,'Revised Outturn'!$H$7:$DS$7,0)),0)-H101-E101</f>
        <v>0</v>
      </c>
      <c r="E101" s="50">
        <f>SUMIFS('Accruals Consolidated '!$G:$G,'Accruals Consolidated '!$A:$A,$C$3,'Accruals Consolidated '!$F:$F,B101)</f>
        <v>0</v>
      </c>
      <c r="F101" s="50">
        <f>D101+E101</f>
        <v>0</v>
      </c>
      <c r="G101" s="50"/>
      <c r="H101" s="50">
        <f>G101</f>
        <v>0</v>
      </c>
      <c r="I101" s="50">
        <f>F101+H101</f>
        <v>0</v>
      </c>
      <c r="J101" s="50"/>
      <c r="K101" s="49">
        <f>IFERROR(INDEX('CFR to be Submitted '!$G$7:$DR$218,MATCH('2. CFR '!$C$3,'CFR to be Submitted '!$A$7:$A$218,0),MATCH(B101,'CFR to be Submitted '!$G$7:$DR$7,0)),0)</f>
        <v>0</v>
      </c>
      <c r="L101" s="63" t="str">
        <f>IFERROR(+I101/$I$104,"")</f>
        <v/>
      </c>
      <c r="M101" s="53"/>
      <c r="O101" s="36"/>
      <c r="P101" s="37"/>
      <c r="Q101" s="54"/>
      <c r="R101" s="55"/>
      <c r="U101" s="54">
        <f>I101+Q101</f>
        <v>0</v>
      </c>
      <c r="Y101" s="53"/>
    </row>
    <row r="102" spans="1:25" ht="12" customHeight="1">
      <c r="A102" s="47" t="s">
        <v>148</v>
      </c>
      <c r="B102" s="39" t="s">
        <v>148</v>
      </c>
      <c r="C102" s="48" t="s">
        <v>149</v>
      </c>
      <c r="D102" s="49">
        <f>IFERROR(INDEX('Revised Outturn'!$H$7:$DS$218,MATCH('2. CFR '!$C$3,'Revised Outturn'!$A$7:$A$218,0),MATCH('2. CFR '!B102,'Revised Outturn'!$H$7:$DS$7,0)),0)-H102-E102</f>
        <v>0</v>
      </c>
      <c r="E102" s="50">
        <f>SUMIFS('Accruals Consolidated '!$G:$G,'Accruals Consolidated '!$A:$A,$C$3,'Accruals Consolidated '!$F:$F,B102)</f>
        <v>0</v>
      </c>
      <c r="F102" s="50">
        <f>D102+E102</f>
        <v>0</v>
      </c>
      <c r="G102" s="50"/>
      <c r="H102" s="50">
        <f>G102</f>
        <v>0</v>
      </c>
      <c r="I102" s="50">
        <f>F102+H102</f>
        <v>0</v>
      </c>
      <c r="J102" s="50"/>
      <c r="K102" s="49">
        <f>IFERROR(INDEX('CFR to be Submitted '!$G$7:$DR$218,MATCH('2. CFR '!$C$3,'CFR to be Submitted '!$A$7:$A$218,0),MATCH(B102,'CFR to be Submitted '!$G$7:$DR$7,0)),0)</f>
        <v>0</v>
      </c>
      <c r="L102" s="63" t="str">
        <f>IFERROR(+I102/$I$104,"")</f>
        <v/>
      </c>
      <c r="M102" s="53"/>
      <c r="O102" s="36"/>
      <c r="P102" s="37"/>
      <c r="Q102" s="54"/>
      <c r="R102" s="55"/>
      <c r="U102" s="54">
        <f>I102+Q102</f>
        <v>0</v>
      </c>
      <c r="Y102" s="53"/>
    </row>
    <row r="103" spans="1:25">
      <c r="B103" s="98"/>
      <c r="C103" s="48"/>
      <c r="D103" s="50"/>
      <c r="E103" s="85"/>
      <c r="F103" s="85"/>
      <c r="G103" s="85"/>
      <c r="H103" s="85"/>
      <c r="I103" s="85"/>
      <c r="J103" s="85"/>
      <c r="K103" s="50" t="str">
        <f>IFERROR((I103/#REF!),"")</f>
        <v/>
      </c>
      <c r="L103" s="85"/>
      <c r="M103" s="44"/>
      <c r="O103" s="36"/>
      <c r="P103" s="37"/>
      <c r="Q103" s="86"/>
      <c r="R103" s="87"/>
      <c r="U103" s="86"/>
      <c r="Y103" s="44"/>
    </row>
    <row r="104" spans="1:25">
      <c r="B104" s="464" t="s">
        <v>150</v>
      </c>
      <c r="C104" s="465"/>
      <c r="D104" s="56">
        <f>SUM(D101:D102)</f>
        <v>0</v>
      </c>
      <c r="E104" s="56">
        <f>SUM(E101:E102)</f>
        <v>0</v>
      </c>
      <c r="F104" s="56"/>
      <c r="G104" s="56"/>
      <c r="H104" s="56">
        <f>SUM(H101:H102)</f>
        <v>0</v>
      </c>
      <c r="I104" s="56">
        <f>SUM(I101:I102)</f>
        <v>0</v>
      </c>
      <c r="J104" s="56"/>
      <c r="K104" s="56"/>
      <c r="L104" s="57">
        <f>SUM(L101:L102)</f>
        <v>0</v>
      </c>
      <c r="M104" s="35"/>
      <c r="P104" s="25"/>
      <c r="Q104" s="33">
        <f>SUM(Q101:Q103)</f>
        <v>0</v>
      </c>
      <c r="R104" s="38"/>
      <c r="U104" s="33">
        <f>SUM(U101:U103)</f>
        <v>0</v>
      </c>
      <c r="Y104" s="35"/>
    </row>
    <row r="105" spans="1:25">
      <c r="B105" s="98"/>
      <c r="C105" s="40"/>
      <c r="D105" s="85"/>
      <c r="E105" s="85"/>
      <c r="F105" s="85"/>
      <c r="G105" s="85"/>
      <c r="H105" s="85"/>
      <c r="I105" s="85"/>
      <c r="J105" s="85"/>
      <c r="K105" s="85"/>
      <c r="L105" s="85"/>
      <c r="M105" s="44"/>
      <c r="P105" s="25"/>
      <c r="Q105" s="86"/>
      <c r="R105" s="87"/>
      <c r="U105" s="86"/>
      <c r="Y105" s="44"/>
    </row>
    <row r="106" spans="1:25">
      <c r="B106" s="98"/>
      <c r="C106" s="40" t="s">
        <v>151</v>
      </c>
      <c r="D106" s="85"/>
      <c r="E106" s="85"/>
      <c r="F106" s="85"/>
      <c r="G106" s="85"/>
      <c r="H106" s="85"/>
      <c r="I106" s="85"/>
      <c r="J106" s="85"/>
      <c r="K106" s="85"/>
      <c r="L106" s="85"/>
      <c r="M106" s="44"/>
      <c r="P106" s="25"/>
      <c r="Q106" s="86"/>
      <c r="R106" s="87"/>
      <c r="U106" s="86"/>
      <c r="Y106" s="44"/>
    </row>
    <row r="107" spans="1:25" ht="12" customHeight="1">
      <c r="A107" s="47" t="s">
        <v>152</v>
      </c>
      <c r="B107" s="39" t="s">
        <v>152</v>
      </c>
      <c r="C107" s="48" t="s">
        <v>153</v>
      </c>
      <c r="D107" s="49">
        <f>IFERROR(INDEX('Revised Outturn'!$H$7:$DS$218,MATCH('2. CFR '!$C$3,'Revised Outturn'!$A$7:$A$218,0),MATCH('2. CFR '!B107,'Revised Outturn'!$H$7:$DS$7,0)),0)-H107-E107</f>
        <v>0</v>
      </c>
      <c r="E107" s="50">
        <f>SUMIFS('Accruals Consolidated '!$G:$G,'Accruals Consolidated '!$A:$A,$C$3,'Accruals Consolidated '!$F:$F,B107)</f>
        <v>0</v>
      </c>
      <c r="F107" s="50">
        <f>D107+E107</f>
        <v>0</v>
      </c>
      <c r="G107" s="50"/>
      <c r="H107" s="50">
        <f>G107</f>
        <v>0</v>
      </c>
      <c r="I107" s="50">
        <f>F107+H107</f>
        <v>0</v>
      </c>
      <c r="J107" s="50"/>
      <c r="K107" s="49">
        <f>IFERROR(INDEX('CFR to be Submitted '!$G$7:$DR$218,MATCH('2. CFR '!$C$3,'CFR to be Submitted '!$A$7:$A$218,0),MATCH(B107,'CFR to be Submitted '!$G$7:$DR$7,0)),0)</f>
        <v>0</v>
      </c>
      <c r="L107" s="63" t="str">
        <f>IFERROR(+I107/$I$110,"")</f>
        <v/>
      </c>
      <c r="M107" s="64"/>
      <c r="O107" s="36"/>
      <c r="P107" s="37"/>
      <c r="Q107" s="54"/>
      <c r="R107" s="55"/>
      <c r="U107" s="54">
        <f>I107+Q107</f>
        <v>0</v>
      </c>
      <c r="Y107" s="64"/>
    </row>
    <row r="108" spans="1:25" ht="12" customHeight="1">
      <c r="A108" s="47" t="s">
        <v>154</v>
      </c>
      <c r="B108" s="39" t="s">
        <v>154</v>
      </c>
      <c r="C108" s="48" t="s">
        <v>155</v>
      </c>
      <c r="D108" s="49">
        <f>IFERROR(INDEX('Revised Outturn'!$H$7:$DS$218,MATCH('2. CFR '!$C$3,'Revised Outturn'!$A$7:$A$218,0),MATCH('2. CFR '!B108,'Revised Outturn'!$H$7:$DS$7,0)),0)-H108-E108</f>
        <v>0</v>
      </c>
      <c r="E108" s="50">
        <f>SUMIFS('Accruals Consolidated '!$G:$G,'Accruals Consolidated '!$A:$A,$C$3,'Accruals Consolidated '!$F:$F,B108)</f>
        <v>0</v>
      </c>
      <c r="F108" s="50">
        <f>D108+E108</f>
        <v>0</v>
      </c>
      <c r="G108" s="50"/>
      <c r="H108" s="50">
        <f>G108</f>
        <v>0</v>
      </c>
      <c r="I108" s="50">
        <f>F108+H108</f>
        <v>0</v>
      </c>
      <c r="J108" s="50"/>
      <c r="K108" s="49">
        <f>IFERROR(INDEX('CFR to be Submitted '!$G$7:$DR$218,MATCH('2. CFR '!$C$3,'CFR to be Submitted '!$A$7:$A$218,0),MATCH(B108,'CFR to be Submitted '!$G$7:$DR$7,0)),0)</f>
        <v>0</v>
      </c>
      <c r="L108" s="63" t="str">
        <f>IFERROR(+I108/$I$110,"")</f>
        <v/>
      </c>
      <c r="M108" s="64"/>
      <c r="O108" s="36"/>
      <c r="P108" s="37"/>
      <c r="Q108" s="54"/>
      <c r="R108" s="55"/>
      <c r="U108" s="54">
        <f>I108+Q108</f>
        <v>0</v>
      </c>
      <c r="Y108" s="64"/>
    </row>
    <row r="109" spans="1:25" s="17" customFormat="1">
      <c r="B109" s="105"/>
      <c r="C109" s="40"/>
      <c r="D109" s="85"/>
      <c r="E109" s="85"/>
      <c r="F109" s="85"/>
      <c r="G109" s="85"/>
      <c r="H109" s="50"/>
      <c r="I109" s="85"/>
      <c r="J109" s="85"/>
      <c r="K109" s="85" t="str">
        <f>IFERROR((I109/#REF!),"")</f>
        <v/>
      </c>
      <c r="L109" s="85"/>
      <c r="M109" s="106"/>
      <c r="N109" s="36"/>
      <c r="O109" s="3"/>
      <c r="P109" s="18"/>
      <c r="Q109" s="86"/>
      <c r="R109" s="87"/>
      <c r="U109" s="86"/>
      <c r="Y109" s="106"/>
    </row>
    <row r="110" spans="1:25">
      <c r="B110" s="464" t="s">
        <v>156</v>
      </c>
      <c r="C110" s="465" t="s">
        <v>156</v>
      </c>
      <c r="D110" s="56">
        <f t="shared" ref="D110:I110" si="18">SUM(D107:D108)</f>
        <v>0</v>
      </c>
      <c r="E110" s="56">
        <f t="shared" si="18"/>
        <v>0</v>
      </c>
      <c r="F110" s="56">
        <f t="shared" si="18"/>
        <v>0</v>
      </c>
      <c r="G110" s="56">
        <f t="shared" si="18"/>
        <v>0</v>
      </c>
      <c r="H110" s="56">
        <f t="shared" si="18"/>
        <v>0</v>
      </c>
      <c r="I110" s="56">
        <f t="shared" si="18"/>
        <v>0</v>
      </c>
      <c r="J110" s="56"/>
      <c r="K110" s="56"/>
      <c r="L110" s="57">
        <f>SUM(L107:L108)</f>
        <v>0</v>
      </c>
      <c r="M110" s="35"/>
      <c r="P110" s="25"/>
      <c r="Q110" s="33">
        <f>SUM(Q107:Q109)</f>
        <v>0</v>
      </c>
      <c r="R110" s="38"/>
      <c r="U110" s="33">
        <f>SUM(U107:U109)</f>
        <v>0</v>
      </c>
      <c r="Y110" s="35"/>
    </row>
    <row r="111" spans="1:25">
      <c r="B111" s="101"/>
      <c r="D111" s="102"/>
      <c r="E111" s="65"/>
      <c r="F111" s="65"/>
      <c r="G111" s="65"/>
      <c r="H111" s="65"/>
      <c r="I111" s="65"/>
      <c r="J111" s="65"/>
      <c r="K111" s="102"/>
      <c r="L111" s="65"/>
      <c r="M111" s="103"/>
      <c r="P111" s="25"/>
      <c r="Y111" s="103"/>
    </row>
    <row r="112" spans="1:25">
      <c r="B112" s="464" t="s">
        <v>157</v>
      </c>
      <c r="C112" s="465"/>
      <c r="D112" s="56">
        <f t="shared" ref="D112:I112" si="19">D104-D110</f>
        <v>0</v>
      </c>
      <c r="E112" s="56">
        <f t="shared" si="19"/>
        <v>0</v>
      </c>
      <c r="F112" s="56">
        <f t="shared" si="19"/>
        <v>0</v>
      </c>
      <c r="G112" s="56">
        <f t="shared" si="19"/>
        <v>0</v>
      </c>
      <c r="H112" s="56">
        <f t="shared" si="19"/>
        <v>0</v>
      </c>
      <c r="I112" s="56">
        <f t="shared" si="19"/>
        <v>0</v>
      </c>
      <c r="J112" s="56"/>
      <c r="K112" s="56"/>
      <c r="L112" s="56"/>
      <c r="M112" s="72"/>
      <c r="P112" s="25"/>
      <c r="Q112" s="33">
        <f>Q104-Q110</f>
        <v>0</v>
      </c>
      <c r="R112" s="38"/>
      <c r="U112" s="33">
        <f>U104-U110</f>
        <v>0</v>
      </c>
      <c r="Y112" s="72"/>
    </row>
    <row r="113" spans="1:25">
      <c r="B113" s="98"/>
      <c r="C113" s="48"/>
      <c r="D113" s="50"/>
      <c r="E113" s="50"/>
      <c r="F113" s="50"/>
      <c r="G113" s="50"/>
      <c r="H113" s="50"/>
      <c r="I113" s="50"/>
      <c r="J113" s="50"/>
      <c r="K113" s="50"/>
      <c r="L113" s="50"/>
      <c r="M113" s="44"/>
      <c r="O113" s="36"/>
      <c r="P113" s="37"/>
      <c r="Q113" s="88"/>
      <c r="R113" s="89"/>
      <c r="U113" s="88"/>
      <c r="Y113" s="44"/>
    </row>
    <row r="114" spans="1:25">
      <c r="B114" s="464" t="s">
        <v>158</v>
      </c>
      <c r="C114" s="465"/>
      <c r="D114" s="56">
        <f t="shared" ref="D114:I114" si="20">D98+D112</f>
        <v>0</v>
      </c>
      <c r="E114" s="56">
        <f t="shared" si="20"/>
        <v>0</v>
      </c>
      <c r="F114" s="56">
        <f t="shared" si="20"/>
        <v>0</v>
      </c>
      <c r="G114" s="56">
        <f t="shared" si="20"/>
        <v>0</v>
      </c>
      <c r="H114" s="56">
        <f t="shared" si="20"/>
        <v>0</v>
      </c>
      <c r="I114" s="56">
        <f t="shared" si="20"/>
        <v>0</v>
      </c>
      <c r="J114" s="56"/>
      <c r="K114" s="56"/>
      <c r="L114" s="56"/>
      <c r="M114" s="72"/>
      <c r="P114" s="25"/>
      <c r="Q114" s="33">
        <f>IFERROR(SUM(Q98+Q112),"")</f>
        <v>0</v>
      </c>
      <c r="R114" s="38"/>
      <c r="U114" s="33" t="str">
        <f>IFERROR(SUM(U98+U112),"")</f>
        <v/>
      </c>
      <c r="Y114" s="72"/>
    </row>
    <row r="115" spans="1:25">
      <c r="B115" s="74"/>
      <c r="C115" s="27"/>
      <c r="D115" s="78"/>
      <c r="E115" s="78"/>
      <c r="F115" s="78"/>
      <c r="G115" s="78"/>
      <c r="H115" s="78"/>
      <c r="I115" s="78"/>
      <c r="J115" s="78"/>
      <c r="K115" s="78"/>
      <c r="L115" s="78"/>
      <c r="M115" s="71"/>
      <c r="P115" s="25"/>
      <c r="Q115" s="78"/>
      <c r="R115" s="45"/>
      <c r="U115" s="78"/>
      <c r="Y115" s="71"/>
    </row>
    <row r="116" spans="1:25">
      <c r="B116" s="107"/>
      <c r="C116" s="17"/>
      <c r="D116" s="45"/>
      <c r="E116" s="45"/>
      <c r="F116" s="45"/>
      <c r="G116" s="45"/>
      <c r="H116" s="45"/>
      <c r="I116" s="45"/>
      <c r="J116" s="45"/>
      <c r="K116" s="45"/>
      <c r="L116" s="45"/>
      <c r="M116" s="73"/>
      <c r="P116" s="25"/>
      <c r="Q116" s="45"/>
      <c r="R116" s="45"/>
      <c r="U116" s="45"/>
      <c r="Y116" s="73"/>
    </row>
    <row r="117" spans="1:25">
      <c r="B117" s="25"/>
      <c r="C117" s="27"/>
      <c r="D117" s="78"/>
      <c r="E117" s="78"/>
      <c r="F117" s="78"/>
      <c r="G117" s="78"/>
      <c r="H117" s="78"/>
      <c r="I117" s="78"/>
      <c r="J117" s="78"/>
      <c r="K117" s="78"/>
      <c r="L117" s="78"/>
      <c r="M117" s="71"/>
      <c r="P117" s="25"/>
      <c r="Q117" s="45"/>
      <c r="R117" s="45"/>
      <c r="U117" s="45"/>
      <c r="Y117" s="71"/>
    </row>
    <row r="118" spans="1:25" ht="18">
      <c r="B118" s="79" t="s">
        <v>159</v>
      </c>
      <c r="C118" s="17"/>
      <c r="D118" s="45"/>
      <c r="E118" s="45"/>
      <c r="F118" s="45"/>
      <c r="G118" s="45"/>
      <c r="H118" s="45"/>
      <c r="I118" s="45"/>
      <c r="J118" s="45"/>
      <c r="K118" s="45"/>
      <c r="L118" s="45"/>
      <c r="M118" s="73"/>
      <c r="P118" s="25"/>
      <c r="Q118" s="45"/>
      <c r="R118" s="45"/>
      <c r="U118" s="45"/>
      <c r="Y118" s="73"/>
    </row>
    <row r="119" spans="1:25" ht="18">
      <c r="B119" s="108"/>
      <c r="C119" s="17"/>
      <c r="D119" s="45"/>
      <c r="E119" s="45"/>
      <c r="F119" s="45"/>
      <c r="G119" s="45"/>
      <c r="H119" s="45"/>
      <c r="I119" s="45"/>
      <c r="J119" s="45"/>
      <c r="K119" s="45"/>
      <c r="L119" s="45"/>
      <c r="M119" s="73"/>
      <c r="P119" s="25"/>
      <c r="Q119" s="45"/>
      <c r="R119" s="45"/>
      <c r="U119" s="45"/>
      <c r="Y119" s="73"/>
    </row>
    <row r="120" spans="1:25">
      <c r="B120" s="74"/>
      <c r="C120" s="109"/>
      <c r="D120" s="41"/>
      <c r="E120" s="41"/>
      <c r="F120" s="41"/>
      <c r="G120" s="41"/>
      <c r="H120" s="41"/>
      <c r="I120" s="41"/>
      <c r="J120" s="41"/>
      <c r="K120" s="41"/>
      <c r="L120" s="41"/>
      <c r="M120" s="110"/>
      <c r="P120" s="25"/>
      <c r="Q120" s="41"/>
      <c r="R120" s="45"/>
      <c r="U120" s="41"/>
      <c r="Y120" s="110"/>
    </row>
    <row r="121" spans="1:25">
      <c r="B121" s="98"/>
      <c r="C121" s="40" t="s">
        <v>160</v>
      </c>
      <c r="D121" s="93"/>
      <c r="E121" s="93"/>
      <c r="F121" s="93"/>
      <c r="G121" s="93"/>
      <c r="H121" s="93"/>
      <c r="I121" s="93"/>
      <c r="J121" s="93"/>
      <c r="K121" s="93"/>
      <c r="L121" s="93"/>
      <c r="M121" s="91"/>
      <c r="P121" s="25"/>
      <c r="Q121" s="93"/>
      <c r="R121" s="94"/>
      <c r="U121" s="93"/>
      <c r="Y121" s="91"/>
    </row>
    <row r="122" spans="1:25" ht="12" customHeight="1">
      <c r="A122" s="47" t="s">
        <v>161</v>
      </c>
      <c r="B122" s="39" t="s">
        <v>161</v>
      </c>
      <c r="C122" s="48" t="s">
        <v>162</v>
      </c>
      <c r="D122" s="111">
        <f>D71</f>
        <v>268726.47999999911</v>
      </c>
      <c r="E122" s="54">
        <f>ROUND(E71,2)</f>
        <v>-1548.08</v>
      </c>
      <c r="F122" s="54">
        <f>F71</f>
        <v>267178.39999999903</v>
      </c>
      <c r="G122" s="54">
        <f>ROUND(G71,2)</f>
        <v>-35390.769999999997</v>
      </c>
      <c r="H122" s="54">
        <f>G122</f>
        <v>-35390.769999999997</v>
      </c>
      <c r="I122" s="54">
        <f>SUM(F122:G122)</f>
        <v>231787.62999999904</v>
      </c>
      <c r="J122" s="54"/>
      <c r="K122" s="111">
        <f>IFERROR(INDEX('CFR to be Submitted '!$G$7:$DR$218,MATCH('2. CFR '!$C$3,'CFR to be Submitted '!$A$7:$A$218,0),MATCH(B122,'CFR to be Submitted '!$G$7:$DR$7,0)),0)</f>
        <v>231787.62999999902</v>
      </c>
      <c r="L122" s="51">
        <f>IFERROR(+I122/I32,"")</f>
        <v>0.10116649712299475</v>
      </c>
      <c r="M122" s="112"/>
      <c r="P122" s="25"/>
      <c r="Q122" s="54">
        <f>Q71</f>
        <v>0</v>
      </c>
      <c r="R122" s="55"/>
      <c r="U122" s="54">
        <f>I122+Q122</f>
        <v>231787.62999999904</v>
      </c>
      <c r="Y122" s="112"/>
    </row>
    <row r="123" spans="1:25" ht="12" customHeight="1">
      <c r="A123" s="47" t="s">
        <v>163</v>
      </c>
      <c r="B123" s="39" t="s">
        <v>163</v>
      </c>
      <c r="C123" s="48" t="s">
        <v>164</v>
      </c>
      <c r="D123" s="111">
        <f>IFERROR(INDEX('Revised Outturn'!$H$7:$DS$218,MATCH('2. CFR '!$C$3,'Revised Outturn'!$A$7:$A$218,0),MATCH('2. CFR '!B123,'Revised Outturn'!$H$7:$DS$7,0)),0)-H123-E123</f>
        <v>0</v>
      </c>
      <c r="E123" s="54"/>
      <c r="F123" s="54"/>
      <c r="G123" s="54"/>
      <c r="H123" s="54">
        <f>G123</f>
        <v>0</v>
      </c>
      <c r="I123" s="54">
        <f>SUM(F123:G123)</f>
        <v>0</v>
      </c>
      <c r="J123" s="54"/>
      <c r="K123" s="111">
        <f>IFERROR(INDEX('CFR to be Submitted '!$G$7:$DR$218,MATCH('2. CFR '!$C$3,'CFR to be Submitted '!$A$7:$A$218,0),MATCH(B123,'CFR to be Submitted '!$G$7:$DR$7,0)),0)</f>
        <v>0</v>
      </c>
      <c r="L123" s="51" t="str">
        <f>IFERROR(+I123/I33,"")</f>
        <v/>
      </c>
      <c r="M123" s="112"/>
      <c r="P123" s="25"/>
      <c r="Q123" s="54"/>
      <c r="R123" s="55"/>
      <c r="U123" s="54">
        <f>I123+Q123</f>
        <v>0</v>
      </c>
      <c r="Y123" s="112"/>
    </row>
    <row r="124" spans="1:25" ht="12" customHeight="1">
      <c r="A124" s="47" t="s">
        <v>165</v>
      </c>
      <c r="B124" s="39" t="s">
        <v>165</v>
      </c>
      <c r="C124" s="48" t="s">
        <v>166</v>
      </c>
      <c r="D124" s="111">
        <f>IFERROR(INDEX('Revised Outturn'!$H$7:$DS$218,MATCH('2. CFR '!$C$3,'Revised Outturn'!$A$7:$A$218,0),MATCH('2. CFR '!B124,'Revised Outturn'!$H$7:$DS$7,0)),0)-H124-E124</f>
        <v>27469</v>
      </c>
      <c r="E124" s="54">
        <f>ROUND(E94,2)</f>
        <v>0</v>
      </c>
      <c r="F124" s="54">
        <f>D124+E124</f>
        <v>27469</v>
      </c>
      <c r="G124" s="54">
        <f>ROUND(G94,2)</f>
        <v>0</v>
      </c>
      <c r="H124" s="54">
        <f>G124</f>
        <v>0</v>
      </c>
      <c r="I124" s="54">
        <f>SUM(F124:G124)</f>
        <v>27469</v>
      </c>
      <c r="J124" s="54"/>
      <c r="K124" s="111">
        <f>IFERROR(INDEX('CFR to be Submitted '!$G$7:$DR$218,MATCH('2. CFR '!$C$3,'CFR to be Submitted '!$A$7:$A$218,0),MATCH(B124,'CFR to be Submitted '!$G$7:$DR$7,0)),0)</f>
        <v>27469</v>
      </c>
      <c r="L124" s="51">
        <f>IFERROR(+I124/I82,"")</f>
        <v>3.4122981366459628</v>
      </c>
      <c r="M124" s="112"/>
      <c r="P124" s="25"/>
      <c r="Q124" s="54">
        <f>Q94</f>
        <v>0</v>
      </c>
      <c r="R124" s="55"/>
      <c r="U124" s="54">
        <f>I124+Q124</f>
        <v>27469</v>
      </c>
      <c r="Y124" s="112"/>
    </row>
    <row r="125" spans="1:25" ht="12" customHeight="1">
      <c r="A125" s="47" t="s">
        <v>167</v>
      </c>
      <c r="B125" s="39" t="s">
        <v>167</v>
      </c>
      <c r="C125" s="48" t="s">
        <v>168</v>
      </c>
      <c r="D125" s="111">
        <f>IFERROR(INDEX('Revised Outturn'!$H$7:$DS$218,MATCH('2. CFR '!$C$3,'Revised Outturn'!$A$7:$A$218,0),MATCH('2. CFR '!B125,'Revised Outturn'!$H$7:$DS$7,0)),0)-H125-E125</f>
        <v>0</v>
      </c>
      <c r="E125" s="54"/>
      <c r="F125" s="54"/>
      <c r="G125" s="54"/>
      <c r="H125" s="54">
        <f>G125</f>
        <v>0</v>
      </c>
      <c r="I125" s="54">
        <f>SUM(F125:G125)</f>
        <v>0</v>
      </c>
      <c r="J125" s="54"/>
      <c r="K125" s="111">
        <f>IFERROR(INDEX('CFR to be Submitted '!$G$7:$DR$218,MATCH('2. CFR '!$C$3,'CFR to be Submitted '!$A$7:$A$218,0),MATCH(B125,'CFR to be Submitted '!$G$7:$DR$7,0)),0)</f>
        <v>0</v>
      </c>
      <c r="L125" s="51"/>
      <c r="M125" s="112"/>
      <c r="P125" s="25"/>
      <c r="Q125" s="54"/>
      <c r="R125" s="55"/>
      <c r="U125" s="54"/>
      <c r="Y125" s="112"/>
    </row>
    <row r="126" spans="1:25" ht="12" customHeight="1">
      <c r="A126" s="47" t="s">
        <v>169</v>
      </c>
      <c r="B126" s="39" t="s">
        <v>169</v>
      </c>
      <c r="C126" s="48" t="s">
        <v>170</v>
      </c>
      <c r="D126" s="111">
        <f>IFERROR(INDEX('Revised Outturn'!$H$7:$DS$218,MATCH('2. CFR '!$C$3,'Revised Outturn'!$A$7:$A$218,0),MATCH('2. CFR '!B126,'Revised Outturn'!$H$7:$DS$7,0)),0)-H126-E126</f>
        <v>0</v>
      </c>
      <c r="E126" s="54">
        <f>ROUND(E114,2)</f>
        <v>0</v>
      </c>
      <c r="F126" s="54">
        <f>ROUND(F114,2)</f>
        <v>0</v>
      </c>
      <c r="G126" s="54">
        <f>ROUND(G114,2)</f>
        <v>0</v>
      </c>
      <c r="H126" s="111">
        <f>G126</f>
        <v>0</v>
      </c>
      <c r="I126" s="54">
        <f>SUM(F126:G126)</f>
        <v>0</v>
      </c>
      <c r="J126" s="54"/>
      <c r="K126" s="111">
        <f>IFERROR(INDEX('CFR to be Submitted '!$G$7:$DR$218,MATCH('2. CFR '!$C$3,'CFR to be Submitted '!$A$7:$A$218,0),MATCH(B126,'CFR to be Submitted '!$G$7:$DR$7,0)),0)</f>
        <v>0</v>
      </c>
      <c r="L126" s="51" t="str">
        <f>IFERROR(+I126/I104,"")</f>
        <v/>
      </c>
      <c r="M126" s="112"/>
      <c r="P126" s="25"/>
      <c r="Q126" s="54">
        <f>Q114</f>
        <v>0</v>
      </c>
      <c r="R126" s="55"/>
      <c r="U126" s="54" t="str">
        <f>U114</f>
        <v/>
      </c>
      <c r="Y126" s="112"/>
    </row>
    <row r="127" spans="1:25">
      <c r="B127" s="442" t="s">
        <v>171</v>
      </c>
      <c r="C127" s="443"/>
      <c r="D127" s="33">
        <f t="shared" ref="D127:I127" si="21">SUM(D122:D126)</f>
        <v>296195.47999999911</v>
      </c>
      <c r="E127" s="33">
        <f t="shared" si="21"/>
        <v>-1548.08</v>
      </c>
      <c r="F127" s="33">
        <f t="shared" si="21"/>
        <v>294647.39999999903</v>
      </c>
      <c r="G127" s="33">
        <f t="shared" si="21"/>
        <v>-35390.769999999997</v>
      </c>
      <c r="H127" s="33">
        <f t="shared" si="21"/>
        <v>-35390.769999999997</v>
      </c>
      <c r="I127" s="33">
        <f t="shared" si="21"/>
        <v>259256.62999999904</v>
      </c>
      <c r="J127" s="33"/>
      <c r="K127" s="33">
        <f>SUM(K122:K126)</f>
        <v>259256.62999999902</v>
      </c>
      <c r="L127" s="113"/>
      <c r="M127" s="72"/>
      <c r="P127" s="25"/>
      <c r="Q127" s="33">
        <f>SUM(Q122:Q126)</f>
        <v>0</v>
      </c>
      <c r="R127" s="38"/>
      <c r="U127" s="33">
        <f>SUM(U122:U126)</f>
        <v>259256.62999999904</v>
      </c>
      <c r="V127" s="38"/>
      <c r="W127" s="38"/>
      <c r="Y127" s="72"/>
    </row>
    <row r="128" spans="1:25">
      <c r="B128" s="114"/>
      <c r="C128" s="75"/>
      <c r="D128" s="115"/>
      <c r="E128" s="115"/>
      <c r="F128" s="115"/>
      <c r="G128" s="115"/>
      <c r="H128" s="115"/>
      <c r="I128" s="115"/>
      <c r="J128" s="115"/>
      <c r="K128" s="115"/>
      <c r="L128" s="115"/>
      <c r="M128" s="116"/>
      <c r="P128" s="25"/>
      <c r="Q128" s="115"/>
      <c r="R128" s="89"/>
      <c r="U128" s="115">
        <f>+U71+U94-U127</f>
        <v>-611986.65999999887</v>
      </c>
      <c r="V128" s="89"/>
      <c r="W128" s="89"/>
      <c r="Y128" s="116"/>
    </row>
    <row r="129" spans="2:25" s="36" customFormat="1">
      <c r="B129" s="101"/>
      <c r="C129" s="117"/>
      <c r="D129" s="118"/>
      <c r="E129" s="38"/>
      <c r="F129" s="38"/>
      <c r="G129" s="38"/>
      <c r="H129" s="38"/>
      <c r="I129" s="38"/>
      <c r="J129" s="38"/>
      <c r="K129" s="118"/>
      <c r="L129" s="118"/>
      <c r="M129" s="120"/>
      <c r="O129" s="3"/>
      <c r="P129" s="25"/>
      <c r="Q129" s="38"/>
      <c r="R129" s="38"/>
      <c r="S129" s="19"/>
      <c r="T129" s="19"/>
      <c r="U129" s="38"/>
      <c r="V129" s="38"/>
      <c r="W129" s="38"/>
      <c r="Y129" s="120"/>
    </row>
    <row r="130" spans="2:25" s="36" customFormat="1" ht="8.5" customHeight="1">
      <c r="B130" s="101"/>
      <c r="C130" s="117"/>
      <c r="D130" s="118"/>
      <c r="E130" s="38"/>
      <c r="F130" s="38"/>
      <c r="G130" s="38"/>
      <c r="H130" s="38"/>
      <c r="I130" s="38"/>
      <c r="J130" s="38"/>
      <c r="K130" s="118"/>
      <c r="L130" s="118"/>
      <c r="M130" s="120"/>
      <c r="O130" s="3"/>
      <c r="P130" s="25"/>
      <c r="Q130" s="38"/>
      <c r="R130" s="38"/>
      <c r="S130" s="19"/>
      <c r="T130" s="19"/>
      <c r="U130" s="38"/>
      <c r="V130" s="38"/>
      <c r="W130" s="38"/>
      <c r="Y130" s="120"/>
    </row>
    <row r="131" spans="2:25" s="36" customFormat="1" ht="25.5" customHeight="1">
      <c r="B131" s="101"/>
      <c r="C131" s="121" t="s">
        <v>172</v>
      </c>
      <c r="D131" s="118"/>
      <c r="E131" s="38"/>
      <c r="F131" s="38"/>
      <c r="G131" s="38"/>
      <c r="H131" s="87"/>
      <c r="I131" s="122" t="s">
        <v>173</v>
      </c>
      <c r="J131" s="122"/>
      <c r="K131" s="118"/>
      <c r="L131" s="122" t="s">
        <v>174</v>
      </c>
      <c r="M131" s="120"/>
      <c r="O131" s="3"/>
      <c r="P131" s="25"/>
      <c r="Q131" s="123" t="s">
        <v>175</v>
      </c>
      <c r="S131" s="123" t="s">
        <v>176</v>
      </c>
      <c r="T131" s="123"/>
      <c r="U131" s="123" t="s">
        <v>177</v>
      </c>
      <c r="V131" s="123"/>
      <c r="W131" s="123" t="s">
        <v>178</v>
      </c>
      <c r="Y131" s="120"/>
    </row>
    <row r="132" spans="2:25" s="36" customFormat="1">
      <c r="B132" s="101"/>
      <c r="C132" s="117"/>
      <c r="D132" s="118"/>
      <c r="E132" s="38"/>
      <c r="F132" s="38"/>
      <c r="G132" s="38"/>
      <c r="H132" s="87"/>
      <c r="I132" s="122"/>
      <c r="J132" s="118"/>
      <c r="K132" s="118"/>
      <c r="L132" s="118"/>
      <c r="M132" s="120"/>
      <c r="O132" s="3"/>
      <c r="P132" s="25"/>
      <c r="Q132" s="122"/>
      <c r="R132" s="123"/>
      <c r="S132" s="122"/>
      <c r="T132" s="122"/>
      <c r="U132" s="122"/>
      <c r="V132" s="122"/>
      <c r="W132" s="122"/>
      <c r="Y132" s="120"/>
    </row>
    <row r="133" spans="2:25" s="36" customFormat="1">
      <c r="B133" s="101"/>
      <c r="C133" s="124" t="s">
        <v>179</v>
      </c>
      <c r="D133" s="118"/>
      <c r="E133" s="118"/>
      <c r="F133" s="118"/>
      <c r="G133" s="118"/>
      <c r="H133" s="55"/>
      <c r="I133" s="125">
        <f>VLOOKUP($C$3,'CFR to be Submitted '!$A:$DP,87,FALSE)+VLOOKUP($C$3,'CFR to be Submitted '!$A:$DP,97,FALSE)</f>
        <v>351778.5</v>
      </c>
      <c r="J133" s="118"/>
      <c r="K133" s="118"/>
      <c r="L133" s="458"/>
      <c r="M133" s="459"/>
      <c r="O133" s="126"/>
      <c r="P133" s="25"/>
      <c r="Q133" s="125"/>
      <c r="R133" s="127"/>
      <c r="S133" s="125"/>
      <c r="T133" s="127"/>
      <c r="U133" s="125" t="e">
        <f>Q133+#REF!</f>
        <v>#REF!</v>
      </c>
      <c r="V133" s="127"/>
      <c r="W133" s="125">
        <f>I133+S133</f>
        <v>351778.5</v>
      </c>
      <c r="Y133" s="103"/>
    </row>
    <row r="134" spans="2:25" s="36" customFormat="1" ht="7.5" customHeight="1">
      <c r="B134" s="101"/>
      <c r="C134" s="128"/>
      <c r="D134" s="118"/>
      <c r="E134" s="118"/>
      <c r="F134" s="118"/>
      <c r="G134" s="118"/>
      <c r="H134" s="118"/>
      <c r="I134" s="118"/>
      <c r="J134" s="118"/>
      <c r="K134" s="118"/>
      <c r="L134" s="118"/>
      <c r="M134" s="120"/>
      <c r="O134" s="3"/>
      <c r="P134" s="25"/>
      <c r="Q134" s="118"/>
      <c r="R134" s="118"/>
      <c r="S134" s="118"/>
      <c r="T134" s="118"/>
      <c r="U134" s="118"/>
      <c r="V134" s="118"/>
      <c r="W134" s="118"/>
      <c r="Y134" s="120"/>
    </row>
    <row r="135" spans="2:25" s="36" customFormat="1">
      <c r="B135" s="101"/>
      <c r="C135" s="121" t="s">
        <v>180</v>
      </c>
      <c r="D135" s="118"/>
      <c r="E135" s="118"/>
      <c r="F135" s="118"/>
      <c r="G135" s="118"/>
      <c r="H135" s="118"/>
      <c r="I135" s="118"/>
      <c r="J135" s="118"/>
      <c r="K135" s="118"/>
      <c r="L135" s="118"/>
      <c r="M135" s="120"/>
      <c r="O135" s="3"/>
      <c r="P135" s="25"/>
      <c r="Q135" s="118"/>
      <c r="R135" s="118"/>
      <c r="S135" s="118"/>
      <c r="T135" s="118"/>
      <c r="U135" s="118"/>
      <c r="V135" s="118"/>
      <c r="W135" s="118"/>
      <c r="Y135" s="120"/>
    </row>
    <row r="136" spans="2:25" s="36" customFormat="1">
      <c r="B136" s="101"/>
      <c r="C136" s="129" t="s">
        <v>181</v>
      </c>
      <c r="D136" s="118"/>
      <c r="E136" s="119"/>
      <c r="F136" s="119"/>
      <c r="G136" s="119"/>
      <c r="H136" s="55"/>
      <c r="I136" s="125">
        <f>VLOOKUP($C$3,'CFR to be Submitted '!$A:$DP,88,FALSE)+VLOOKUP($C$3,'CFR to be Submitted '!$A:$DP,98,FALSE)</f>
        <v>62774.23</v>
      </c>
      <c r="J136" s="118"/>
      <c r="K136" s="118"/>
      <c r="L136" s="458"/>
      <c r="M136" s="459"/>
      <c r="O136" s="3"/>
      <c r="P136" s="25"/>
      <c r="Q136" s="125"/>
      <c r="R136" s="127"/>
      <c r="S136" s="125"/>
      <c r="T136" s="127"/>
      <c r="U136" s="125" t="e">
        <f>+#REF!+Q136</f>
        <v>#REF!</v>
      </c>
      <c r="V136" s="127"/>
      <c r="W136" s="125">
        <f>I136+S136</f>
        <v>62774.23</v>
      </c>
      <c r="Y136" s="103"/>
    </row>
    <row r="137" spans="2:25" s="36" customFormat="1">
      <c r="B137" s="101"/>
      <c r="C137" s="129" t="s">
        <v>182</v>
      </c>
      <c r="D137" s="118"/>
      <c r="E137" s="119"/>
      <c r="F137" s="119"/>
      <c r="G137" s="119"/>
      <c r="H137" s="55"/>
      <c r="I137" s="125">
        <f>VLOOKUP($C$3,'CFR to be Submitted '!$A:$DP,89,FALSE)+VLOOKUP($C$3,'CFR to be Submitted '!$A:$DP,99,FALSE)</f>
        <v>0</v>
      </c>
      <c r="J137" s="118"/>
      <c r="K137" s="118"/>
      <c r="L137" s="458"/>
      <c r="M137" s="459"/>
      <c r="O137" s="3"/>
      <c r="P137" s="25"/>
      <c r="Q137" s="125"/>
      <c r="R137" s="127"/>
      <c r="S137" s="125"/>
      <c r="T137" s="127"/>
      <c r="U137" s="125" t="e">
        <f>+#REF!+Q137</f>
        <v>#REF!</v>
      </c>
      <c r="V137" s="127"/>
      <c r="W137" s="125">
        <f>I137+S137</f>
        <v>0</v>
      </c>
      <c r="Y137" s="103"/>
    </row>
    <row r="138" spans="2:25" s="36" customFormat="1" ht="11.15" customHeight="1">
      <c r="B138" s="101"/>
      <c r="C138" s="128"/>
      <c r="D138" s="118"/>
      <c r="E138" s="119"/>
      <c r="F138" s="119"/>
      <c r="G138" s="119"/>
      <c r="H138" s="119"/>
      <c r="I138" s="119"/>
      <c r="J138" s="118"/>
      <c r="K138" s="118"/>
      <c r="L138" s="118"/>
      <c r="M138" s="120"/>
      <c r="O138" s="3"/>
      <c r="P138" s="25"/>
      <c r="Q138" s="119"/>
      <c r="R138" s="119"/>
      <c r="S138" s="119"/>
      <c r="T138" s="119"/>
      <c r="U138" s="119"/>
      <c r="V138" s="119"/>
      <c r="W138" s="119"/>
      <c r="Y138" s="120"/>
    </row>
    <row r="139" spans="2:25" s="36" customFormat="1">
      <c r="B139" s="101"/>
      <c r="C139" s="124" t="s">
        <v>183</v>
      </c>
      <c r="D139" s="118"/>
      <c r="E139" s="118"/>
      <c r="F139" s="118"/>
      <c r="G139" s="118"/>
      <c r="H139" s="38"/>
      <c r="I139" s="33">
        <f>I133-I136+I137</f>
        <v>289004.27</v>
      </c>
      <c r="J139" s="118"/>
      <c r="K139" s="118"/>
      <c r="L139" s="118"/>
      <c r="M139" s="120"/>
      <c r="O139" s="3"/>
      <c r="P139" s="25"/>
      <c r="Q139" s="33">
        <f>Q133-Q136+Q137</f>
        <v>0</v>
      </c>
      <c r="R139" s="130"/>
      <c r="S139" s="33">
        <f>S133-S136+S137</f>
        <v>0</v>
      </c>
      <c r="T139" s="130"/>
      <c r="U139" s="33" t="e">
        <f>U133-U136+U137</f>
        <v>#REF!</v>
      </c>
      <c r="V139" s="130"/>
      <c r="W139" s="33">
        <f>W133-W136+W137</f>
        <v>289004.27</v>
      </c>
      <c r="Y139" s="120"/>
    </row>
    <row r="140" spans="2:25" s="36" customFormat="1" ht="10" customHeight="1">
      <c r="B140" s="101"/>
      <c r="C140" s="128"/>
      <c r="D140" s="118"/>
      <c r="E140" s="119"/>
      <c r="F140" s="119"/>
      <c r="G140" s="119"/>
      <c r="H140" s="118"/>
      <c r="I140" s="118"/>
      <c r="J140" s="118"/>
      <c r="K140" s="118"/>
      <c r="L140" s="118"/>
      <c r="M140" s="120"/>
      <c r="O140" s="3"/>
      <c r="P140" s="25"/>
      <c r="Q140" s="118"/>
      <c r="R140" s="118"/>
      <c r="S140" s="118"/>
      <c r="T140" s="118"/>
      <c r="U140" s="118"/>
      <c r="V140" s="118"/>
      <c r="W140" s="118"/>
      <c r="Y140" s="120"/>
    </row>
    <row r="141" spans="2:25" s="36" customFormat="1">
      <c r="B141" s="101"/>
      <c r="C141" s="129" t="s">
        <v>184</v>
      </c>
      <c r="D141" s="118"/>
      <c r="E141" s="119"/>
      <c r="F141" s="119"/>
      <c r="G141" s="119"/>
      <c r="H141" s="55"/>
      <c r="I141" s="125">
        <f>VLOOKUP($C$3,'CFR to be Submitted '!$A:$DP,91,FALSE)+VLOOKUP($C$3,'CFR to be Submitted '!$A:$DP,101,FALSE)</f>
        <v>230.08</v>
      </c>
      <c r="J141" s="118"/>
      <c r="K141" s="118"/>
      <c r="L141" s="458"/>
      <c r="M141" s="459"/>
      <c r="O141" s="3"/>
      <c r="P141" s="25"/>
      <c r="Q141" s="125"/>
      <c r="R141" s="54"/>
      <c r="S141" s="131"/>
      <c r="T141" s="54"/>
      <c r="U141" s="125" t="e">
        <f>Q141+#REF!</f>
        <v>#REF!</v>
      </c>
      <c r="V141" s="54"/>
      <c r="W141" s="131"/>
      <c r="Y141" s="103"/>
    </row>
    <row r="142" spans="2:25" s="36" customFormat="1">
      <c r="B142" s="132"/>
      <c r="C142" s="129" t="s">
        <v>185</v>
      </c>
      <c r="D142" s="118"/>
      <c r="E142" s="119"/>
      <c r="F142" s="119"/>
      <c r="G142" s="119"/>
      <c r="H142" s="55"/>
      <c r="I142" s="125">
        <f>VLOOKUP($C$3,'CFR to be Submitted '!$A:$DP,92,FALSE)</f>
        <v>0</v>
      </c>
      <c r="J142" s="118"/>
      <c r="K142" s="118"/>
      <c r="L142" s="458"/>
      <c r="M142" s="459"/>
      <c r="O142" s="3"/>
      <c r="P142" s="25"/>
      <c r="Q142" s="125"/>
      <c r="R142" s="54"/>
      <c r="S142" s="131"/>
      <c r="T142" s="54"/>
      <c r="U142" s="125" t="e">
        <f>Q142+#REF!</f>
        <v>#REF!</v>
      </c>
      <c r="V142" s="54"/>
      <c r="W142" s="131"/>
      <c r="Y142" s="103"/>
    </row>
    <row r="143" spans="2:25" s="36" customFormat="1">
      <c r="B143" s="132"/>
      <c r="C143" s="129" t="s">
        <v>186</v>
      </c>
      <c r="D143" s="118"/>
      <c r="E143" s="119"/>
      <c r="F143" s="119"/>
      <c r="G143" s="119"/>
      <c r="H143" s="55"/>
      <c r="I143" s="125">
        <f>VLOOKUP($C$3,'CFR to be Submitted '!$A:$DP,93,FALSE)</f>
        <v>6961.12</v>
      </c>
      <c r="J143" s="118"/>
      <c r="K143" s="118"/>
      <c r="L143" s="462"/>
      <c r="M143" s="463"/>
      <c r="O143" s="3"/>
      <c r="P143" s="25"/>
      <c r="Q143" s="125"/>
      <c r="R143" s="54"/>
      <c r="S143" s="131"/>
      <c r="T143" s="54"/>
      <c r="U143" s="125" t="e">
        <f>Q143+#REF!</f>
        <v>#REF!</v>
      </c>
      <c r="V143" s="54"/>
      <c r="W143" s="131"/>
      <c r="Y143" s="103"/>
    </row>
    <row r="144" spans="2:25" s="36" customFormat="1">
      <c r="B144" s="132"/>
      <c r="C144" s="129" t="s">
        <v>187</v>
      </c>
      <c r="D144" s="118"/>
      <c r="E144" s="119"/>
      <c r="F144" s="119"/>
      <c r="G144" s="119"/>
      <c r="H144" s="55"/>
      <c r="I144" s="125">
        <f>VLOOKUP($C$3,'CFR to be Submitted '!$A:$DP,94,FALSE)</f>
        <v>0</v>
      </c>
      <c r="J144" s="118"/>
      <c r="K144" s="118"/>
      <c r="L144" s="458"/>
      <c r="M144" s="459"/>
      <c r="O144" s="3"/>
      <c r="P144" s="25"/>
      <c r="Q144" s="125"/>
      <c r="R144" s="54"/>
      <c r="S144" s="131"/>
      <c r="T144" s="54"/>
      <c r="U144" s="125" t="e">
        <f>Q144+#REF!</f>
        <v>#REF!</v>
      </c>
      <c r="V144" s="54"/>
      <c r="W144" s="131"/>
      <c r="Y144" s="103"/>
    </row>
    <row r="145" spans="2:25" s="36" customFormat="1">
      <c r="B145" s="132"/>
      <c r="C145" s="129" t="s">
        <v>188</v>
      </c>
      <c r="D145" s="118"/>
      <c r="E145" s="119"/>
      <c r="F145" s="119"/>
      <c r="G145" s="119"/>
      <c r="H145" s="55"/>
      <c r="I145" s="125">
        <f>VLOOKUP($C$3,'CFR to be Submitted '!$A:$DP,95,FALSE)+VLOOKUP($C$3,'CFR to be Submitted '!$A:$DP,104,FALSE)</f>
        <v>0</v>
      </c>
      <c r="J145" s="118"/>
      <c r="K145" s="118"/>
      <c r="L145" s="458" t="s">
        <v>5939</v>
      </c>
      <c r="M145" s="459"/>
      <c r="O145" s="3"/>
      <c r="P145" s="25"/>
      <c r="Q145" s="125"/>
      <c r="R145" s="127"/>
      <c r="S145" s="125">
        <v>0</v>
      </c>
      <c r="T145" s="127"/>
      <c r="U145" s="125" t="e">
        <f>Q145+#REF!</f>
        <v>#REF!</v>
      </c>
      <c r="V145" s="127"/>
      <c r="W145" s="125">
        <f>I145+S145</f>
        <v>0</v>
      </c>
      <c r="Y145" s="103"/>
    </row>
    <row r="146" spans="2:25" s="36" customFormat="1" ht="13.5" customHeight="1">
      <c r="B146" s="132"/>
      <c r="C146" s="128"/>
      <c r="D146" s="118"/>
      <c r="E146" s="119"/>
      <c r="F146" s="119"/>
      <c r="G146" s="119"/>
      <c r="H146" s="118"/>
      <c r="I146" s="118"/>
      <c r="J146" s="118"/>
      <c r="K146" s="118"/>
      <c r="L146" s="118"/>
      <c r="M146" s="120"/>
      <c r="O146" s="3"/>
      <c r="P146" s="25"/>
      <c r="Q146" s="118"/>
      <c r="R146" s="118"/>
      <c r="S146" s="118"/>
      <c r="T146" s="118"/>
      <c r="U146" s="118"/>
      <c r="V146" s="118"/>
      <c r="W146" s="118"/>
      <c r="Y146" s="120"/>
    </row>
    <row r="147" spans="2:25" s="36" customFormat="1">
      <c r="B147" s="132"/>
      <c r="C147" s="124" t="s">
        <v>189</v>
      </c>
      <c r="D147" s="118"/>
      <c r="E147" s="119"/>
      <c r="F147" s="119"/>
      <c r="G147" s="119"/>
      <c r="H147" s="38"/>
      <c r="I147" s="33">
        <f>SUM(I139:I145)</f>
        <v>296195.47000000003</v>
      </c>
      <c r="J147" s="118"/>
      <c r="K147" s="118"/>
      <c r="L147" s="118"/>
      <c r="M147" s="120"/>
      <c r="O147" s="3"/>
      <c r="P147" s="25"/>
      <c r="Q147" s="33">
        <f>SUM(Q139:Q145)</f>
        <v>0</v>
      </c>
      <c r="R147" s="130"/>
      <c r="S147" s="33">
        <f>SUM(S139:S145)</f>
        <v>0</v>
      </c>
      <c r="T147" s="130"/>
      <c r="U147" s="33" t="e">
        <f>SUM(U139:U145)</f>
        <v>#REF!</v>
      </c>
      <c r="V147" s="130"/>
      <c r="W147" s="33">
        <f>SUM(W139:W145)</f>
        <v>289004.27</v>
      </c>
      <c r="Y147" s="120"/>
    </row>
    <row r="148" spans="2:25" s="36" customFormat="1">
      <c r="B148" s="132"/>
      <c r="C148" s="133"/>
      <c r="D148" s="118"/>
      <c r="E148" s="119"/>
      <c r="F148" s="119"/>
      <c r="G148" s="119"/>
      <c r="H148" s="38"/>
      <c r="I148" s="118"/>
      <c r="J148" s="118"/>
      <c r="K148" s="118"/>
      <c r="L148" s="118"/>
      <c r="M148" s="120"/>
      <c r="O148" s="3"/>
      <c r="P148" s="25"/>
      <c r="Q148" s="118"/>
      <c r="R148" s="118"/>
      <c r="S148" s="19"/>
      <c r="T148" s="19"/>
      <c r="U148" s="118"/>
      <c r="V148" s="118"/>
      <c r="W148" s="118"/>
      <c r="Y148" s="120"/>
    </row>
    <row r="149" spans="2:25" s="36" customFormat="1">
      <c r="B149" s="132"/>
      <c r="C149" s="117"/>
      <c r="D149" s="118"/>
      <c r="E149" s="119"/>
      <c r="F149" s="119"/>
      <c r="G149" s="119"/>
      <c r="H149" s="38"/>
      <c r="I149" s="118"/>
      <c r="J149" s="118"/>
      <c r="K149" s="118"/>
      <c r="L149" s="118"/>
      <c r="M149" s="120"/>
      <c r="O149" s="3"/>
      <c r="P149" s="25"/>
      <c r="Q149" s="118"/>
      <c r="R149" s="118"/>
      <c r="S149" s="19"/>
      <c r="T149" s="19"/>
      <c r="U149" s="118"/>
      <c r="V149" s="118"/>
      <c r="W149" s="118"/>
      <c r="Y149" s="120"/>
    </row>
    <row r="150" spans="2:25" s="36" customFormat="1" ht="14.15" customHeight="1">
      <c r="B150" s="132"/>
      <c r="C150" s="134" t="s">
        <v>190</v>
      </c>
      <c r="D150" s="118"/>
      <c r="E150" s="119"/>
      <c r="F150" s="119"/>
      <c r="G150" s="119"/>
      <c r="H150" s="38"/>
      <c r="I150" s="135"/>
      <c r="J150" s="118"/>
      <c r="K150" s="118"/>
      <c r="L150" s="118"/>
      <c r="M150" s="120"/>
      <c r="O150" s="3"/>
      <c r="P150" s="25"/>
      <c r="Q150" s="135"/>
      <c r="R150" s="38"/>
      <c r="S150" s="19"/>
      <c r="T150" s="19"/>
      <c r="U150" s="135"/>
      <c r="V150" s="38"/>
      <c r="W150" s="135"/>
      <c r="Y150" s="120"/>
    </row>
    <row r="151" spans="2:25" s="36" customFormat="1">
      <c r="B151" s="132"/>
      <c r="C151" s="129" t="s">
        <v>191</v>
      </c>
      <c r="D151" s="118"/>
      <c r="E151" s="119"/>
      <c r="F151" s="119"/>
      <c r="G151" s="119"/>
      <c r="H151" s="38"/>
      <c r="I151" s="136">
        <f>VLOOKUP($C$3,'CFR to be Submitted '!$A:$DP,106,FALSE)</f>
        <v>13165.5</v>
      </c>
      <c r="J151" s="118"/>
      <c r="K151" s="118"/>
      <c r="L151" s="458"/>
      <c r="M151" s="459"/>
      <c r="O151" s="3"/>
      <c r="P151" s="25"/>
      <c r="Q151" s="125"/>
      <c r="R151" s="137"/>
      <c r="S151" s="19"/>
      <c r="T151" s="19"/>
      <c r="U151" s="125">
        <f t="shared" ref="U151:U158" si="22">+Q151+I151</f>
        <v>13165.5</v>
      </c>
      <c r="V151" s="137"/>
      <c r="W151" s="137"/>
      <c r="Y151" s="103"/>
    </row>
    <row r="152" spans="2:25" s="36" customFormat="1">
      <c r="B152" s="132"/>
      <c r="C152" s="129" t="s">
        <v>192</v>
      </c>
      <c r="D152" s="118"/>
      <c r="E152" s="119"/>
      <c r="F152" s="119"/>
      <c r="G152" s="119"/>
      <c r="H152" s="38"/>
      <c r="I152" s="136">
        <f>VLOOKUP($C$3,'CFR to be Submitted '!$A:$DP,107,FALSE)</f>
        <v>0</v>
      </c>
      <c r="J152" s="118"/>
      <c r="K152" s="118"/>
      <c r="L152" s="458"/>
      <c r="M152" s="459"/>
      <c r="O152" s="3"/>
      <c r="P152" s="25"/>
      <c r="Q152" s="125"/>
      <c r="R152" s="137"/>
      <c r="S152" s="19"/>
      <c r="T152" s="19"/>
      <c r="U152" s="125">
        <f t="shared" si="22"/>
        <v>0</v>
      </c>
      <c r="V152" s="137"/>
      <c r="W152" s="137"/>
      <c r="Y152" s="103"/>
    </row>
    <row r="153" spans="2:25" s="36" customFormat="1">
      <c r="B153" s="132"/>
      <c r="C153" s="129" t="s">
        <v>193</v>
      </c>
      <c r="D153" s="118"/>
      <c r="E153" s="119"/>
      <c r="F153" s="119"/>
      <c r="G153" s="119"/>
      <c r="H153" s="38"/>
      <c r="I153" s="136">
        <f>VLOOKUP($C$3,'CFR to be Submitted '!$A:$DP,108,FALSE)</f>
        <v>0</v>
      </c>
      <c r="J153" s="118"/>
      <c r="K153" s="118"/>
      <c r="L153" s="458"/>
      <c r="M153" s="459"/>
      <c r="O153" s="3"/>
      <c r="P153" s="25"/>
      <c r="Q153" s="125"/>
      <c r="R153" s="137"/>
      <c r="S153" s="19"/>
      <c r="T153" s="19"/>
      <c r="U153" s="125">
        <f t="shared" si="22"/>
        <v>0</v>
      </c>
      <c r="V153" s="137"/>
      <c r="W153" s="137"/>
      <c r="Y153" s="103"/>
    </row>
    <row r="154" spans="2:25" s="36" customFormat="1">
      <c r="B154" s="132"/>
      <c r="C154" s="129" t="s">
        <v>194</v>
      </c>
      <c r="D154" s="118"/>
      <c r="E154" s="119"/>
      <c r="F154" s="119"/>
      <c r="G154" s="119"/>
      <c r="H154" s="38"/>
      <c r="I154" s="136">
        <f>VLOOKUP($C$3,'CFR to be Submitted '!$A:$DP,109,FALSE)</f>
        <v>0</v>
      </c>
      <c r="J154" s="118"/>
      <c r="K154" s="118"/>
      <c r="L154" s="458"/>
      <c r="M154" s="459"/>
      <c r="O154" s="3"/>
      <c r="P154" s="25"/>
      <c r="Q154" s="125"/>
      <c r="R154" s="137"/>
      <c r="S154" s="19"/>
      <c r="T154" s="19"/>
      <c r="U154" s="125">
        <f t="shared" si="22"/>
        <v>0</v>
      </c>
      <c r="V154" s="137"/>
      <c r="W154" s="137"/>
      <c r="Y154" s="103"/>
    </row>
    <row r="155" spans="2:25" s="36" customFormat="1">
      <c r="B155" s="132"/>
      <c r="C155" s="129" t="s">
        <v>195</v>
      </c>
      <c r="D155" s="118"/>
      <c r="E155" s="119"/>
      <c r="F155" s="119"/>
      <c r="G155" s="119"/>
      <c r="H155" s="38"/>
      <c r="I155" s="136">
        <f>VLOOKUP($C$3,'CFR to be Submitted '!$A:$DP,110,FALSE)</f>
        <v>-14713.58</v>
      </c>
      <c r="J155" s="118"/>
      <c r="K155" s="118"/>
      <c r="L155" s="458"/>
      <c r="M155" s="459"/>
      <c r="O155" s="3"/>
      <c r="P155" s="25"/>
      <c r="Q155" s="125"/>
      <c r="R155" s="137"/>
      <c r="S155" s="19"/>
      <c r="T155" s="19"/>
      <c r="U155" s="125">
        <f t="shared" si="22"/>
        <v>-14713.58</v>
      </c>
      <c r="V155" s="137"/>
      <c r="W155" s="137"/>
      <c r="Y155" s="103"/>
    </row>
    <row r="156" spans="2:25" s="36" customFormat="1">
      <c r="B156" s="132"/>
      <c r="C156" s="129" t="s">
        <v>196</v>
      </c>
      <c r="D156" s="118"/>
      <c r="E156" s="119"/>
      <c r="F156" s="119"/>
      <c r="G156" s="119"/>
      <c r="H156" s="38"/>
      <c r="I156" s="136">
        <f>VLOOKUP($C$3,'CFR to be Submitted '!$A:$DP,111,FALSE)</f>
        <v>-35390.770000000004</v>
      </c>
      <c r="J156" s="118"/>
      <c r="K156" s="118"/>
      <c r="L156" s="458"/>
      <c r="M156" s="459"/>
      <c r="O156" s="3"/>
      <c r="P156" s="25"/>
      <c r="Q156" s="125"/>
      <c r="R156" s="137"/>
      <c r="S156" s="19"/>
      <c r="T156" s="19"/>
      <c r="U156" s="125">
        <f t="shared" si="22"/>
        <v>-35390.770000000004</v>
      </c>
      <c r="V156" s="137"/>
      <c r="W156" s="137"/>
      <c r="Y156" s="103"/>
    </row>
    <row r="157" spans="2:25" s="36" customFormat="1">
      <c r="B157" s="132"/>
      <c r="C157" s="129" t="s">
        <v>197</v>
      </c>
      <c r="D157" s="118"/>
      <c r="E157" s="119"/>
      <c r="F157" s="119"/>
      <c r="G157" s="119"/>
      <c r="H157" s="38"/>
      <c r="I157" s="136">
        <f>VLOOKUP($C$3,'CFR to be Submitted '!$A:$DP,112,FALSE)</f>
        <v>0</v>
      </c>
      <c r="J157" s="118"/>
      <c r="K157" s="118"/>
      <c r="L157" s="458"/>
      <c r="M157" s="459"/>
      <c r="O157" s="3"/>
      <c r="P157" s="25"/>
      <c r="Q157" s="125"/>
      <c r="R157" s="137"/>
      <c r="S157" s="19"/>
      <c r="T157" s="19"/>
      <c r="U157" s="125">
        <f t="shared" si="22"/>
        <v>0</v>
      </c>
      <c r="V157" s="137"/>
      <c r="W157" s="137"/>
      <c r="Y157" s="103"/>
    </row>
    <row r="158" spans="2:25" s="36" customFormat="1">
      <c r="B158" s="132"/>
      <c r="C158" s="129" t="s">
        <v>198</v>
      </c>
      <c r="D158" s="118"/>
      <c r="E158" s="119"/>
      <c r="F158" s="119"/>
      <c r="G158" s="119"/>
      <c r="H158" s="38"/>
      <c r="I158" s="136">
        <f>VLOOKUP($C$3,'CFR to be Submitted '!$A:$DP,113,FALSE)</f>
        <v>0</v>
      </c>
      <c r="J158" s="118"/>
      <c r="K158" s="118"/>
      <c r="L158" s="458"/>
      <c r="M158" s="459"/>
      <c r="O158" s="3"/>
      <c r="P158" s="25"/>
      <c r="Q158" s="125"/>
      <c r="R158" s="137"/>
      <c r="S158" s="19"/>
      <c r="T158" s="19"/>
      <c r="U158" s="125">
        <f t="shared" si="22"/>
        <v>0</v>
      </c>
      <c r="Y158" s="103"/>
    </row>
    <row r="159" spans="2:25" s="36" customFormat="1">
      <c r="B159" s="132"/>
      <c r="C159" s="138"/>
      <c r="D159" s="118"/>
      <c r="E159" s="119"/>
      <c r="F159" s="119"/>
      <c r="G159" s="119"/>
      <c r="H159" s="38"/>
      <c r="I159" s="137"/>
      <c r="J159" s="118"/>
      <c r="K159" s="118"/>
      <c r="L159" s="118"/>
      <c r="M159" s="120"/>
      <c r="O159" s="3"/>
      <c r="P159" s="25"/>
      <c r="Q159" s="137"/>
      <c r="R159" s="137"/>
      <c r="S159" s="19"/>
      <c r="T159" s="19"/>
      <c r="U159" s="137"/>
      <c r="Y159" s="120"/>
    </row>
    <row r="160" spans="2:25" s="36" customFormat="1">
      <c r="B160" s="132"/>
      <c r="C160" s="124" t="s">
        <v>199</v>
      </c>
      <c r="D160" s="118"/>
      <c r="E160" s="119"/>
      <c r="F160" s="119"/>
      <c r="G160" s="119"/>
      <c r="H160" s="38"/>
      <c r="I160" s="33">
        <f>SUM(I151:I158)</f>
        <v>-36938.850000000006</v>
      </c>
      <c r="J160" s="118"/>
      <c r="K160" s="118"/>
      <c r="M160" s="120"/>
      <c r="O160" s="3"/>
      <c r="P160" s="25"/>
      <c r="Q160" s="139">
        <f>SUM(Q151:Q158)</f>
        <v>0</v>
      </c>
      <c r="R160" s="140"/>
      <c r="S160" s="19"/>
      <c r="T160" s="19"/>
      <c r="U160" s="139">
        <f>SUM(U151:U158)</f>
        <v>-36938.850000000006</v>
      </c>
      <c r="Y160" s="120"/>
    </row>
    <row r="161" spans="2:25" s="36" customFormat="1" ht="7" customHeight="1">
      <c r="B161" s="132"/>
      <c r="C161" s="138"/>
      <c r="D161" s="118"/>
      <c r="E161" s="119"/>
      <c r="F161" s="119"/>
      <c r="G161" s="119"/>
      <c r="H161" s="38"/>
      <c r="I161" s="137"/>
      <c r="J161" s="118"/>
      <c r="K161" s="118"/>
      <c r="M161" s="120"/>
      <c r="O161" s="3"/>
      <c r="P161" s="25"/>
      <c r="Q161" s="137"/>
      <c r="R161" s="137"/>
      <c r="S161" s="19"/>
      <c r="T161" s="19"/>
      <c r="U161" s="137"/>
      <c r="Y161" s="120"/>
    </row>
    <row r="162" spans="2:25" s="36" customFormat="1" ht="6" customHeight="1">
      <c r="B162" s="132"/>
      <c r="C162" s="138"/>
      <c r="D162" s="118"/>
      <c r="E162" s="119"/>
      <c r="F162" s="119"/>
      <c r="G162" s="119"/>
      <c r="H162" s="38"/>
      <c r="I162" s="137"/>
      <c r="J162" s="118"/>
      <c r="K162" s="118"/>
      <c r="M162" s="120"/>
      <c r="O162" s="3"/>
      <c r="P162" s="25"/>
      <c r="Q162" s="137"/>
      <c r="R162" s="137"/>
      <c r="S162" s="19"/>
      <c r="T162" s="19"/>
      <c r="U162" s="137"/>
      <c r="Y162" s="120"/>
    </row>
    <row r="163" spans="2:25" s="36" customFormat="1">
      <c r="B163" s="132"/>
      <c r="C163" s="134" t="s">
        <v>200</v>
      </c>
      <c r="D163" s="118"/>
      <c r="E163" s="119"/>
      <c r="F163" s="119"/>
      <c r="G163" s="119"/>
      <c r="H163" s="38"/>
      <c r="I163" s="137"/>
      <c r="J163" s="118"/>
      <c r="K163" s="118"/>
      <c r="M163" s="120"/>
      <c r="O163" s="3"/>
      <c r="P163" s="25"/>
      <c r="Q163" s="137"/>
      <c r="R163" s="137"/>
      <c r="S163" s="19"/>
      <c r="T163" s="19"/>
      <c r="U163" s="137"/>
      <c r="Y163" s="120"/>
    </row>
    <row r="164" spans="2:25" s="36" customFormat="1">
      <c r="B164" s="132"/>
      <c r="C164" s="129" t="s">
        <v>191</v>
      </c>
      <c r="D164" s="118"/>
      <c r="E164" s="119"/>
      <c r="F164" s="119"/>
      <c r="G164" s="119"/>
      <c r="H164" s="38"/>
      <c r="I164" s="125">
        <f>VLOOKUP($C$3,'CFR to be Submitted '!$A:$DP,115,FALSE)</f>
        <v>0</v>
      </c>
      <c r="J164" s="118"/>
      <c r="K164" s="118"/>
      <c r="L164" s="458"/>
      <c r="M164" s="459"/>
      <c r="O164" s="3"/>
      <c r="P164" s="25"/>
      <c r="Q164" s="125"/>
      <c r="R164" s="141"/>
      <c r="S164" s="19"/>
      <c r="T164" s="19"/>
      <c r="U164" s="125">
        <f>+Q164+I164</f>
        <v>0</v>
      </c>
      <c r="Y164" s="103"/>
    </row>
    <row r="165" spans="2:25" s="36" customFormat="1">
      <c r="B165" s="132"/>
      <c r="C165" s="129" t="s">
        <v>192</v>
      </c>
      <c r="D165" s="118"/>
      <c r="E165" s="119"/>
      <c r="F165" s="119"/>
      <c r="G165" s="119"/>
      <c r="H165" s="38"/>
      <c r="I165" s="125">
        <f>VLOOKUP($C$3,'CFR to be Submitted '!$A:$DP,116,FALSE)</f>
        <v>0</v>
      </c>
      <c r="J165" s="118"/>
      <c r="K165" s="118"/>
      <c r="L165" s="458"/>
      <c r="M165" s="459"/>
      <c r="O165" s="3"/>
      <c r="P165" s="25"/>
      <c r="Q165" s="125"/>
      <c r="R165" s="141"/>
      <c r="S165" s="19"/>
      <c r="T165" s="19"/>
      <c r="U165" s="125">
        <f>+Q165+I165</f>
        <v>0</v>
      </c>
      <c r="Y165" s="103"/>
    </row>
    <row r="166" spans="2:25" s="36" customFormat="1">
      <c r="B166" s="132"/>
      <c r="C166" s="138"/>
      <c r="D166" s="118"/>
      <c r="E166" s="119"/>
      <c r="F166" s="119"/>
      <c r="G166" s="119"/>
      <c r="H166" s="38"/>
      <c r="I166" s="137"/>
      <c r="J166" s="118"/>
      <c r="K166" s="118"/>
      <c r="M166" s="120"/>
      <c r="O166" s="3"/>
      <c r="P166" s="25"/>
      <c r="Q166" s="137"/>
      <c r="R166" s="137"/>
      <c r="S166" s="19"/>
      <c r="T166" s="19"/>
      <c r="U166" s="137"/>
      <c r="Y166" s="120"/>
    </row>
    <row r="167" spans="2:25" s="36" customFormat="1">
      <c r="B167" s="132"/>
      <c r="C167" s="134" t="s">
        <v>201</v>
      </c>
      <c r="D167" s="118"/>
      <c r="E167" s="119"/>
      <c r="F167" s="119"/>
      <c r="G167" s="119"/>
      <c r="H167" s="38"/>
      <c r="I167" s="137"/>
      <c r="J167" s="118"/>
      <c r="K167" s="118"/>
      <c r="M167" s="120"/>
      <c r="O167" s="3"/>
      <c r="P167" s="25"/>
      <c r="Q167" s="137"/>
      <c r="R167" s="137"/>
      <c r="S167" s="19"/>
      <c r="T167" s="19"/>
      <c r="U167" s="137"/>
      <c r="Y167" s="120"/>
    </row>
    <row r="168" spans="2:25" s="36" customFormat="1">
      <c r="B168" s="132"/>
      <c r="C168" s="129" t="s">
        <v>195</v>
      </c>
      <c r="D168" s="118"/>
      <c r="E168" s="119"/>
      <c r="F168" s="119"/>
      <c r="G168" s="119"/>
      <c r="H168" s="38"/>
      <c r="I168" s="125">
        <f>VLOOKUP($C$3,'CFR to be Submitted '!$A:$DP,117,FALSE)</f>
        <v>0</v>
      </c>
      <c r="J168" s="118"/>
      <c r="K168" s="118"/>
      <c r="L168" s="458"/>
      <c r="M168" s="459"/>
      <c r="O168" s="3"/>
      <c r="P168" s="25"/>
      <c r="Q168" s="125"/>
      <c r="R168" s="141"/>
      <c r="S168" s="19"/>
      <c r="T168" s="19"/>
      <c r="U168" s="125">
        <f>+Q168+I168</f>
        <v>0</v>
      </c>
      <c r="Y168" s="103"/>
    </row>
    <row r="169" spans="2:25" s="36" customFormat="1">
      <c r="B169" s="132"/>
      <c r="C169" s="129" t="s">
        <v>196</v>
      </c>
      <c r="D169" s="118"/>
      <c r="E169" s="119"/>
      <c r="F169" s="119"/>
      <c r="G169" s="119"/>
      <c r="H169" s="38"/>
      <c r="I169" s="125">
        <f>VLOOKUP($C$3,'CFR to be Submitted '!$A:$DP,118,FALSE)</f>
        <v>0</v>
      </c>
      <c r="J169" s="118"/>
      <c r="K169" s="118"/>
      <c r="L169" s="458"/>
      <c r="M169" s="458"/>
      <c r="O169" s="3"/>
      <c r="P169" s="25"/>
      <c r="Q169" s="125"/>
      <c r="R169" s="141"/>
      <c r="S169" s="19"/>
      <c r="T169" s="19"/>
      <c r="U169" s="125">
        <f>+Q169+I169</f>
        <v>0</v>
      </c>
      <c r="Y169" s="103"/>
    </row>
    <row r="170" spans="2:25" s="36" customFormat="1" ht="11.15" customHeight="1">
      <c r="B170" s="132"/>
      <c r="C170" s="138"/>
      <c r="D170" s="118"/>
      <c r="E170" s="119"/>
      <c r="F170" s="119"/>
      <c r="G170" s="119"/>
      <c r="H170" s="38"/>
      <c r="I170" s="142"/>
      <c r="J170" s="118"/>
      <c r="K170" s="118"/>
      <c r="M170" s="120"/>
      <c r="O170" s="3"/>
      <c r="P170" s="25"/>
      <c r="Q170" s="142"/>
      <c r="R170" s="141"/>
      <c r="S170" s="19"/>
      <c r="T170" s="19"/>
      <c r="U170" s="142"/>
      <c r="Y170" s="120"/>
    </row>
    <row r="171" spans="2:25" s="36" customFormat="1">
      <c r="B171" s="132"/>
      <c r="C171" s="129" t="s">
        <v>202</v>
      </c>
      <c r="D171" s="118"/>
      <c r="E171" s="119"/>
      <c r="F171" s="119"/>
      <c r="G171" s="119"/>
      <c r="H171" s="38"/>
      <c r="I171" s="125">
        <f>VLOOKUP($C$3,'CFR to be Submitted '!$A:$DP,119,FALSE)</f>
        <v>0</v>
      </c>
      <c r="J171" s="118"/>
      <c r="K171" s="118"/>
      <c r="L171" s="458"/>
      <c r="M171" s="459"/>
      <c r="O171" s="3"/>
      <c r="P171" s="25"/>
      <c r="Q171" s="125"/>
      <c r="R171" s="141"/>
      <c r="S171" s="19"/>
      <c r="T171" s="19"/>
      <c r="U171" s="125">
        <f>+Q171+I171</f>
        <v>0</v>
      </c>
      <c r="Y171" s="103"/>
    </row>
    <row r="172" spans="2:25" s="36" customFormat="1" ht="13.5" customHeight="1">
      <c r="B172" s="132"/>
      <c r="C172" s="138"/>
      <c r="D172" s="118"/>
      <c r="E172" s="119"/>
      <c r="F172" s="119"/>
      <c r="G172" s="119"/>
      <c r="H172" s="38"/>
      <c r="I172" s="137"/>
      <c r="J172" s="118"/>
      <c r="K172" s="118"/>
      <c r="L172" s="118"/>
      <c r="M172" s="120"/>
      <c r="O172" s="3"/>
      <c r="P172" s="25"/>
      <c r="Q172" s="137"/>
      <c r="R172" s="137"/>
      <c r="S172" s="19"/>
      <c r="T172" s="19"/>
      <c r="U172" s="137"/>
      <c r="Y172" s="120"/>
    </row>
    <row r="173" spans="2:25" s="36" customFormat="1">
      <c r="B173" s="132"/>
      <c r="C173" s="117" t="s">
        <v>203</v>
      </c>
      <c r="D173" s="118"/>
      <c r="E173" s="119"/>
      <c r="F173" s="119"/>
      <c r="G173" s="119"/>
      <c r="H173" s="38"/>
      <c r="I173" s="33">
        <f>SUM(I147+I171+I169+I168+I165+I164+I160)</f>
        <v>259256.62000000002</v>
      </c>
      <c r="J173" s="118"/>
      <c r="K173" s="118"/>
      <c r="L173" s="118"/>
      <c r="M173" s="120"/>
      <c r="O173" s="3"/>
      <c r="P173" s="25"/>
      <c r="Q173" s="33">
        <f>+Q147+Q160+Q164+Q165+Q168+Q171+S147</f>
        <v>0</v>
      </c>
      <c r="R173" s="38"/>
      <c r="S173" s="19"/>
      <c r="T173" s="19"/>
      <c r="U173" s="143" t="e">
        <f>U160+U164+U165+U168+U169+U171+U147+W147</f>
        <v>#REF!</v>
      </c>
      <c r="Y173" s="120"/>
    </row>
    <row r="174" spans="2:25">
      <c r="B174" s="101"/>
      <c r="D174" s="89"/>
      <c r="J174" s="89"/>
      <c r="K174" s="89"/>
      <c r="M174" s="103"/>
      <c r="P174" s="25"/>
      <c r="Y174" s="103"/>
    </row>
    <row r="175" spans="2:25" s="150" customFormat="1" ht="17.5" customHeight="1" thickBot="1">
      <c r="B175" s="144"/>
      <c r="C175" s="145" t="s">
        <v>204</v>
      </c>
      <c r="D175" s="146"/>
      <c r="E175" s="146"/>
      <c r="F175" s="146"/>
      <c r="G175" s="146"/>
      <c r="H175" s="147"/>
      <c r="I175" s="148">
        <f>ROUND(+K127-I173,0)</f>
        <v>0</v>
      </c>
      <c r="J175" s="146"/>
      <c r="K175" s="146"/>
      <c r="L175" s="451" t="s">
        <v>205</v>
      </c>
      <c r="M175" s="149"/>
      <c r="O175" s="151"/>
      <c r="P175" s="18"/>
      <c r="Q175" s="33">
        <f>+Q127-Q173</f>
        <v>0</v>
      </c>
      <c r="R175" s="38"/>
      <c r="S175" s="17"/>
      <c r="T175" s="17"/>
      <c r="U175" s="33" t="e">
        <f>+U127-U173</f>
        <v>#REF!</v>
      </c>
      <c r="Y175" s="120"/>
    </row>
    <row r="176" spans="2:25" s="36" customFormat="1" ht="5.5" customHeight="1">
      <c r="B176" s="101"/>
      <c r="D176" s="118"/>
      <c r="E176" s="119"/>
      <c r="F176" s="119"/>
      <c r="G176" s="119"/>
      <c r="H176" s="38"/>
      <c r="I176" s="38"/>
      <c r="J176" s="38"/>
      <c r="K176" s="118"/>
      <c r="L176" s="118"/>
      <c r="M176" s="120"/>
      <c r="O176" s="3"/>
      <c r="P176" s="25"/>
      <c r="Q176" s="19"/>
      <c r="R176" s="19"/>
      <c r="S176" s="19"/>
      <c r="T176" s="19"/>
      <c r="U176" s="19"/>
      <c r="Y176" s="120"/>
    </row>
    <row r="177" spans="1:31" s="36" customFormat="1" ht="12.5" hidden="1" thickBot="1">
      <c r="A177" s="19"/>
      <c r="B177" s="156"/>
      <c r="C177" s="157"/>
      <c r="D177" s="158"/>
      <c r="E177" s="159"/>
      <c r="F177" s="159"/>
      <c r="G177" s="159"/>
      <c r="H177" s="159"/>
      <c r="I177" s="159"/>
      <c r="J177" s="159"/>
      <c r="K177" s="158"/>
      <c r="L177" s="157"/>
      <c r="O177" s="3"/>
      <c r="P177" s="19"/>
      <c r="Q177" s="19"/>
      <c r="R177" s="19"/>
      <c r="S177" s="19"/>
      <c r="T177" s="19"/>
      <c r="U177" s="19"/>
      <c r="V177" s="19"/>
      <c r="W177" s="19"/>
      <c r="X177" s="19"/>
      <c r="Z177" s="19"/>
      <c r="AA177" s="19"/>
      <c r="AB177" s="19"/>
      <c r="AC177" s="19"/>
      <c r="AD177" s="19"/>
      <c r="AE177" s="19"/>
    </row>
    <row r="178" spans="1:31" s="36" customFormat="1" ht="18" hidden="1">
      <c r="A178" s="19"/>
      <c r="B178" s="160" t="s">
        <v>206</v>
      </c>
      <c r="C178" s="161"/>
      <c r="D178" s="162"/>
      <c r="E178" s="163"/>
      <c r="F178" s="163"/>
      <c r="G178" s="163"/>
      <c r="H178" s="163"/>
      <c r="I178" s="163"/>
      <c r="J178" s="163"/>
      <c r="K178" s="162"/>
      <c r="L178" s="161"/>
      <c r="M178" s="164"/>
      <c r="O178" s="3"/>
      <c r="P178" s="19"/>
      <c r="Q178" s="19"/>
      <c r="R178" s="19"/>
      <c r="S178" s="19"/>
      <c r="T178" s="19"/>
      <c r="U178" s="19"/>
      <c r="V178" s="19"/>
      <c r="W178" s="19"/>
      <c r="X178" s="19"/>
      <c r="Z178" s="19"/>
      <c r="AA178" s="19"/>
      <c r="AB178" s="19"/>
      <c r="AC178" s="19"/>
      <c r="AD178" s="19"/>
      <c r="AE178" s="19"/>
    </row>
    <row r="179" spans="1:31" s="36" customFormat="1" ht="18" hidden="1">
      <c r="A179" s="19"/>
      <c r="B179" s="165"/>
      <c r="C179" s="157"/>
      <c r="D179" s="158"/>
      <c r="E179" s="159"/>
      <c r="F179" s="159"/>
      <c r="G179" s="159"/>
      <c r="H179" s="159"/>
      <c r="I179" s="159"/>
      <c r="J179" s="159"/>
      <c r="K179" s="158"/>
      <c r="L179" s="157"/>
      <c r="M179" s="103"/>
      <c r="O179" s="3"/>
      <c r="P179" s="19"/>
      <c r="Q179" s="19"/>
      <c r="R179" s="19"/>
      <c r="S179" s="19"/>
      <c r="T179" s="19"/>
      <c r="U179" s="19"/>
      <c r="V179" s="19"/>
      <c r="W179" s="19"/>
      <c r="X179" s="19"/>
      <c r="Z179" s="19"/>
      <c r="AA179" s="19"/>
      <c r="AB179" s="19"/>
      <c r="AC179" s="19"/>
      <c r="AD179" s="19"/>
      <c r="AE179" s="19"/>
    </row>
    <row r="180" spans="1:31" s="36" customFormat="1" ht="15" hidden="1" customHeight="1">
      <c r="B180" s="166"/>
      <c r="C180" s="460" t="s">
        <v>207</v>
      </c>
      <c r="D180" s="460"/>
      <c r="E180" s="157"/>
      <c r="F180" s="157"/>
      <c r="G180" s="157"/>
      <c r="H180" s="157"/>
      <c r="I180" s="157"/>
      <c r="J180" s="157"/>
      <c r="K180" s="157"/>
      <c r="L180" s="157"/>
      <c r="M180" s="103"/>
    </row>
    <row r="181" spans="1:31" s="36" customFormat="1" hidden="1">
      <c r="A181" s="19"/>
      <c r="B181" s="166"/>
      <c r="C181" s="157"/>
      <c r="D181" s="158"/>
      <c r="E181" s="157"/>
      <c r="F181" s="157"/>
      <c r="G181" s="157"/>
      <c r="H181" s="157"/>
      <c r="I181" s="157"/>
      <c r="J181" s="157"/>
      <c r="K181" s="158"/>
      <c r="L181" s="157"/>
      <c r="M181" s="103"/>
      <c r="O181" s="3"/>
      <c r="P181" s="19"/>
      <c r="Q181" s="19"/>
      <c r="R181" s="19"/>
      <c r="S181" s="19"/>
      <c r="T181" s="19"/>
      <c r="U181" s="19"/>
      <c r="V181" s="19"/>
      <c r="W181" s="19"/>
      <c r="X181" s="19"/>
      <c r="Z181" s="19"/>
      <c r="AA181" s="19"/>
      <c r="AB181" s="19"/>
      <c r="AC181" s="19"/>
      <c r="AD181" s="19"/>
      <c r="AE181" s="19"/>
    </row>
    <row r="182" spans="1:31" s="36" customFormat="1" hidden="1">
      <c r="A182" s="19"/>
      <c r="B182" s="166"/>
      <c r="C182" s="157"/>
      <c r="D182" s="158"/>
      <c r="E182" s="157"/>
      <c r="F182" s="157"/>
      <c r="G182" s="157"/>
      <c r="H182" s="157"/>
      <c r="I182" s="157"/>
      <c r="J182" s="157"/>
      <c r="K182" s="158"/>
      <c r="L182" s="157"/>
      <c r="M182" s="103"/>
      <c r="O182" s="3"/>
      <c r="P182" s="19"/>
      <c r="Q182" s="19"/>
      <c r="R182" s="19"/>
      <c r="S182" s="19"/>
      <c r="T182" s="19"/>
      <c r="U182" s="19"/>
      <c r="V182" s="19"/>
      <c r="W182" s="19"/>
      <c r="X182" s="19"/>
      <c r="Z182" s="19"/>
      <c r="AA182" s="19"/>
      <c r="AB182" s="19"/>
      <c r="AC182" s="19"/>
      <c r="AD182" s="19"/>
      <c r="AE182" s="19"/>
    </row>
    <row r="183" spans="1:31" s="36" customFormat="1" hidden="1">
      <c r="A183" s="19"/>
      <c r="B183" s="166"/>
      <c r="C183" s="157"/>
      <c r="D183" s="158"/>
      <c r="E183" s="157"/>
      <c r="F183" s="157"/>
      <c r="G183" s="157"/>
      <c r="H183" s="157"/>
      <c r="I183" s="157"/>
      <c r="J183" s="157"/>
      <c r="K183" s="158"/>
      <c r="L183" s="157"/>
      <c r="M183" s="103"/>
      <c r="O183" s="3"/>
      <c r="P183" s="19"/>
      <c r="Q183" s="19"/>
      <c r="R183" s="19"/>
      <c r="S183" s="19"/>
      <c r="T183" s="19"/>
      <c r="U183" s="19"/>
      <c r="V183" s="19"/>
      <c r="W183" s="19"/>
      <c r="X183" s="19"/>
      <c r="Z183" s="19"/>
      <c r="AA183" s="19"/>
      <c r="AB183" s="19"/>
      <c r="AC183" s="19"/>
      <c r="AD183" s="19"/>
      <c r="AE183" s="19"/>
    </row>
    <row r="184" spans="1:31" s="36" customFormat="1" ht="15" hidden="1" customHeight="1">
      <c r="B184" s="167" t="s">
        <v>208</v>
      </c>
      <c r="C184" s="168"/>
      <c r="D184" s="461" t="s">
        <v>209</v>
      </c>
      <c r="E184" s="461"/>
      <c r="F184" s="461"/>
      <c r="G184" s="461"/>
      <c r="H184" s="461"/>
      <c r="I184" s="461"/>
      <c r="J184" s="461"/>
      <c r="K184" s="461"/>
      <c r="L184" s="461"/>
      <c r="M184" s="103"/>
    </row>
    <row r="185" spans="1:31" s="36" customFormat="1" hidden="1">
      <c r="B185" s="167"/>
      <c r="C185" s="169"/>
      <c r="D185" s="169"/>
      <c r="E185" s="157"/>
      <c r="F185" s="157"/>
      <c r="G185" s="157"/>
      <c r="H185" s="157"/>
      <c r="I185" s="157"/>
      <c r="J185" s="157"/>
      <c r="K185" s="169"/>
      <c r="L185" s="157"/>
      <c r="M185" s="103"/>
    </row>
    <row r="186" spans="1:31" s="36" customFormat="1" hidden="1">
      <c r="B186" s="167"/>
      <c r="C186" s="169"/>
      <c r="D186" s="169"/>
      <c r="E186" s="157"/>
      <c r="F186" s="157"/>
      <c r="G186" s="157"/>
      <c r="H186" s="157"/>
      <c r="I186" s="157"/>
      <c r="J186" s="157"/>
      <c r="K186" s="169"/>
      <c r="L186" s="157"/>
      <c r="M186" s="103"/>
    </row>
    <row r="187" spans="1:31" s="36" customFormat="1" ht="15" hidden="1" customHeight="1">
      <c r="B187" s="167" t="s">
        <v>210</v>
      </c>
      <c r="C187" s="168"/>
      <c r="D187" s="456"/>
      <c r="E187" s="456"/>
      <c r="F187" s="456"/>
      <c r="G187" s="456"/>
      <c r="H187" s="456"/>
      <c r="I187" s="456"/>
      <c r="J187" s="456"/>
      <c r="K187" s="456"/>
      <c r="L187" s="456"/>
      <c r="M187" s="103"/>
    </row>
    <row r="188" spans="1:31" s="36" customFormat="1" hidden="1">
      <c r="B188" s="170"/>
      <c r="C188" s="157"/>
      <c r="D188" s="157"/>
      <c r="E188" s="157"/>
      <c r="F188" s="157"/>
      <c r="G188" s="157"/>
      <c r="H188" s="157"/>
      <c r="I188" s="157"/>
      <c r="J188" s="157"/>
      <c r="K188" s="157"/>
      <c r="L188" s="157"/>
      <c r="M188" s="103"/>
    </row>
    <row r="189" spans="1:31" s="36" customFormat="1" hidden="1">
      <c r="B189" s="170"/>
      <c r="C189" s="157"/>
      <c r="D189" s="157"/>
      <c r="E189" s="157"/>
      <c r="F189" s="157"/>
      <c r="G189" s="157"/>
      <c r="H189" s="157"/>
      <c r="I189" s="157"/>
      <c r="J189" s="157"/>
      <c r="K189" s="157"/>
      <c r="L189" s="157"/>
      <c r="M189" s="103"/>
    </row>
    <row r="190" spans="1:31" s="36" customFormat="1" ht="15" hidden="1" customHeight="1">
      <c r="B190" s="170" t="s">
        <v>211</v>
      </c>
      <c r="C190" s="168"/>
      <c r="D190" s="457"/>
      <c r="E190" s="456"/>
      <c r="F190" s="456"/>
      <c r="G190" s="456"/>
      <c r="H190" s="456"/>
      <c r="I190" s="456"/>
      <c r="J190" s="456"/>
      <c r="K190" s="456"/>
      <c r="L190" s="456"/>
      <c r="M190" s="103"/>
    </row>
    <row r="191" spans="1:31" s="36" customFormat="1" ht="12.5" hidden="1" thickBot="1">
      <c r="A191" s="19"/>
      <c r="B191" s="153"/>
      <c r="C191" s="154"/>
      <c r="D191" s="155"/>
      <c r="E191" s="154"/>
      <c r="F191" s="154"/>
      <c r="G191" s="154"/>
      <c r="H191" s="154"/>
      <c r="I191" s="154"/>
      <c r="J191" s="154"/>
      <c r="K191" s="155"/>
      <c r="L191" s="154"/>
      <c r="M191" s="152"/>
      <c r="O191" s="3"/>
      <c r="P191" s="19"/>
      <c r="Q191" s="19"/>
      <c r="R191" s="19"/>
      <c r="S191" s="19"/>
      <c r="T191" s="19"/>
      <c r="U191" s="19"/>
      <c r="V191" s="19"/>
      <c r="W191" s="19"/>
      <c r="X191" s="19"/>
      <c r="Z191" s="19"/>
      <c r="AA191" s="19"/>
      <c r="AB191" s="19"/>
      <c r="AC191" s="19"/>
      <c r="AD191" s="19"/>
      <c r="AE191" s="19"/>
    </row>
    <row r="192" spans="1:31" hidden="1"/>
  </sheetData>
  <sheetProtection algorithmName="SHA-512" hashValue="Ve3X0eIfkcKyy8MOMhDaL3nIAFvRQPvGhZN+q+vAaNiPssrYvx79HIc6PzvChnWZM0vsGfGfflLANwgG7HH8fw==" saltValue="bbQNaLcAu+3tNpF9g4V8Uw==" spinCount="100000" sheet="1" autoFilter="0"/>
  <dataConsolidate/>
  <mergeCells count="41">
    <mergeCell ref="B92:C92"/>
    <mergeCell ref="B1:C1"/>
    <mergeCell ref="B7:L7"/>
    <mergeCell ref="B12:C12"/>
    <mergeCell ref="B67:C67"/>
    <mergeCell ref="B69:C69"/>
    <mergeCell ref="B71:C71"/>
    <mergeCell ref="B75:C75"/>
    <mergeCell ref="B82:C82"/>
    <mergeCell ref="B90:C90"/>
    <mergeCell ref="L142:M142"/>
    <mergeCell ref="B94:C94"/>
    <mergeCell ref="B98:C98"/>
    <mergeCell ref="B104:C104"/>
    <mergeCell ref="B110:C110"/>
    <mergeCell ref="B112:C112"/>
    <mergeCell ref="B114:C114"/>
    <mergeCell ref="L133:M133"/>
    <mergeCell ref="L136:M136"/>
    <mergeCell ref="L137:M137"/>
    <mergeCell ref="L141:M141"/>
    <mergeCell ref="L164:M164"/>
    <mergeCell ref="L143:M143"/>
    <mergeCell ref="L144:M144"/>
    <mergeCell ref="L145:M145"/>
    <mergeCell ref="L151:M151"/>
    <mergeCell ref="L152:M152"/>
    <mergeCell ref="L153:M153"/>
    <mergeCell ref="L154:M154"/>
    <mergeCell ref="L155:M155"/>
    <mergeCell ref="L156:M156"/>
    <mergeCell ref="L157:M157"/>
    <mergeCell ref="L158:M158"/>
    <mergeCell ref="D187:L187"/>
    <mergeCell ref="D190:L190"/>
    <mergeCell ref="L165:M165"/>
    <mergeCell ref="L168:M168"/>
    <mergeCell ref="L169:M169"/>
    <mergeCell ref="L171:M171"/>
    <mergeCell ref="C180:D180"/>
    <mergeCell ref="D184:L184"/>
  </mergeCells>
  <conditionalFormatting sqref="B7:C7">
    <cfRule type="containsText" dxfId="79" priority="76" operator="containsText" text="THE FOLLOWING STATEMENT RECONCILES">
      <formula>NOT(ISERROR(SEARCH("THE FOLLOWING STATEMENT RECONCILES",B7)))</formula>
    </cfRule>
    <cfRule type="containsText" dxfId="78" priority="77" operator="containsText" text="&quot;THE FOLLOWING STATEMENT DOES NOT RECONCILE&quot;">
      <formula>NOT(ISERROR(SEARCH("""THE FOLLOWING STATEMENT DOES NOT RECONCILE""",B7)))</formula>
    </cfRule>
  </conditionalFormatting>
  <conditionalFormatting sqref="B7:L7">
    <cfRule type="containsText" dxfId="77" priority="75" operator="containsText" text="THE FOLLOWING STATEMENT DOES NOT RECONCILE">
      <formula>NOT(ISERROR(SEARCH("THE FOLLOWING STATEMENT DOES NOT RECONCILE",B7)))</formula>
    </cfRule>
  </conditionalFormatting>
  <conditionalFormatting sqref="D66:L66 D68:L68 D70:L70">
    <cfRule type="cellIs" dxfId="76" priority="25" operator="lessThan">
      <formula>0</formula>
    </cfRule>
  </conditionalFormatting>
  <conditionalFormatting sqref="D98:L114">
    <cfRule type="cellIs" dxfId="75" priority="2" operator="lessThan">
      <formula>-1</formula>
    </cfRule>
  </conditionalFormatting>
  <conditionalFormatting sqref="D122:L127 D12:L12 D15:J32 J32:L32 D35:L71 D75:L94 Q122:R127 U122:W127 E129:J130 H133:I133 H136:I137 H139:I139 H141:I145 H147:H176">
    <cfRule type="cellIs" dxfId="74" priority="44" operator="lessThan">
      <formula>-1</formula>
    </cfRule>
  </conditionalFormatting>
  <conditionalFormatting sqref="E131:G132">
    <cfRule type="cellIs" dxfId="73" priority="71" operator="lessThan">
      <formula>-1</formula>
    </cfRule>
  </conditionalFormatting>
  <conditionalFormatting sqref="I147:I158">
    <cfRule type="cellIs" dxfId="72" priority="8" operator="lessThan">
      <formula>-1</formula>
    </cfRule>
  </conditionalFormatting>
  <conditionalFormatting sqref="I160">
    <cfRule type="cellIs" dxfId="71" priority="7" operator="lessThan">
      <formula>-1</formula>
    </cfRule>
  </conditionalFormatting>
  <conditionalFormatting sqref="I164:I165">
    <cfRule type="cellIs" dxfId="70" priority="65" operator="lessThan">
      <formula>-1</formula>
    </cfRule>
  </conditionalFormatting>
  <conditionalFormatting sqref="I168:I171">
    <cfRule type="cellIs" dxfId="69" priority="45" operator="lessThan">
      <formula>-1</formula>
    </cfRule>
  </conditionalFormatting>
  <conditionalFormatting sqref="I173:I175 I176:J176">
    <cfRule type="cellIs" dxfId="68" priority="69" operator="lessThan">
      <formula>-1</formula>
    </cfRule>
  </conditionalFormatting>
  <conditionalFormatting sqref="K15:K31">
    <cfRule type="cellIs" dxfId="67" priority="3" operator="lessThan">
      <formula>-1</formula>
    </cfRule>
  </conditionalFormatting>
  <conditionalFormatting sqref="L14:L31 Q15:R32 U15:W32">
    <cfRule type="cellIs" dxfId="66" priority="67" operator="lessThan">
      <formula>-1</formula>
    </cfRule>
  </conditionalFormatting>
  <conditionalFormatting sqref="L120:L126">
    <cfRule type="cellIs" dxfId="65" priority="1" operator="lessThan">
      <formula>0</formula>
    </cfRule>
  </conditionalFormatting>
  <conditionalFormatting sqref="M94">
    <cfRule type="colorScale" priority="5">
      <colorScale>
        <cfvo type="min"/>
        <cfvo type="max"/>
        <color rgb="FFFF7128"/>
        <color rgb="FFFFEF9C"/>
      </colorScale>
    </cfRule>
  </conditionalFormatting>
  <conditionalFormatting sqref="Q151:Q158">
    <cfRule type="cellIs" dxfId="64" priority="49" operator="lessThan">
      <formula>-1</formula>
    </cfRule>
  </conditionalFormatting>
  <conditionalFormatting sqref="Q12:R12">
    <cfRule type="cellIs" dxfId="63" priority="61" operator="lessThan">
      <formula>-1</formula>
    </cfRule>
  </conditionalFormatting>
  <conditionalFormatting sqref="Q35:R71">
    <cfRule type="cellIs" dxfId="62" priority="39" operator="lessThan">
      <formula>-1</formula>
    </cfRule>
  </conditionalFormatting>
  <conditionalFormatting sqref="Q66:R66 Q68:R68">
    <cfRule type="cellIs" dxfId="61" priority="62" operator="lessThan">
      <formula>0</formula>
    </cfRule>
  </conditionalFormatting>
  <conditionalFormatting sqref="Q70:R70">
    <cfRule type="cellIs" dxfId="60" priority="40" operator="lessThan">
      <formula>0</formula>
    </cfRule>
  </conditionalFormatting>
  <conditionalFormatting sqref="Q75:R94">
    <cfRule type="cellIs" dxfId="59" priority="38" operator="lessThan">
      <formula>-1</formula>
    </cfRule>
  </conditionalFormatting>
  <conditionalFormatting sqref="Q98:R114">
    <cfRule type="cellIs" dxfId="58" priority="37" operator="lessThan">
      <formula>-1</formula>
    </cfRule>
  </conditionalFormatting>
  <conditionalFormatting sqref="Q129:R130">
    <cfRule type="cellIs" dxfId="57" priority="60" operator="lessThan">
      <formula>-1</formula>
    </cfRule>
  </conditionalFormatting>
  <conditionalFormatting sqref="Q147:R150">
    <cfRule type="cellIs" dxfId="56" priority="34" operator="lessThan">
      <formula>-1</formula>
    </cfRule>
  </conditionalFormatting>
  <conditionalFormatting sqref="Q164:R165">
    <cfRule type="cellIs" dxfId="55" priority="58" operator="lessThan">
      <formula>-1</formula>
    </cfRule>
  </conditionalFormatting>
  <conditionalFormatting sqref="Q168:R171">
    <cfRule type="cellIs" dxfId="54" priority="57" operator="lessThan">
      <formula>-1</formula>
    </cfRule>
  </conditionalFormatting>
  <conditionalFormatting sqref="Q173:R175">
    <cfRule type="cellIs" dxfId="53" priority="32" operator="lessThan">
      <formula>-1</formula>
    </cfRule>
  </conditionalFormatting>
  <conditionalFormatting sqref="Q133:W133 Q136:W137">
    <cfRule type="cellIs" dxfId="52" priority="51" operator="lessThan">
      <formula>-1</formula>
    </cfRule>
  </conditionalFormatting>
  <conditionalFormatting sqref="Q139:W139">
    <cfRule type="cellIs" dxfId="51" priority="35" operator="lessThan">
      <formula>-1</formula>
    </cfRule>
  </conditionalFormatting>
  <conditionalFormatting sqref="Q141:W145">
    <cfRule type="cellIs" dxfId="50" priority="50" operator="lessThan">
      <formula>-1</formula>
    </cfRule>
  </conditionalFormatting>
  <conditionalFormatting sqref="R156:R158">
    <cfRule type="top10" dxfId="49" priority="59" percent="1" rank="10"/>
  </conditionalFormatting>
  <conditionalFormatting sqref="S147:W147">
    <cfRule type="cellIs" dxfId="48" priority="33" operator="lessThan">
      <formula>-1</formula>
    </cfRule>
  </conditionalFormatting>
  <conditionalFormatting sqref="U151:U158">
    <cfRule type="cellIs" dxfId="47" priority="48" operator="lessThan">
      <formula>-1</formula>
    </cfRule>
  </conditionalFormatting>
  <conditionalFormatting sqref="U12:W12">
    <cfRule type="cellIs" dxfId="46" priority="56" operator="lessThan">
      <formula>-1</formula>
    </cfRule>
  </conditionalFormatting>
  <conditionalFormatting sqref="U35:W71">
    <cfRule type="cellIs" dxfId="45" priority="41" operator="lessThan">
      <formula>-1</formula>
    </cfRule>
  </conditionalFormatting>
  <conditionalFormatting sqref="U68:W68 U70:W70">
    <cfRule type="cellIs" dxfId="44" priority="42" operator="lessThan">
      <formula>0</formula>
    </cfRule>
  </conditionalFormatting>
  <conditionalFormatting sqref="U75:W94">
    <cfRule type="cellIs" dxfId="43" priority="28" operator="lessThan">
      <formula>-1</formula>
    </cfRule>
  </conditionalFormatting>
  <conditionalFormatting sqref="U98:W114">
    <cfRule type="cellIs" dxfId="42" priority="27" operator="lessThan">
      <formula>-1</formula>
    </cfRule>
  </conditionalFormatting>
  <conditionalFormatting sqref="U129:W130">
    <cfRule type="cellIs" dxfId="41" priority="55" operator="lessThan">
      <formula>-1</formula>
    </cfRule>
  </conditionalFormatting>
  <conditionalFormatting sqref="U148:W150">
    <cfRule type="cellIs" dxfId="40" priority="53" operator="lessThan">
      <formula>-1</formula>
    </cfRule>
  </conditionalFormatting>
  <conditionalFormatting sqref="U164:W165">
    <cfRule type="cellIs" dxfId="39" priority="47" operator="lessThan">
      <formula>-1</formula>
    </cfRule>
  </conditionalFormatting>
  <conditionalFormatting sqref="U168:W171">
    <cfRule type="cellIs" dxfId="38" priority="46" operator="lessThan">
      <formula>-1</formula>
    </cfRule>
  </conditionalFormatting>
  <conditionalFormatting sqref="U173:W175">
    <cfRule type="cellIs" dxfId="37" priority="54" operator="lessThan">
      <formula>-1</formula>
    </cfRule>
  </conditionalFormatting>
  <conditionalFormatting sqref="V156:W158">
    <cfRule type="top10" dxfId="36" priority="52" percent="1" rank="10"/>
  </conditionalFormatting>
  <pageMargins left="0.7" right="0.7" top="0.75" bottom="0.75" header="0.3" footer="0.3"/>
  <pageSetup paperSize="9" scale="35" orientation="portrait" r:id="rId1"/>
  <headerFooter>
    <oddFooter>&amp;C_x000D_&amp;1#&amp;"Calibri"&amp;10&amp;K000000 OFFICIAL</oddFooter>
  </headerFooter>
  <rowBreaks count="1" manualBreakCount="1">
    <brk id="71"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76D8502-266B-4C90-B054-F61DD427C8BB}">
          <x14:formula1>
            <xm:f>'Revised Outturn'!$B$8:$B$208</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A65D-BAF6-4579-BE8D-FBD4661805B3}">
  <sheetPr filterMode="1"/>
  <dimension ref="A1:EL221"/>
  <sheetViews>
    <sheetView topLeftCell="C1" workbookViewId="0">
      <selection activeCell="H151" sqref="H151:DQ151"/>
    </sheetView>
  </sheetViews>
  <sheetFormatPr defaultRowHeight="16"/>
  <cols>
    <col min="1" max="1" width="14.453125" style="256" customWidth="1"/>
    <col min="2" max="2" width="55.81640625" style="175" bestFit="1" customWidth="1"/>
    <col min="3" max="3" width="14.453125" style="256" customWidth="1"/>
    <col min="4" max="4" width="35" customWidth="1"/>
    <col min="5" max="5" width="16.54296875" customWidth="1"/>
    <col min="6" max="6" width="14.54296875" customWidth="1"/>
    <col min="7" max="7" width="12.1796875" customWidth="1"/>
    <col min="8" max="8" width="15.453125" customWidth="1"/>
    <col min="9" max="15" width="13.54296875" customWidth="1"/>
    <col min="16" max="16" width="16.54296875" customWidth="1"/>
    <col min="17" max="23" width="13.54296875" customWidth="1"/>
    <col min="24" max="24" width="16.1796875" customWidth="1"/>
    <col min="25" max="25" width="17.7265625" bestFit="1" customWidth="1"/>
    <col min="26" max="26" width="15.81640625" customWidth="1"/>
    <col min="27" max="27" width="17.26953125" bestFit="1" customWidth="1"/>
    <col min="28" max="28" width="18.453125" bestFit="1" customWidth="1"/>
    <col min="29" max="29" width="15" bestFit="1" customWidth="1"/>
    <col min="30" max="30" width="18.7265625" bestFit="1" customWidth="1"/>
    <col min="31" max="31" width="18.54296875" bestFit="1" customWidth="1"/>
    <col min="32" max="32" width="18.453125" bestFit="1" customWidth="1"/>
    <col min="33" max="33" width="15.453125" bestFit="1" customWidth="1"/>
    <col min="34" max="34" width="18.1796875" bestFit="1" customWidth="1"/>
    <col min="35" max="35" width="15.453125" bestFit="1" customWidth="1"/>
    <col min="36" max="36" width="17.81640625" bestFit="1" customWidth="1"/>
    <col min="37" max="38" width="18.453125" bestFit="1" customWidth="1"/>
    <col min="39" max="39" width="18.26953125" bestFit="1" customWidth="1"/>
    <col min="40" max="40" width="16.1796875" bestFit="1" customWidth="1"/>
    <col min="41" max="41" width="15" bestFit="1" customWidth="1"/>
    <col min="42" max="42" width="13.81640625" bestFit="1" customWidth="1"/>
    <col min="43" max="43" width="16.81640625" bestFit="1" customWidth="1"/>
    <col min="44" max="44" width="16.453125" bestFit="1" customWidth="1"/>
    <col min="45" max="46" width="15.453125" bestFit="1" customWidth="1"/>
    <col min="47" max="47" width="18.7265625" bestFit="1" customWidth="1"/>
    <col min="48" max="48" width="15.54296875" bestFit="1" customWidth="1"/>
    <col min="49" max="49" width="13.81640625" bestFit="1" customWidth="1"/>
    <col min="50" max="51" width="15" bestFit="1" customWidth="1"/>
    <col min="52" max="52" width="17.7265625" bestFit="1" customWidth="1"/>
    <col min="53" max="53" width="18.26953125" bestFit="1" customWidth="1"/>
    <col min="54" max="54" width="16.81640625" bestFit="1" customWidth="1"/>
    <col min="55" max="55" width="18.54296875" bestFit="1" customWidth="1"/>
    <col min="56" max="56" width="18.1796875" bestFit="1" customWidth="1"/>
    <col min="57" max="57" width="16.81640625" bestFit="1" customWidth="1"/>
    <col min="58" max="58" width="15" bestFit="1" customWidth="1"/>
    <col min="59" max="59" width="18.54296875" bestFit="1" customWidth="1"/>
    <col min="60" max="60" width="15" bestFit="1" customWidth="1"/>
    <col min="61" max="61" width="13.81640625" bestFit="1" customWidth="1"/>
    <col min="62" max="62" width="18.7265625" bestFit="1" customWidth="1"/>
    <col min="63" max="63" width="14.7265625" bestFit="1" customWidth="1"/>
    <col min="64" max="64" width="13.81640625" bestFit="1" customWidth="1"/>
    <col min="65" max="65" width="16.81640625" bestFit="1" customWidth="1"/>
    <col min="66" max="66" width="18.26953125" bestFit="1" customWidth="1"/>
    <col min="67" max="67" width="16.453125" bestFit="1" customWidth="1"/>
    <col min="68" max="68" width="15.81640625" bestFit="1" customWidth="1"/>
    <col min="69" max="69" width="15.453125" bestFit="1" customWidth="1"/>
    <col min="70" max="70" width="14.1796875" bestFit="1" customWidth="1"/>
    <col min="71" max="71" width="18.81640625" bestFit="1" customWidth="1"/>
    <col min="72" max="72" width="13.81640625" bestFit="1" customWidth="1"/>
    <col min="73" max="74" width="15.81640625" bestFit="1" customWidth="1"/>
    <col min="75" max="75" width="15.453125" bestFit="1" customWidth="1"/>
    <col min="76" max="76" width="13.54296875" bestFit="1" customWidth="1"/>
    <col min="77" max="77" width="17.7265625" bestFit="1" customWidth="1"/>
    <col min="78" max="78" width="14.7265625" bestFit="1" customWidth="1"/>
    <col min="79" max="79" width="17" bestFit="1" customWidth="1"/>
    <col min="80" max="80" width="13.54296875" bestFit="1" customWidth="1"/>
    <col min="81" max="81" width="14" bestFit="1" customWidth="1"/>
    <col min="82" max="82" width="16.453125" bestFit="1" customWidth="1"/>
    <col min="83" max="83" width="22.81640625" bestFit="1" customWidth="1"/>
    <col min="84" max="84" width="20.54296875" bestFit="1" customWidth="1"/>
    <col min="85" max="85" width="18.54296875" bestFit="1" customWidth="1"/>
    <col min="86" max="86" width="17" bestFit="1" customWidth="1"/>
    <col min="87" max="87" width="21" bestFit="1" customWidth="1"/>
    <col min="88" max="88" width="18.54296875" bestFit="1" customWidth="1"/>
    <col min="89" max="89" width="17.81640625" bestFit="1" customWidth="1"/>
    <col min="90" max="90" width="16.7265625" bestFit="1" customWidth="1"/>
    <col min="91" max="91" width="19.26953125" bestFit="1" customWidth="1"/>
    <col min="92" max="92" width="18.453125" bestFit="1" customWidth="1"/>
    <col min="93" max="94" width="19.1796875" bestFit="1" customWidth="1"/>
    <col min="95" max="95" width="20.453125" bestFit="1" customWidth="1"/>
    <col min="96" max="96" width="19.54296875" bestFit="1" customWidth="1"/>
    <col min="97" max="97" width="19.26953125" bestFit="1" customWidth="1"/>
    <col min="98" max="98" width="18.7265625" bestFit="1" customWidth="1"/>
    <col min="99" max="99" width="17.26953125" bestFit="1" customWidth="1"/>
    <col min="100" max="100" width="16.7265625" bestFit="1" customWidth="1"/>
    <col min="101" max="101" width="18.7265625" bestFit="1" customWidth="1"/>
    <col min="102" max="102" width="23.26953125" bestFit="1" customWidth="1"/>
    <col min="103" max="103" width="19" bestFit="1" customWidth="1"/>
    <col min="104" max="104" width="21.26953125" bestFit="1" customWidth="1"/>
    <col min="105" max="106" width="18.1796875" bestFit="1" customWidth="1"/>
    <col min="107" max="107" width="22.453125" bestFit="1" customWidth="1"/>
    <col min="108" max="108" width="17.7265625" bestFit="1" customWidth="1"/>
    <col min="109" max="109" width="18.54296875" bestFit="1" customWidth="1"/>
    <col min="110" max="110" width="18.1796875" bestFit="1" customWidth="1"/>
    <col min="111" max="111" width="14.7265625" bestFit="1" customWidth="1"/>
    <col min="112" max="112" width="13.81640625" bestFit="1" customWidth="1"/>
    <col min="113" max="113" width="18.54296875" bestFit="1" customWidth="1"/>
    <col min="114" max="114" width="15.453125" bestFit="1" customWidth="1"/>
    <col min="115" max="115" width="14.54296875" bestFit="1" customWidth="1"/>
    <col min="116" max="116" width="22.453125" bestFit="1" customWidth="1"/>
    <col min="117" max="117" width="17.7265625" bestFit="1" customWidth="1"/>
    <col min="118" max="118" width="23.54296875" bestFit="1" customWidth="1"/>
    <col min="119" max="119" width="14.7265625" customWidth="1"/>
    <col min="120" max="120" width="12.54296875" customWidth="1"/>
    <col min="121" max="121" width="18.7265625" customWidth="1"/>
    <col min="122" max="123" width="15.453125" bestFit="1" customWidth="1"/>
    <col min="124" max="124" width="14.1796875" bestFit="1" customWidth="1"/>
    <col min="125" max="126" width="13.81640625" customWidth="1"/>
    <col min="127" max="127" width="16.81640625" bestFit="1" customWidth="1"/>
    <col min="128" max="128" width="12.453125" customWidth="1"/>
    <col min="129" max="129" width="13.26953125" bestFit="1" customWidth="1"/>
    <col min="130" max="130" width="30.7265625" style="213" bestFit="1" customWidth="1"/>
    <col min="131" max="131" width="52.26953125" style="213" bestFit="1" customWidth="1"/>
    <col min="132" max="135" width="11.7265625" bestFit="1" customWidth="1"/>
    <col min="136" max="136" width="8.453125" bestFit="1" customWidth="1"/>
    <col min="137" max="137" width="11.7265625" bestFit="1" customWidth="1"/>
    <col min="138" max="138" width="11.7265625" style="213" bestFit="1" customWidth="1"/>
    <col min="139" max="142" width="11.7265625" bestFit="1" customWidth="1"/>
    <col min="143" max="143" width="8.453125" bestFit="1" customWidth="1"/>
    <col min="144" max="148" width="11.7265625" bestFit="1" customWidth="1"/>
    <col min="149" max="149" width="10.54296875" bestFit="1" customWidth="1"/>
    <col min="150" max="153" width="11.7265625" bestFit="1" customWidth="1"/>
    <col min="154" max="154" width="8.453125" bestFit="1" customWidth="1"/>
    <col min="155" max="161" width="11.7265625" bestFit="1" customWidth="1"/>
    <col min="162" max="162" width="14" bestFit="1" customWidth="1"/>
    <col min="163" max="165" width="11.7265625" bestFit="1" customWidth="1"/>
    <col min="166" max="166" width="14" bestFit="1" customWidth="1"/>
    <col min="167" max="167" width="10.54296875" bestFit="1" customWidth="1"/>
    <col min="168" max="169" width="11.7265625" bestFit="1" customWidth="1"/>
    <col min="170" max="170" width="8.453125" bestFit="1" customWidth="1"/>
    <col min="171" max="176" width="11.7265625" bestFit="1" customWidth="1"/>
    <col min="177" max="177" width="10.54296875" bestFit="1" customWidth="1"/>
    <col min="178" max="179" width="11.7265625" bestFit="1" customWidth="1"/>
    <col min="180" max="180" width="8.453125" bestFit="1" customWidth="1"/>
    <col min="181" max="182" width="11.7265625" bestFit="1" customWidth="1"/>
    <col min="183" max="183" width="7.26953125" bestFit="1" customWidth="1"/>
    <col min="184" max="188" width="10.54296875" bestFit="1" customWidth="1"/>
    <col min="189" max="189" width="7.26953125" bestFit="1" customWidth="1"/>
    <col min="190" max="190" width="9.54296875" bestFit="1" customWidth="1"/>
    <col min="191" max="204" width="10.54296875" bestFit="1" customWidth="1"/>
    <col min="205" max="205" width="9.54296875" bestFit="1" customWidth="1"/>
    <col min="206" max="206" width="14" bestFit="1" customWidth="1"/>
    <col min="207" max="207" width="10.54296875" bestFit="1" customWidth="1"/>
    <col min="208" max="208" width="9.54296875" bestFit="1" customWidth="1"/>
    <col min="209" max="217" width="10.54296875" bestFit="1" customWidth="1"/>
    <col min="218" max="218" width="8.81640625" bestFit="1" customWidth="1"/>
    <col min="219" max="219" width="10.54296875" bestFit="1" customWidth="1"/>
    <col min="220" max="220" width="14" bestFit="1" customWidth="1"/>
    <col min="221" max="229" width="10.54296875" bestFit="1" customWidth="1"/>
    <col min="230" max="232" width="9.54296875" bestFit="1" customWidth="1"/>
    <col min="233" max="233" width="7.26953125" bestFit="1" customWidth="1"/>
    <col min="234" max="234" width="8.81640625" bestFit="1" customWidth="1"/>
    <col min="235" max="235" width="9.54296875" bestFit="1" customWidth="1"/>
    <col min="236" max="236" width="10.54296875" bestFit="1" customWidth="1"/>
    <col min="237" max="237" width="9.54296875" bestFit="1" customWidth="1"/>
    <col min="238" max="238" width="2.1796875" bestFit="1" customWidth="1"/>
    <col min="239" max="239" width="3.26953125" bestFit="1" customWidth="1"/>
    <col min="240" max="240" width="8.81640625" bestFit="1" customWidth="1"/>
    <col min="241" max="241" width="9.54296875" bestFit="1" customWidth="1"/>
    <col min="242" max="243" width="8.81640625" bestFit="1" customWidth="1"/>
    <col min="244" max="249" width="10" bestFit="1" customWidth="1"/>
    <col min="250" max="250" width="8.81640625" bestFit="1" customWidth="1"/>
    <col min="251" max="254" width="10" bestFit="1" customWidth="1"/>
    <col min="255" max="255" width="11.7265625" bestFit="1" customWidth="1"/>
    <col min="256" max="259" width="10" bestFit="1" customWidth="1"/>
    <col min="260" max="260" width="10.54296875" bestFit="1" customWidth="1"/>
    <col min="261" max="265" width="10" bestFit="1" customWidth="1"/>
    <col min="266" max="266" width="11.1796875" bestFit="1" customWidth="1"/>
    <col min="267" max="270" width="10" bestFit="1" customWidth="1"/>
    <col min="271" max="271" width="10.54296875" bestFit="1" customWidth="1"/>
    <col min="272" max="274" width="10" bestFit="1" customWidth="1"/>
    <col min="275" max="275" width="6.7265625" bestFit="1" customWidth="1"/>
    <col min="276" max="276" width="8.81640625" bestFit="1" customWidth="1"/>
    <col min="277" max="277" width="6.7265625" bestFit="1" customWidth="1"/>
    <col min="278" max="278" width="10" bestFit="1" customWidth="1"/>
    <col min="279" max="279" width="6.7265625" bestFit="1" customWidth="1"/>
    <col min="280" max="282" width="10" bestFit="1" customWidth="1"/>
    <col min="283" max="283" width="10.54296875" bestFit="1" customWidth="1"/>
    <col min="284" max="285" width="10" bestFit="1" customWidth="1"/>
    <col min="286" max="286" width="10.54296875" bestFit="1" customWidth="1"/>
    <col min="287" max="288" width="10" bestFit="1" customWidth="1"/>
    <col min="289" max="289" width="6.7265625" bestFit="1" customWidth="1"/>
    <col min="290" max="290" width="10" bestFit="1" customWidth="1"/>
    <col min="291" max="293" width="11.1796875" bestFit="1" customWidth="1"/>
    <col min="294" max="294" width="7.7265625" bestFit="1" customWidth="1"/>
    <col min="295" max="295" width="12.1796875" bestFit="1" customWidth="1"/>
    <col min="296" max="303" width="11.1796875" bestFit="1" customWidth="1"/>
    <col min="304" max="304" width="10" bestFit="1" customWidth="1"/>
    <col min="305" max="309" width="11.1796875" bestFit="1" customWidth="1"/>
    <col min="310" max="310" width="13.26953125" bestFit="1" customWidth="1"/>
    <col min="311" max="311" width="11.1796875" bestFit="1" customWidth="1"/>
    <col min="312" max="312" width="7.7265625" bestFit="1" customWidth="1"/>
    <col min="313" max="316" width="11.1796875" bestFit="1" customWidth="1"/>
    <col min="317" max="317" width="7.7265625" bestFit="1" customWidth="1"/>
    <col min="318" max="328" width="11.1796875" bestFit="1" customWidth="1"/>
    <col min="329" max="329" width="12.1796875" bestFit="1" customWidth="1"/>
    <col min="330" max="330" width="11.1796875" bestFit="1" customWidth="1"/>
    <col min="331" max="331" width="10" bestFit="1" customWidth="1"/>
    <col min="332" max="332" width="12.1796875" bestFit="1" customWidth="1"/>
    <col min="333" max="333" width="7.26953125" bestFit="1" customWidth="1"/>
    <col min="334" max="334" width="11.26953125" bestFit="1" customWidth="1"/>
    <col min="335" max="335" width="24.1796875" bestFit="1" customWidth="1"/>
    <col min="336" max="336" width="7.81640625" bestFit="1" customWidth="1"/>
    <col min="337" max="337" width="11" bestFit="1" customWidth="1"/>
    <col min="338" max="338" width="10.1796875" bestFit="1" customWidth="1"/>
    <col min="339" max="339" width="12.54296875" bestFit="1" customWidth="1"/>
    <col min="340" max="340" width="11.26953125" bestFit="1" customWidth="1"/>
    <col min="341" max="341" width="24.1796875" bestFit="1" customWidth="1"/>
    <col min="342" max="342" width="11.26953125" bestFit="1" customWidth="1"/>
    <col min="343" max="343" width="24.1796875" bestFit="1" customWidth="1"/>
    <col min="344" max="344" width="11.26953125" bestFit="1" customWidth="1"/>
    <col min="345" max="345" width="24.1796875" bestFit="1" customWidth="1"/>
    <col min="346" max="346" width="7.26953125" bestFit="1" customWidth="1"/>
    <col min="347" max="347" width="7" bestFit="1" customWidth="1"/>
    <col min="348" max="348" width="5" bestFit="1" customWidth="1"/>
    <col min="349" max="349" width="8.1796875" bestFit="1" customWidth="1"/>
    <col min="350" max="350" width="10.54296875" bestFit="1" customWidth="1"/>
    <col min="351" max="351" width="23.26953125" bestFit="1" customWidth="1"/>
    <col min="352" max="352" width="10.54296875" bestFit="1" customWidth="1"/>
    <col min="353" max="353" width="23.26953125" bestFit="1" customWidth="1"/>
    <col min="354" max="354" width="10.54296875" bestFit="1" customWidth="1"/>
    <col min="355" max="355" width="23.26953125" bestFit="1" customWidth="1"/>
    <col min="356" max="356" width="10.54296875" bestFit="1" customWidth="1"/>
    <col min="357" max="357" width="23.26953125" bestFit="1" customWidth="1"/>
    <col min="358" max="358" width="11.7265625" bestFit="1" customWidth="1"/>
    <col min="359" max="359" width="23.26953125" bestFit="1" customWidth="1"/>
    <col min="360" max="360" width="11.7265625" bestFit="1" customWidth="1"/>
    <col min="361" max="361" width="23.26953125" bestFit="1" customWidth="1"/>
    <col min="362" max="362" width="11.7265625" bestFit="1" customWidth="1"/>
    <col min="363" max="363" width="23.26953125" bestFit="1" customWidth="1"/>
    <col min="364" max="364" width="11.7265625" bestFit="1" customWidth="1"/>
    <col min="365" max="365" width="23.26953125" bestFit="1" customWidth="1"/>
    <col min="366" max="366" width="11.7265625" bestFit="1" customWidth="1"/>
    <col min="367" max="367" width="14.1796875" bestFit="1" customWidth="1"/>
    <col min="368" max="368" width="11.7265625" bestFit="1" customWidth="1"/>
    <col min="369" max="369" width="23.26953125" bestFit="1" customWidth="1"/>
    <col min="370" max="370" width="10.54296875" bestFit="1" customWidth="1"/>
    <col min="371" max="371" width="23.26953125" bestFit="1" customWidth="1"/>
    <col min="372" max="372" width="11.7265625" bestFit="1" customWidth="1"/>
    <col min="373" max="373" width="23.26953125" bestFit="1" customWidth="1"/>
    <col min="374" max="374" width="11.7265625" bestFit="1" customWidth="1"/>
    <col min="375" max="375" width="23.26953125" bestFit="1" customWidth="1"/>
    <col min="376" max="376" width="11.7265625" bestFit="1" customWidth="1"/>
    <col min="377" max="377" width="23.26953125" bestFit="1" customWidth="1"/>
    <col min="378" max="378" width="11.7265625" bestFit="1" customWidth="1"/>
    <col min="379" max="379" width="23.26953125" bestFit="1" customWidth="1"/>
    <col min="380" max="380" width="11.7265625" bestFit="1" customWidth="1"/>
    <col min="381" max="381" width="23.26953125" bestFit="1" customWidth="1"/>
    <col min="382" max="382" width="11.7265625" bestFit="1" customWidth="1"/>
    <col min="383" max="383" width="23.26953125" bestFit="1" customWidth="1"/>
    <col min="384" max="384" width="11.7265625" bestFit="1" customWidth="1"/>
    <col min="385" max="385" width="23.26953125" bestFit="1" customWidth="1"/>
    <col min="386" max="386" width="11.7265625" bestFit="1" customWidth="1"/>
    <col min="387" max="387" width="23.26953125" bestFit="1" customWidth="1"/>
    <col min="388" max="388" width="11.7265625" bestFit="1" customWidth="1"/>
    <col min="389" max="389" width="23.26953125" bestFit="1" customWidth="1"/>
    <col min="390" max="390" width="11.7265625" bestFit="1" customWidth="1"/>
    <col min="391" max="391" width="23.26953125" bestFit="1" customWidth="1"/>
    <col min="392" max="392" width="11.7265625" bestFit="1" customWidth="1"/>
    <col min="393" max="393" width="22.1796875" bestFit="1" customWidth="1"/>
    <col min="394" max="394" width="11.7265625" bestFit="1" customWidth="1"/>
    <col min="395" max="395" width="14.1796875" bestFit="1" customWidth="1"/>
    <col min="396" max="396" width="11.7265625" bestFit="1" customWidth="1"/>
    <col min="397" max="397" width="23.26953125" bestFit="1" customWidth="1"/>
    <col min="398" max="398" width="11.7265625" bestFit="1" customWidth="1"/>
    <col min="399" max="399" width="23.26953125" bestFit="1" customWidth="1"/>
    <col min="400" max="400" width="11.7265625" bestFit="1" customWidth="1"/>
    <col min="401" max="401" width="23.26953125" bestFit="1" customWidth="1"/>
    <col min="402" max="402" width="12.81640625" bestFit="1" customWidth="1"/>
    <col min="403" max="403" width="23.26953125" bestFit="1" customWidth="1"/>
    <col min="404" max="404" width="11.7265625" bestFit="1" customWidth="1"/>
    <col min="405" max="405" width="23.26953125" bestFit="1" customWidth="1"/>
    <col min="406" max="406" width="11.7265625" bestFit="1" customWidth="1"/>
    <col min="407" max="407" width="23.26953125" bestFit="1" customWidth="1"/>
    <col min="408" max="408" width="11.7265625" bestFit="1" customWidth="1"/>
    <col min="409" max="409" width="23.26953125" bestFit="1" customWidth="1"/>
    <col min="410" max="410" width="11.7265625" bestFit="1" customWidth="1"/>
    <col min="411" max="411" width="23.26953125" bestFit="1" customWidth="1"/>
    <col min="412" max="412" width="11.7265625" bestFit="1" customWidth="1"/>
    <col min="413" max="413" width="23.26953125" bestFit="1" customWidth="1"/>
    <col min="414" max="414" width="11.7265625" bestFit="1" customWidth="1"/>
    <col min="415" max="415" width="23.26953125" bestFit="1" customWidth="1"/>
    <col min="416" max="416" width="11.7265625" bestFit="1" customWidth="1"/>
    <col min="417" max="417" width="23.26953125" bestFit="1" customWidth="1"/>
    <col min="418" max="418" width="11.7265625" bestFit="1" customWidth="1"/>
    <col min="419" max="419" width="23.26953125" bestFit="1" customWidth="1"/>
    <col min="420" max="420" width="8.453125" bestFit="1" customWidth="1"/>
    <col min="421" max="421" width="11.453125" bestFit="1" customWidth="1"/>
    <col min="422" max="422" width="10.54296875" bestFit="1" customWidth="1"/>
    <col min="423" max="423" width="13" bestFit="1" customWidth="1"/>
    <col min="424" max="424" width="8.453125" bestFit="1" customWidth="1"/>
    <col min="425" max="425" width="11.453125" bestFit="1" customWidth="1"/>
    <col min="426" max="426" width="11.7265625" bestFit="1" customWidth="1"/>
    <col min="427" max="427" width="14.1796875" bestFit="1" customWidth="1"/>
    <col min="428" max="428" width="8.453125" bestFit="1" customWidth="1"/>
    <col min="429" max="429" width="11.453125" bestFit="1" customWidth="1"/>
    <col min="430" max="430" width="11.7265625" bestFit="1" customWidth="1"/>
    <col min="431" max="431" width="23.26953125" bestFit="1" customWidth="1"/>
    <col min="432" max="432" width="11.7265625" bestFit="1" customWidth="1"/>
    <col min="433" max="433" width="23.26953125" bestFit="1" customWidth="1"/>
    <col min="434" max="434" width="11.7265625" bestFit="1" customWidth="1"/>
    <col min="435" max="435" width="22.1796875" bestFit="1" customWidth="1"/>
    <col min="436" max="436" width="11.7265625" bestFit="1" customWidth="1"/>
    <col min="437" max="437" width="23.26953125" bestFit="1" customWidth="1"/>
    <col min="438" max="438" width="11.7265625" bestFit="1" customWidth="1"/>
    <col min="439" max="439" width="23.26953125" bestFit="1" customWidth="1"/>
    <col min="440" max="440" width="11.7265625" bestFit="1" customWidth="1"/>
    <col min="441" max="441" width="23.26953125" bestFit="1" customWidth="1"/>
    <col min="442" max="442" width="11.7265625" bestFit="1" customWidth="1"/>
    <col min="443" max="443" width="22.1796875" bestFit="1" customWidth="1"/>
    <col min="444" max="444" width="11.7265625" bestFit="1" customWidth="1"/>
    <col min="445" max="445" width="14.1796875" bestFit="1" customWidth="1"/>
    <col min="446" max="446" width="11.7265625" bestFit="1" customWidth="1"/>
    <col min="447" max="447" width="23.26953125" bestFit="1" customWidth="1"/>
    <col min="448" max="448" width="8.453125" bestFit="1" customWidth="1"/>
    <col min="449" max="449" width="11.453125" bestFit="1" customWidth="1"/>
    <col min="450" max="450" width="11.7265625" bestFit="1" customWidth="1"/>
    <col min="451" max="451" width="23.26953125" bestFit="1" customWidth="1"/>
    <col min="452" max="452" width="12.81640625" bestFit="1" customWidth="1"/>
    <col min="453" max="453" width="23.26953125" bestFit="1" customWidth="1"/>
    <col min="454" max="454" width="12.81640625" bestFit="1" customWidth="1"/>
    <col min="455" max="455" width="15.453125" bestFit="1" customWidth="1"/>
    <col min="456" max="456" width="12.81640625" bestFit="1" customWidth="1"/>
    <col min="457" max="457" width="15.453125" bestFit="1" customWidth="1"/>
    <col min="458" max="458" width="9.453125" bestFit="1" customWidth="1"/>
    <col min="459" max="459" width="12.54296875" bestFit="1" customWidth="1"/>
    <col min="460" max="460" width="13.81640625" bestFit="1" customWidth="1"/>
    <col min="461" max="461" width="23.26953125" bestFit="1" customWidth="1"/>
    <col min="462" max="462" width="12.81640625" bestFit="1" customWidth="1"/>
    <col min="463" max="463" width="23.26953125" bestFit="1" customWidth="1"/>
    <col min="464" max="464" width="12.81640625" bestFit="1" customWidth="1"/>
    <col min="465" max="465" width="23.26953125" bestFit="1" customWidth="1"/>
    <col min="466" max="466" width="12.81640625" bestFit="1" customWidth="1"/>
    <col min="467" max="467" width="23.26953125" bestFit="1" customWidth="1"/>
    <col min="468" max="468" width="12.81640625" bestFit="1" customWidth="1"/>
    <col min="469" max="469" width="15.453125" bestFit="1" customWidth="1"/>
    <col min="470" max="470" width="12.81640625" bestFit="1" customWidth="1"/>
    <col min="471" max="471" width="23.26953125" bestFit="1" customWidth="1"/>
    <col min="472" max="472" width="12.81640625" bestFit="1" customWidth="1"/>
    <col min="473" max="473" width="23.26953125" bestFit="1" customWidth="1"/>
    <col min="474" max="474" width="12.81640625" bestFit="1" customWidth="1"/>
    <col min="475" max="475" width="15.453125" bestFit="1" customWidth="1"/>
    <col min="476" max="476" width="12.81640625" bestFit="1" customWidth="1"/>
    <col min="477" max="477" width="15.453125" bestFit="1" customWidth="1"/>
    <col min="478" max="478" width="11.7265625" bestFit="1" customWidth="1"/>
    <col min="479" max="479" width="23.26953125" bestFit="1" customWidth="1"/>
    <col min="480" max="480" width="12.81640625" bestFit="1" customWidth="1"/>
    <col min="481" max="481" width="15.453125" bestFit="1" customWidth="1"/>
    <col min="482" max="482" width="12.81640625" bestFit="1" customWidth="1"/>
    <col min="483" max="483" width="23.26953125" bestFit="1" customWidth="1"/>
    <col min="484" max="484" width="12.81640625" bestFit="1" customWidth="1"/>
    <col min="485" max="485" width="23.26953125" bestFit="1" customWidth="1"/>
    <col min="486" max="486" width="12.81640625" bestFit="1" customWidth="1"/>
    <col min="487" max="487" width="15.453125" bestFit="1" customWidth="1"/>
    <col min="488" max="488" width="12.81640625" bestFit="1" customWidth="1"/>
    <col min="489" max="489" width="23.26953125" bestFit="1" customWidth="1"/>
    <col min="490" max="490" width="15" bestFit="1" customWidth="1"/>
    <col min="491" max="491" width="23.26953125" bestFit="1" customWidth="1"/>
    <col min="492" max="492" width="12.81640625" bestFit="1" customWidth="1"/>
    <col min="493" max="493" width="23.26953125" bestFit="1" customWidth="1"/>
    <col min="494" max="494" width="9.453125" bestFit="1" customWidth="1"/>
    <col min="495" max="495" width="12.54296875" bestFit="1" customWidth="1"/>
    <col min="496" max="496" width="12.81640625" bestFit="1" customWidth="1"/>
    <col min="497" max="497" width="15.453125" bestFit="1" customWidth="1"/>
    <col min="498" max="498" width="12.81640625" bestFit="1" customWidth="1"/>
    <col min="499" max="499" width="23.26953125" bestFit="1" customWidth="1"/>
    <col min="500" max="500" width="12.81640625" bestFit="1" customWidth="1"/>
    <col min="501" max="501" width="23.26953125" bestFit="1" customWidth="1"/>
    <col min="502" max="502" width="12.81640625" bestFit="1" customWidth="1"/>
    <col min="503" max="503" width="15.453125" bestFit="1" customWidth="1"/>
    <col min="504" max="504" width="9.453125" bestFit="1" customWidth="1"/>
    <col min="505" max="505" width="12.54296875" bestFit="1" customWidth="1"/>
    <col min="506" max="506" width="12.81640625" bestFit="1" customWidth="1"/>
    <col min="507" max="507" width="23.26953125" bestFit="1" customWidth="1"/>
    <col min="508" max="508" width="12.81640625" bestFit="1" customWidth="1"/>
    <col min="509" max="509" width="15.453125" bestFit="1" customWidth="1"/>
    <col min="510" max="510" width="12.81640625" bestFit="1" customWidth="1"/>
    <col min="511" max="511" width="23.26953125" bestFit="1" customWidth="1"/>
    <col min="512" max="512" width="12.81640625" bestFit="1" customWidth="1"/>
    <col min="513" max="513" width="15.453125" bestFit="1" customWidth="1"/>
    <col min="514" max="514" width="12.81640625" bestFit="1" customWidth="1"/>
    <col min="515" max="515" width="15.453125" bestFit="1" customWidth="1"/>
    <col min="516" max="516" width="12.81640625" bestFit="1" customWidth="1"/>
    <col min="517" max="517" width="23.26953125" bestFit="1" customWidth="1"/>
    <col min="518" max="518" width="12.81640625" bestFit="1" customWidth="1"/>
    <col min="519" max="519" width="23.26953125" bestFit="1" customWidth="1"/>
    <col min="520" max="520" width="12.81640625" bestFit="1" customWidth="1"/>
    <col min="521" max="521" width="23.26953125" bestFit="1" customWidth="1"/>
    <col min="522" max="522" width="12.81640625" bestFit="1" customWidth="1"/>
    <col min="523" max="523" width="15.453125" bestFit="1" customWidth="1"/>
    <col min="524" max="524" width="12.81640625" bestFit="1" customWidth="1"/>
    <col min="525" max="525" width="15.453125" bestFit="1" customWidth="1"/>
    <col min="526" max="526" width="12.81640625" bestFit="1" customWidth="1"/>
    <col min="527" max="527" width="15.453125" bestFit="1" customWidth="1"/>
    <col min="528" max="528" width="13.81640625" bestFit="1" customWidth="1"/>
    <col min="529" max="529" width="16.453125" bestFit="1" customWidth="1"/>
    <col min="530" max="530" width="12.81640625" bestFit="1" customWidth="1"/>
    <col min="531" max="531" width="15.453125" bestFit="1" customWidth="1"/>
    <col min="532" max="532" width="11.7265625" bestFit="1" customWidth="1"/>
    <col min="533" max="533" width="23.26953125" bestFit="1" customWidth="1"/>
    <col min="534" max="534" width="13.81640625" bestFit="1" customWidth="1"/>
    <col min="535" max="535" width="16.453125" bestFit="1" customWidth="1"/>
    <col min="537" max="537" width="12.1796875" bestFit="1" customWidth="1"/>
    <col min="538" max="538" width="11.26953125" bestFit="1" customWidth="1"/>
  </cols>
  <sheetData>
    <row r="1" spans="1:142" s="175" customFormat="1">
      <c r="A1" s="173" t="s">
        <v>5628</v>
      </c>
      <c r="B1" s="174"/>
      <c r="C1" s="173" t="s">
        <v>5628</v>
      </c>
      <c r="D1" s="174"/>
      <c r="DZ1" s="176"/>
      <c r="EA1" s="176"/>
      <c r="EH1" s="176"/>
    </row>
    <row r="2" spans="1:142" s="175" customFormat="1">
      <c r="A2" s="472" t="s">
        <v>212</v>
      </c>
      <c r="B2" s="472"/>
      <c r="C2" s="177"/>
      <c r="D2" s="174"/>
      <c r="DZ2" s="176"/>
      <c r="EA2" s="176"/>
      <c r="EH2" s="176"/>
    </row>
    <row r="3" spans="1:142" s="175" customFormat="1">
      <c r="A3" s="178"/>
      <c r="B3" s="179"/>
      <c r="C3" s="178">
        <v>1</v>
      </c>
      <c r="D3" s="180">
        <v>2</v>
      </c>
      <c r="E3" s="180">
        <v>3</v>
      </c>
      <c r="F3" s="178">
        <v>4</v>
      </c>
      <c r="G3" s="180">
        <v>5</v>
      </c>
      <c r="H3" s="180">
        <v>6</v>
      </c>
      <c r="I3" s="178">
        <v>7</v>
      </c>
      <c r="J3" s="180">
        <v>8</v>
      </c>
      <c r="K3" s="180">
        <v>9</v>
      </c>
      <c r="L3" s="178">
        <v>10</v>
      </c>
      <c r="M3" s="180">
        <v>11</v>
      </c>
      <c r="N3" s="180">
        <v>12</v>
      </c>
      <c r="O3" s="178">
        <v>13</v>
      </c>
      <c r="P3" s="180">
        <v>14</v>
      </c>
      <c r="Q3" s="180">
        <v>15</v>
      </c>
      <c r="R3" s="178">
        <v>16</v>
      </c>
      <c r="S3" s="180">
        <v>17</v>
      </c>
      <c r="T3" s="180">
        <v>18</v>
      </c>
      <c r="U3" s="178">
        <v>19</v>
      </c>
      <c r="V3" s="180">
        <v>20</v>
      </c>
      <c r="W3" s="180">
        <v>21</v>
      </c>
      <c r="X3" s="178">
        <v>22</v>
      </c>
      <c r="Y3" s="180">
        <v>23</v>
      </c>
      <c r="Z3" s="180">
        <v>24</v>
      </c>
      <c r="AA3" s="178">
        <v>25</v>
      </c>
      <c r="AB3" s="180">
        <v>26</v>
      </c>
      <c r="AC3" s="180">
        <v>27</v>
      </c>
      <c r="AD3" s="178">
        <v>28</v>
      </c>
      <c r="AE3" s="180">
        <v>29</v>
      </c>
      <c r="AF3" s="180">
        <v>30</v>
      </c>
      <c r="AG3" s="178">
        <v>31</v>
      </c>
      <c r="AH3" s="180">
        <v>32</v>
      </c>
      <c r="AI3" s="180">
        <v>33</v>
      </c>
      <c r="AJ3" s="178">
        <v>34</v>
      </c>
      <c r="AK3" s="180">
        <v>35</v>
      </c>
      <c r="AL3" s="180">
        <v>36</v>
      </c>
      <c r="AM3" s="178">
        <v>37</v>
      </c>
      <c r="AN3" s="180">
        <v>38</v>
      </c>
      <c r="AO3" s="180">
        <v>39</v>
      </c>
      <c r="AP3" s="178">
        <v>40</v>
      </c>
      <c r="AQ3" s="180">
        <v>41</v>
      </c>
      <c r="AR3" s="180">
        <v>42</v>
      </c>
      <c r="AS3" s="178">
        <v>43</v>
      </c>
      <c r="AT3" s="180">
        <v>44</v>
      </c>
      <c r="AU3" s="180">
        <v>45</v>
      </c>
      <c r="AV3" s="178">
        <v>46</v>
      </c>
      <c r="AW3" s="180">
        <v>47</v>
      </c>
      <c r="AX3" s="180">
        <v>48</v>
      </c>
      <c r="AY3" s="178">
        <v>49</v>
      </c>
      <c r="AZ3" s="180">
        <v>50</v>
      </c>
      <c r="BA3" s="180">
        <v>51</v>
      </c>
      <c r="BB3" s="178">
        <v>52</v>
      </c>
      <c r="BC3" s="180">
        <v>53</v>
      </c>
      <c r="BD3" s="180">
        <v>54</v>
      </c>
      <c r="BE3" s="178">
        <v>55</v>
      </c>
      <c r="BF3" s="180">
        <v>56</v>
      </c>
      <c r="BG3" s="180">
        <v>57</v>
      </c>
      <c r="BH3" s="178">
        <v>58</v>
      </c>
      <c r="BI3" s="180">
        <v>59</v>
      </c>
      <c r="BJ3" s="180">
        <v>60</v>
      </c>
      <c r="BK3" s="178">
        <v>61</v>
      </c>
      <c r="BL3" s="180">
        <v>62</v>
      </c>
      <c r="BM3" s="180">
        <v>63</v>
      </c>
      <c r="BN3" s="178">
        <v>64</v>
      </c>
      <c r="BO3" s="180">
        <v>65</v>
      </c>
      <c r="BP3" s="180">
        <v>66</v>
      </c>
      <c r="BQ3" s="178">
        <v>67</v>
      </c>
      <c r="BR3" s="180">
        <v>68</v>
      </c>
      <c r="BS3" s="180">
        <v>69</v>
      </c>
      <c r="BT3" s="178">
        <v>70</v>
      </c>
      <c r="BU3" s="180">
        <v>71</v>
      </c>
      <c r="BV3" s="180">
        <v>72</v>
      </c>
      <c r="BW3" s="178">
        <v>73</v>
      </c>
      <c r="BX3" s="180">
        <v>74</v>
      </c>
      <c r="BY3" s="180">
        <v>75</v>
      </c>
      <c r="BZ3" s="178">
        <v>76</v>
      </c>
      <c r="CA3" s="180">
        <v>77</v>
      </c>
      <c r="CB3" s="180">
        <v>78</v>
      </c>
      <c r="CC3" s="178">
        <v>79</v>
      </c>
      <c r="CD3" s="180">
        <v>80</v>
      </c>
      <c r="CE3" s="180">
        <v>81</v>
      </c>
      <c r="CF3" s="178">
        <v>82</v>
      </c>
      <c r="CG3" s="180">
        <v>83</v>
      </c>
      <c r="CH3" s="180">
        <v>84</v>
      </c>
      <c r="CI3" s="178">
        <v>85</v>
      </c>
      <c r="CJ3" s="180">
        <v>86</v>
      </c>
      <c r="CK3" s="180">
        <v>87</v>
      </c>
      <c r="CL3" s="178">
        <v>88</v>
      </c>
      <c r="CM3" s="180">
        <v>89</v>
      </c>
      <c r="CN3" s="180">
        <v>90</v>
      </c>
      <c r="CO3" s="178">
        <v>91</v>
      </c>
      <c r="CP3" s="180">
        <v>92</v>
      </c>
      <c r="CQ3" s="180">
        <v>93</v>
      </c>
      <c r="CR3" s="178">
        <v>94</v>
      </c>
      <c r="CS3" s="180">
        <v>95</v>
      </c>
      <c r="CT3" s="180">
        <v>96</v>
      </c>
      <c r="CU3" s="178">
        <v>97</v>
      </c>
      <c r="CV3" s="180">
        <v>98</v>
      </c>
      <c r="CW3" s="180">
        <v>99</v>
      </c>
      <c r="CX3" s="178">
        <v>100</v>
      </c>
      <c r="CY3" s="180">
        <v>101</v>
      </c>
      <c r="CZ3" s="180">
        <v>102</v>
      </c>
      <c r="DA3" s="178">
        <v>103</v>
      </c>
      <c r="DB3" s="180">
        <v>104</v>
      </c>
      <c r="DC3" s="180">
        <v>105</v>
      </c>
      <c r="DD3" s="178">
        <v>106</v>
      </c>
      <c r="DE3" s="180">
        <v>107</v>
      </c>
      <c r="DF3" s="180">
        <v>108</v>
      </c>
      <c r="DG3" s="178">
        <v>109</v>
      </c>
      <c r="DH3" s="180">
        <v>110</v>
      </c>
      <c r="DI3" s="180">
        <v>111</v>
      </c>
      <c r="DJ3" s="178">
        <v>112</v>
      </c>
      <c r="DK3" s="180">
        <v>113</v>
      </c>
      <c r="DL3" s="180">
        <v>114</v>
      </c>
      <c r="DM3" s="178">
        <v>115</v>
      </c>
      <c r="DN3" s="180">
        <v>116</v>
      </c>
      <c r="DO3" s="180">
        <v>117</v>
      </c>
      <c r="DP3" s="178">
        <v>118</v>
      </c>
      <c r="DQ3" s="180">
        <v>119</v>
      </c>
      <c r="DR3" s="180">
        <v>120</v>
      </c>
      <c r="DS3" s="178">
        <v>121</v>
      </c>
      <c r="DT3" s="180">
        <v>122</v>
      </c>
      <c r="DU3" s="180">
        <v>123</v>
      </c>
      <c r="DV3" s="178">
        <v>124</v>
      </c>
      <c r="DW3" s="180">
        <v>125</v>
      </c>
      <c r="DX3" s="180">
        <v>126</v>
      </c>
      <c r="DY3" s="178">
        <v>127</v>
      </c>
      <c r="DZ3" s="180">
        <v>128</v>
      </c>
      <c r="EA3" s="180">
        <v>129</v>
      </c>
      <c r="EB3" s="178">
        <v>130</v>
      </c>
      <c r="EC3" s="180">
        <v>131</v>
      </c>
      <c r="ED3" s="180">
        <v>132</v>
      </c>
      <c r="EE3" s="178">
        <v>133</v>
      </c>
      <c r="EF3" s="180">
        <v>134</v>
      </c>
      <c r="EG3" s="180">
        <v>135</v>
      </c>
      <c r="EH3" s="178">
        <v>136</v>
      </c>
      <c r="EI3" s="180">
        <v>137</v>
      </c>
      <c r="EJ3" s="180">
        <v>138</v>
      </c>
      <c r="EK3" s="178">
        <v>139</v>
      </c>
      <c r="EL3" s="180">
        <v>140</v>
      </c>
    </row>
    <row r="4" spans="1:142" s="192" customFormat="1" ht="12.75" customHeight="1">
      <c r="A4" s="182" t="s">
        <v>213</v>
      </c>
      <c r="B4" s="183"/>
      <c r="C4" s="182" t="s">
        <v>213</v>
      </c>
      <c r="D4"/>
      <c r="E4"/>
      <c r="F4"/>
      <c r="G4"/>
      <c r="H4"/>
      <c r="I4" t="s">
        <v>214</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184" t="s">
        <v>215</v>
      </c>
      <c r="BK4"/>
      <c r="BL4"/>
      <c r="BM4"/>
      <c r="BN4"/>
      <c r="BO4"/>
      <c r="BP4"/>
      <c r="BQ4"/>
      <c r="BR4"/>
      <c r="BS4"/>
      <c r="BT4"/>
      <c r="BU4" s="185" t="s">
        <v>216</v>
      </c>
      <c r="BV4"/>
      <c r="BW4"/>
      <c r="BX4"/>
      <c r="BY4"/>
      <c r="BZ4"/>
      <c r="CA4"/>
      <c r="CB4"/>
      <c r="CC4"/>
      <c r="CD4" s="186" t="s">
        <v>217</v>
      </c>
      <c r="CE4"/>
      <c r="CF4"/>
      <c r="CG4"/>
      <c r="CH4"/>
      <c r="CI4"/>
      <c r="CJ4" s="187" t="s">
        <v>218</v>
      </c>
      <c r="CK4"/>
      <c r="CL4"/>
      <c r="CM4"/>
      <c r="CN4"/>
      <c r="CO4"/>
      <c r="CP4"/>
      <c r="CQ4"/>
      <c r="CR4"/>
      <c r="CS4"/>
      <c r="CT4" s="188" t="s">
        <v>219</v>
      </c>
      <c r="CU4"/>
      <c r="CV4"/>
      <c r="CW4"/>
      <c r="CX4"/>
      <c r="CY4"/>
      <c r="CZ4"/>
      <c r="DA4"/>
      <c r="DB4"/>
      <c r="DC4" s="189" t="s">
        <v>220</v>
      </c>
      <c r="DD4"/>
      <c r="DE4"/>
      <c r="DF4"/>
      <c r="DG4"/>
      <c r="DH4"/>
      <c r="DI4"/>
      <c r="DJ4"/>
      <c r="DK4"/>
      <c r="DL4" s="190" t="s">
        <v>221</v>
      </c>
      <c r="DM4"/>
      <c r="DN4" s="191" t="s">
        <v>222</v>
      </c>
      <c r="DZ4" s="193"/>
      <c r="EA4" s="193"/>
      <c r="EH4" s="193"/>
    </row>
    <row r="5" spans="1:142" s="207" customFormat="1" ht="77.5">
      <c r="A5" s="194" t="s">
        <v>223</v>
      </c>
      <c r="B5" s="195" t="s">
        <v>224</v>
      </c>
      <c r="C5" s="194" t="s">
        <v>223</v>
      </c>
      <c r="D5" s="196" t="s">
        <v>225</v>
      </c>
      <c r="E5" s="196" t="s">
        <v>226</v>
      </c>
      <c r="F5" s="196" t="s">
        <v>227</v>
      </c>
      <c r="G5" s="196" t="s">
        <v>228</v>
      </c>
      <c r="H5" s="197" t="s">
        <v>229</v>
      </c>
      <c r="I5" s="197" t="s">
        <v>21</v>
      </c>
      <c r="J5" s="197" t="s">
        <v>230</v>
      </c>
      <c r="K5" s="197" t="s">
        <v>25</v>
      </c>
      <c r="L5" s="197" t="s">
        <v>27</v>
      </c>
      <c r="M5" s="197" t="s">
        <v>29</v>
      </c>
      <c r="N5" s="197" t="s">
        <v>231</v>
      </c>
      <c r="O5" s="197" t="s">
        <v>34</v>
      </c>
      <c r="P5" s="197" t="s">
        <v>36</v>
      </c>
      <c r="Q5" s="197" t="s">
        <v>38</v>
      </c>
      <c r="R5" s="197" t="s">
        <v>40</v>
      </c>
      <c r="S5" s="197" t="s">
        <v>42</v>
      </c>
      <c r="T5" s="197" t="s">
        <v>232</v>
      </c>
      <c r="U5" s="197" t="s">
        <v>46</v>
      </c>
      <c r="V5" s="197" t="s">
        <v>233</v>
      </c>
      <c r="W5" s="197" t="s">
        <v>50</v>
      </c>
      <c r="X5" s="197" t="s">
        <v>52</v>
      </c>
      <c r="Y5" s="197" t="s">
        <v>234</v>
      </c>
      <c r="Z5" s="197" t="s">
        <v>56</v>
      </c>
      <c r="AA5" s="197" t="s">
        <v>235</v>
      </c>
      <c r="AB5" s="197" t="s">
        <v>60</v>
      </c>
      <c r="AC5" s="197" t="s">
        <v>62</v>
      </c>
      <c r="AD5" s="197" t="s">
        <v>64</v>
      </c>
      <c r="AE5" s="197" t="s">
        <v>66</v>
      </c>
      <c r="AF5" s="197" t="s">
        <v>68</v>
      </c>
      <c r="AG5" s="197" t="s">
        <v>70</v>
      </c>
      <c r="AH5" s="197" t="s">
        <v>236</v>
      </c>
      <c r="AI5" s="197" t="s">
        <v>74</v>
      </c>
      <c r="AJ5" s="197" t="s">
        <v>76</v>
      </c>
      <c r="AK5" s="197" t="s">
        <v>78</v>
      </c>
      <c r="AL5" s="197" t="s">
        <v>80</v>
      </c>
      <c r="AM5" s="197" t="s">
        <v>82</v>
      </c>
      <c r="AN5" s="197" t="s">
        <v>84</v>
      </c>
      <c r="AO5" s="197" t="s">
        <v>86</v>
      </c>
      <c r="AP5" s="197" t="s">
        <v>88</v>
      </c>
      <c r="AQ5" s="197" t="s">
        <v>90</v>
      </c>
      <c r="AR5" s="197" t="s">
        <v>237</v>
      </c>
      <c r="AS5" s="197" t="s">
        <v>94</v>
      </c>
      <c r="AT5" s="197" t="s">
        <v>238</v>
      </c>
      <c r="AU5" s="197" t="s">
        <v>98</v>
      </c>
      <c r="AV5" s="197" t="s">
        <v>100</v>
      </c>
      <c r="AW5" s="197" t="s">
        <v>102</v>
      </c>
      <c r="AX5" s="197" t="s">
        <v>104</v>
      </c>
      <c r="AY5" s="197" t="s">
        <v>106</v>
      </c>
      <c r="AZ5" s="197" t="s">
        <v>108</v>
      </c>
      <c r="BA5" s="197" t="s">
        <v>111</v>
      </c>
      <c r="BB5" s="197" t="s">
        <v>113</v>
      </c>
      <c r="BC5" s="197" t="s">
        <v>115</v>
      </c>
      <c r="BD5" s="197" t="s">
        <v>117</v>
      </c>
      <c r="BE5" s="197" t="s">
        <v>239</v>
      </c>
      <c r="BF5" s="197" t="s">
        <v>240</v>
      </c>
      <c r="BG5" s="197" t="s">
        <v>241</v>
      </c>
      <c r="BH5" s="197" t="s">
        <v>242</v>
      </c>
      <c r="BI5" s="198" t="s">
        <v>243</v>
      </c>
      <c r="BJ5" s="198" t="s">
        <v>127</v>
      </c>
      <c r="BK5" s="198" t="s">
        <v>129</v>
      </c>
      <c r="BL5" s="198" t="s">
        <v>244</v>
      </c>
      <c r="BM5" s="198" t="s">
        <v>133</v>
      </c>
      <c r="BN5" s="198" t="s">
        <v>245</v>
      </c>
      <c r="BO5" s="198" t="s">
        <v>137</v>
      </c>
      <c r="BP5" s="198" t="s">
        <v>139</v>
      </c>
      <c r="BQ5" s="198" t="s">
        <v>246</v>
      </c>
      <c r="BR5" s="198" t="s">
        <v>247</v>
      </c>
      <c r="BS5" s="198" t="s">
        <v>248</v>
      </c>
      <c r="BT5" s="198" t="s">
        <v>249</v>
      </c>
      <c r="BU5" s="199" t="s">
        <v>250</v>
      </c>
      <c r="BV5" s="199" t="s">
        <v>149</v>
      </c>
      <c r="BW5" s="199" t="s">
        <v>251</v>
      </c>
      <c r="BX5" s="199" t="s">
        <v>153</v>
      </c>
      <c r="BY5" s="199" t="s">
        <v>155</v>
      </c>
      <c r="BZ5" s="199" t="s">
        <v>252</v>
      </c>
      <c r="CA5" s="199" t="s">
        <v>253</v>
      </c>
      <c r="CB5" s="199" t="s">
        <v>254</v>
      </c>
      <c r="CC5" s="199" t="s">
        <v>255</v>
      </c>
      <c r="CD5" s="186" t="s">
        <v>162</v>
      </c>
      <c r="CE5" s="186" t="s">
        <v>164</v>
      </c>
      <c r="CF5" s="186" t="s">
        <v>256</v>
      </c>
      <c r="CG5" s="186" t="s">
        <v>168</v>
      </c>
      <c r="CH5" s="186" t="s">
        <v>170</v>
      </c>
      <c r="CI5" s="186" t="s">
        <v>257</v>
      </c>
      <c r="CJ5" s="200" t="s">
        <v>258</v>
      </c>
      <c r="CK5" s="200" t="s">
        <v>259</v>
      </c>
      <c r="CL5" s="200" t="s">
        <v>260</v>
      </c>
      <c r="CM5" s="200" t="s">
        <v>183</v>
      </c>
      <c r="CN5" s="200" t="s">
        <v>184</v>
      </c>
      <c r="CO5" s="200" t="s">
        <v>261</v>
      </c>
      <c r="CP5" s="200" t="s">
        <v>262</v>
      </c>
      <c r="CQ5" s="200" t="s">
        <v>263</v>
      </c>
      <c r="CR5" s="200" t="s">
        <v>264</v>
      </c>
      <c r="CS5" s="200" t="s">
        <v>265</v>
      </c>
      <c r="CT5" s="201" t="s">
        <v>258</v>
      </c>
      <c r="CU5" s="201" t="s">
        <v>259</v>
      </c>
      <c r="CV5" s="201" t="s">
        <v>260</v>
      </c>
      <c r="CW5" s="201" t="s">
        <v>183</v>
      </c>
      <c r="CX5" s="201" t="s">
        <v>184</v>
      </c>
      <c r="CY5" s="201" t="s">
        <v>262</v>
      </c>
      <c r="CZ5" s="201" t="s">
        <v>263</v>
      </c>
      <c r="DA5" s="201" t="s">
        <v>264</v>
      </c>
      <c r="DB5" s="201" t="s">
        <v>265</v>
      </c>
      <c r="DC5" s="189" t="s">
        <v>191</v>
      </c>
      <c r="DD5" s="189" t="s">
        <v>192</v>
      </c>
      <c r="DE5" s="189" t="s">
        <v>266</v>
      </c>
      <c r="DF5" s="189" t="s">
        <v>267</v>
      </c>
      <c r="DG5" s="189" t="s">
        <v>195</v>
      </c>
      <c r="DH5" s="189" t="s">
        <v>196</v>
      </c>
      <c r="DI5" s="189" t="s">
        <v>268</v>
      </c>
      <c r="DJ5" s="189" t="s">
        <v>269</v>
      </c>
      <c r="DK5" s="189" t="s">
        <v>270</v>
      </c>
      <c r="DL5" s="202" t="s">
        <v>191</v>
      </c>
      <c r="DM5" s="202" t="s">
        <v>192</v>
      </c>
      <c r="DN5" s="203" t="s">
        <v>195</v>
      </c>
      <c r="DO5" s="203" t="s">
        <v>196</v>
      </c>
      <c r="DP5" s="204" t="s">
        <v>271</v>
      </c>
      <c r="DQ5" s="205" t="s">
        <v>272</v>
      </c>
      <c r="DR5" s="206" t="s">
        <v>273</v>
      </c>
      <c r="DS5" s="207" t="s">
        <v>274</v>
      </c>
      <c r="DT5" s="207" t="s">
        <v>275</v>
      </c>
      <c r="DU5" s="207" t="s">
        <v>276</v>
      </c>
      <c r="DV5" s="207" t="s">
        <v>277</v>
      </c>
      <c r="DW5" s="207" t="s">
        <v>278</v>
      </c>
      <c r="DZ5" s="208"/>
      <c r="EA5" s="208"/>
      <c r="ED5" s="206"/>
      <c r="EE5" s="206"/>
      <c r="EF5" s="207" t="s">
        <v>279</v>
      </c>
      <c r="EG5" s="207" t="s">
        <v>279</v>
      </c>
      <c r="EH5" s="208"/>
    </row>
    <row r="6" spans="1:142">
      <c r="A6" s="209">
        <v>1</v>
      </c>
      <c r="B6" s="210">
        <v>2</v>
      </c>
      <c r="C6" s="209">
        <v>3</v>
      </c>
      <c r="D6" s="210">
        <v>4</v>
      </c>
      <c r="E6" s="209">
        <v>5</v>
      </c>
      <c r="F6" s="210">
        <v>6</v>
      </c>
      <c r="G6" s="209">
        <v>7</v>
      </c>
      <c r="H6" s="210">
        <v>8</v>
      </c>
      <c r="I6" s="209">
        <v>9</v>
      </c>
      <c r="J6" s="210">
        <v>10</v>
      </c>
      <c r="K6" s="209">
        <v>11</v>
      </c>
      <c r="L6" s="210">
        <v>12</v>
      </c>
      <c r="M6" s="209">
        <v>13</v>
      </c>
      <c r="N6" s="210">
        <v>14</v>
      </c>
      <c r="O6" s="209">
        <v>15</v>
      </c>
      <c r="P6" s="210">
        <v>16</v>
      </c>
      <c r="Q6" s="209">
        <v>17</v>
      </c>
      <c r="R6" s="210">
        <v>18</v>
      </c>
      <c r="S6" s="209">
        <v>19</v>
      </c>
      <c r="T6" s="210">
        <v>20</v>
      </c>
      <c r="U6" s="209">
        <v>21</v>
      </c>
      <c r="V6" s="210">
        <v>22</v>
      </c>
      <c r="W6" s="209">
        <v>23</v>
      </c>
      <c r="X6" s="210">
        <v>24</v>
      </c>
      <c r="Y6" s="209">
        <v>25</v>
      </c>
      <c r="Z6" s="210">
        <v>26</v>
      </c>
      <c r="AA6" s="209">
        <v>27</v>
      </c>
      <c r="AB6" s="210">
        <v>28</v>
      </c>
      <c r="AC6" s="209">
        <v>29</v>
      </c>
      <c r="AD6" s="210">
        <v>30</v>
      </c>
      <c r="AE6" s="209">
        <v>31</v>
      </c>
      <c r="AF6" s="210">
        <v>32</v>
      </c>
      <c r="AG6" s="209">
        <v>33</v>
      </c>
      <c r="AH6" s="210">
        <v>34</v>
      </c>
      <c r="AI6" s="209">
        <v>35</v>
      </c>
      <c r="AJ6" s="210">
        <v>36</v>
      </c>
      <c r="AK6" s="209">
        <v>37</v>
      </c>
      <c r="AL6" s="210">
        <v>38</v>
      </c>
      <c r="AM6" s="209">
        <v>39</v>
      </c>
      <c r="AN6" s="210">
        <v>40</v>
      </c>
      <c r="AO6" s="209">
        <v>41</v>
      </c>
      <c r="AP6" s="210">
        <v>42</v>
      </c>
      <c r="AQ6" s="209">
        <v>43</v>
      </c>
      <c r="AR6" s="210">
        <v>44</v>
      </c>
      <c r="AS6" s="209">
        <v>45</v>
      </c>
      <c r="AT6" s="210">
        <v>46</v>
      </c>
      <c r="AU6" s="209">
        <v>47</v>
      </c>
      <c r="AV6" s="210">
        <v>48</v>
      </c>
      <c r="AW6" s="209">
        <v>49</v>
      </c>
      <c r="AX6" s="210">
        <v>50</v>
      </c>
      <c r="AY6" s="209">
        <v>51</v>
      </c>
      <c r="AZ6" s="210">
        <v>52</v>
      </c>
      <c r="BA6" s="209">
        <v>53</v>
      </c>
      <c r="BB6" s="210">
        <v>54</v>
      </c>
      <c r="BC6" s="209">
        <v>55</v>
      </c>
      <c r="BD6" s="210">
        <v>56</v>
      </c>
      <c r="BE6" s="209">
        <v>57</v>
      </c>
      <c r="BF6" s="210">
        <v>58</v>
      </c>
      <c r="BG6" s="209">
        <v>59</v>
      </c>
      <c r="BH6" s="210">
        <v>60</v>
      </c>
      <c r="BI6" s="209">
        <v>61</v>
      </c>
      <c r="BJ6" s="210">
        <v>62</v>
      </c>
      <c r="BK6" s="209">
        <v>63</v>
      </c>
      <c r="BL6" s="210">
        <v>64</v>
      </c>
      <c r="BM6" s="209">
        <v>65</v>
      </c>
      <c r="BN6" s="210">
        <v>66</v>
      </c>
      <c r="BO6" s="209">
        <v>67</v>
      </c>
      <c r="BP6" s="210">
        <v>68</v>
      </c>
      <c r="BQ6" s="209">
        <v>69</v>
      </c>
      <c r="BR6" s="210">
        <v>70</v>
      </c>
      <c r="BS6" s="209">
        <v>71</v>
      </c>
      <c r="BT6" s="210">
        <v>72</v>
      </c>
      <c r="BU6" s="209">
        <v>73</v>
      </c>
      <c r="BV6" s="210">
        <v>74</v>
      </c>
      <c r="BW6" s="209">
        <v>75</v>
      </c>
      <c r="BX6" s="210">
        <v>76</v>
      </c>
      <c r="BY6" s="209">
        <v>77</v>
      </c>
      <c r="BZ6" s="210">
        <v>78</v>
      </c>
      <c r="CA6" s="209">
        <v>79</v>
      </c>
      <c r="CB6" s="210">
        <v>80</v>
      </c>
      <c r="CC6" s="209">
        <v>81</v>
      </c>
      <c r="CD6" s="210">
        <v>82</v>
      </c>
      <c r="CE6" s="209">
        <v>83</v>
      </c>
      <c r="CF6" s="210">
        <v>84</v>
      </c>
      <c r="CG6" s="209">
        <v>85</v>
      </c>
      <c r="CH6" s="210">
        <v>86</v>
      </c>
      <c r="CI6" s="209">
        <v>87</v>
      </c>
      <c r="CJ6" s="210">
        <v>88</v>
      </c>
      <c r="CK6" s="209">
        <v>89</v>
      </c>
      <c r="CL6" s="210">
        <v>90</v>
      </c>
      <c r="CM6" s="209">
        <v>91</v>
      </c>
      <c r="CN6" s="210">
        <v>92</v>
      </c>
      <c r="CO6" s="209">
        <v>93</v>
      </c>
      <c r="CP6" s="210">
        <v>94</v>
      </c>
      <c r="CQ6" s="209">
        <v>95</v>
      </c>
      <c r="CR6" s="210">
        <v>96</v>
      </c>
      <c r="CS6" s="209">
        <v>97</v>
      </c>
      <c r="CT6" s="210">
        <v>98</v>
      </c>
      <c r="CU6" s="209">
        <v>99</v>
      </c>
      <c r="CV6" s="210">
        <v>100</v>
      </c>
      <c r="CW6" s="209">
        <v>101</v>
      </c>
      <c r="CX6" s="210">
        <v>102</v>
      </c>
      <c r="CY6" s="209">
        <v>103</v>
      </c>
      <c r="CZ6" s="210">
        <v>104</v>
      </c>
      <c r="DA6" s="209">
        <v>105</v>
      </c>
      <c r="DB6" s="210">
        <v>106</v>
      </c>
      <c r="DC6" s="209">
        <v>107</v>
      </c>
      <c r="DD6" s="210">
        <v>108</v>
      </c>
      <c r="DE6" s="209">
        <v>109</v>
      </c>
      <c r="DF6" s="210">
        <v>110</v>
      </c>
      <c r="DG6" s="209">
        <v>111</v>
      </c>
      <c r="DH6" s="210">
        <v>112</v>
      </c>
      <c r="DI6" s="209">
        <v>113</v>
      </c>
      <c r="DJ6" s="210">
        <v>114</v>
      </c>
      <c r="DK6" s="209">
        <v>115</v>
      </c>
      <c r="DL6" s="210">
        <v>116</v>
      </c>
      <c r="DM6" s="209">
        <v>117</v>
      </c>
      <c r="DN6" s="210">
        <v>118</v>
      </c>
      <c r="DO6" s="209">
        <v>119</v>
      </c>
      <c r="DP6" s="210">
        <v>120</v>
      </c>
      <c r="DQ6" s="209">
        <v>121</v>
      </c>
      <c r="DR6" s="210">
        <v>122</v>
      </c>
      <c r="DS6" s="209">
        <v>123</v>
      </c>
      <c r="DT6" s="210">
        <v>124</v>
      </c>
      <c r="DU6" s="209">
        <v>125</v>
      </c>
      <c r="DV6" s="210">
        <v>126</v>
      </c>
      <c r="DW6" s="209">
        <v>127</v>
      </c>
      <c r="DX6" s="210">
        <v>128</v>
      </c>
      <c r="DY6" s="209">
        <v>129</v>
      </c>
      <c r="DZ6" s="210">
        <v>130</v>
      </c>
      <c r="EA6" s="209">
        <v>131</v>
      </c>
      <c r="EB6" s="210">
        <v>132</v>
      </c>
      <c r="EC6" s="209">
        <v>133</v>
      </c>
      <c r="ED6" s="210">
        <v>134</v>
      </c>
      <c r="EE6" s="209">
        <v>135</v>
      </c>
      <c r="EF6" s="210">
        <v>136</v>
      </c>
    </row>
    <row r="7" spans="1:142" ht="15.5">
      <c r="A7" s="214"/>
      <c r="B7" s="214"/>
      <c r="C7" s="214"/>
      <c r="D7" s="214" t="s">
        <v>225</v>
      </c>
      <c r="E7" s="214"/>
      <c r="F7" s="214" t="s">
        <v>227</v>
      </c>
      <c r="G7" s="214" t="s">
        <v>228</v>
      </c>
      <c r="H7" s="215" t="s">
        <v>18</v>
      </c>
      <c r="I7" s="215" t="s">
        <v>20</v>
      </c>
      <c r="J7" s="215" t="s">
        <v>22</v>
      </c>
      <c r="K7" s="215" t="s">
        <v>24</v>
      </c>
      <c r="L7" s="215" t="s">
        <v>26</v>
      </c>
      <c r="M7" s="215" t="s">
        <v>28</v>
      </c>
      <c r="N7" s="215" t="s">
        <v>30</v>
      </c>
      <c r="O7" s="215" t="s">
        <v>33</v>
      </c>
      <c r="P7" s="215" t="s">
        <v>35</v>
      </c>
      <c r="Q7" s="215" t="s">
        <v>37</v>
      </c>
      <c r="R7" s="215" t="s">
        <v>39</v>
      </c>
      <c r="S7" s="215" t="s">
        <v>41</v>
      </c>
      <c r="T7" s="215" t="s">
        <v>43</v>
      </c>
      <c r="U7" s="215" t="s">
        <v>45</v>
      </c>
      <c r="V7" s="215" t="s">
        <v>47</v>
      </c>
      <c r="W7" s="215" t="s">
        <v>49</v>
      </c>
      <c r="X7" s="215" t="s">
        <v>51</v>
      </c>
      <c r="Y7" s="215"/>
      <c r="Z7" s="215" t="s">
        <v>55</v>
      </c>
      <c r="AA7" s="215" t="s">
        <v>57</v>
      </c>
      <c r="AB7" s="215" t="s">
        <v>59</v>
      </c>
      <c r="AC7" s="215" t="s">
        <v>61</v>
      </c>
      <c r="AD7" s="215" t="s">
        <v>63</v>
      </c>
      <c r="AE7" s="215" t="s">
        <v>65</v>
      </c>
      <c r="AF7" s="215" t="s">
        <v>67</v>
      </c>
      <c r="AG7" s="215" t="s">
        <v>69</v>
      </c>
      <c r="AH7" s="215" t="s">
        <v>71</v>
      </c>
      <c r="AI7" s="215" t="s">
        <v>73</v>
      </c>
      <c r="AJ7" s="215" t="s">
        <v>75</v>
      </c>
      <c r="AK7" s="215" t="s">
        <v>77</v>
      </c>
      <c r="AL7" s="215" t="s">
        <v>79</v>
      </c>
      <c r="AM7" s="215" t="s">
        <v>81</v>
      </c>
      <c r="AN7" s="215" t="s">
        <v>83</v>
      </c>
      <c r="AO7" s="215" t="s">
        <v>85</v>
      </c>
      <c r="AP7" s="215" t="s">
        <v>87</v>
      </c>
      <c r="AQ7" s="215" t="s">
        <v>89</v>
      </c>
      <c r="AR7" s="215" t="s">
        <v>91</v>
      </c>
      <c r="AS7" s="215" t="s">
        <v>93</v>
      </c>
      <c r="AT7" s="215" t="s">
        <v>95</v>
      </c>
      <c r="AU7" s="215" t="s">
        <v>97</v>
      </c>
      <c r="AV7" s="215" t="s">
        <v>99</v>
      </c>
      <c r="AW7" s="215" t="s">
        <v>101</v>
      </c>
      <c r="AX7" s="215" t="s">
        <v>103</v>
      </c>
      <c r="AY7" s="215" t="s">
        <v>105</v>
      </c>
      <c r="AZ7" s="215" t="s">
        <v>107</v>
      </c>
      <c r="BA7" s="215" t="s">
        <v>110</v>
      </c>
      <c r="BB7" s="215" t="s">
        <v>112</v>
      </c>
      <c r="BC7" s="215" t="s">
        <v>114</v>
      </c>
      <c r="BD7" s="215" t="s">
        <v>116</v>
      </c>
      <c r="BE7" s="215"/>
      <c r="BF7" s="215"/>
      <c r="BG7" s="215"/>
      <c r="BH7" s="215"/>
      <c r="BI7" s="216" t="s">
        <v>124</v>
      </c>
      <c r="BJ7" s="216" t="s">
        <v>126</v>
      </c>
      <c r="BK7" s="216" t="s">
        <v>128</v>
      </c>
      <c r="BL7" s="216"/>
      <c r="BM7" s="216" t="s">
        <v>132</v>
      </c>
      <c r="BN7" s="216" t="s">
        <v>134</v>
      </c>
      <c r="BO7" s="216" t="s">
        <v>136</v>
      </c>
      <c r="BP7" s="216" t="s">
        <v>138</v>
      </c>
      <c r="BQ7" s="216"/>
      <c r="BR7" s="216"/>
      <c r="BS7" s="216"/>
      <c r="BT7" s="216"/>
      <c r="BU7" s="217" t="s">
        <v>146</v>
      </c>
      <c r="BV7" s="217" t="s">
        <v>148</v>
      </c>
      <c r="BW7" s="217"/>
      <c r="BX7" s="217" t="s">
        <v>152</v>
      </c>
      <c r="BY7" s="217" t="s">
        <v>154</v>
      </c>
      <c r="BZ7" s="217"/>
      <c r="CA7" s="217"/>
      <c r="CB7" s="217"/>
      <c r="CC7" s="217"/>
      <c r="CD7" s="218" t="s">
        <v>161</v>
      </c>
      <c r="CE7" s="218" t="s">
        <v>163</v>
      </c>
      <c r="CF7" s="218" t="s">
        <v>165</v>
      </c>
      <c r="CG7" s="218" t="s">
        <v>167</v>
      </c>
      <c r="CH7" s="218" t="s">
        <v>169</v>
      </c>
      <c r="CI7" s="218"/>
      <c r="CJ7" s="219"/>
      <c r="CK7" s="219"/>
      <c r="CL7" s="219"/>
      <c r="CM7" s="219"/>
      <c r="CN7" s="219"/>
      <c r="CO7" s="219"/>
      <c r="CP7" s="219"/>
      <c r="CQ7" s="219"/>
      <c r="CR7" s="219"/>
      <c r="CS7" s="219"/>
      <c r="CT7" s="220"/>
      <c r="CU7" s="220"/>
      <c r="CV7" s="220"/>
      <c r="CW7" s="220"/>
      <c r="CX7" s="220"/>
      <c r="CY7" s="220"/>
      <c r="CZ7" s="220"/>
      <c r="DA7" s="220"/>
      <c r="DB7" s="220"/>
      <c r="DC7" s="221"/>
      <c r="DD7" s="221"/>
      <c r="DE7" s="221"/>
      <c r="DF7" s="221"/>
      <c r="DG7" s="221"/>
      <c r="DH7" s="221"/>
      <c r="DI7" s="221"/>
      <c r="DJ7" s="221"/>
      <c r="DK7" s="221"/>
      <c r="DL7" s="222"/>
      <c r="DM7" s="222"/>
      <c r="DN7" s="223"/>
      <c r="DO7" s="223"/>
      <c r="DP7" s="224"/>
      <c r="DQ7" s="225"/>
    </row>
    <row r="8" spans="1:142" ht="15.5" hidden="1">
      <c r="A8" s="266" t="s">
        <v>734</v>
      </c>
      <c r="B8" s="214" t="s">
        <v>733</v>
      </c>
      <c r="C8" s="266" t="s">
        <v>734</v>
      </c>
      <c r="D8" s="214"/>
      <c r="E8" s="214"/>
      <c r="F8" s="214"/>
      <c r="G8" s="214"/>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6"/>
      <c r="BJ8" s="216"/>
      <c r="BK8" s="216"/>
      <c r="BL8" s="216"/>
      <c r="BM8" s="216"/>
      <c r="BN8" s="216"/>
      <c r="BO8" s="216"/>
      <c r="BP8" s="216"/>
      <c r="BQ8" s="216"/>
      <c r="BR8" s="216"/>
      <c r="BS8" s="216"/>
      <c r="BT8" s="216"/>
      <c r="BU8" s="217"/>
      <c r="BV8" s="217"/>
      <c r="BW8" s="217"/>
      <c r="BX8" s="217"/>
      <c r="BY8" s="217"/>
      <c r="BZ8" s="217"/>
      <c r="CA8" s="217"/>
      <c r="CB8" s="217"/>
      <c r="CC8" s="217"/>
      <c r="CD8" s="218"/>
      <c r="CE8" s="218"/>
      <c r="CF8" s="218"/>
      <c r="CG8" s="218"/>
      <c r="CH8" s="218"/>
      <c r="CI8" s="218"/>
      <c r="CJ8" s="219"/>
      <c r="CK8" s="219"/>
      <c r="CL8" s="219"/>
      <c r="CM8" s="219"/>
      <c r="CN8" s="219"/>
      <c r="CO8" s="219"/>
      <c r="CP8" s="219"/>
      <c r="CQ8" s="219"/>
      <c r="CR8" s="219"/>
      <c r="CS8" s="219"/>
      <c r="CT8" s="220"/>
      <c r="CU8" s="220"/>
      <c r="CV8" s="220"/>
      <c r="CW8" s="220"/>
      <c r="CX8" s="220"/>
      <c r="CY8" s="220"/>
      <c r="CZ8" s="220"/>
      <c r="DA8" s="220"/>
      <c r="DB8" s="220"/>
      <c r="DC8" s="221"/>
      <c r="DD8" s="221"/>
      <c r="DE8" s="221"/>
      <c r="DF8" s="221"/>
      <c r="DG8" s="221"/>
      <c r="DH8" s="221"/>
      <c r="DI8" s="221"/>
      <c r="DJ8" s="221"/>
      <c r="DK8" s="221"/>
      <c r="DL8" s="222"/>
      <c r="DM8" s="222"/>
      <c r="DN8" s="223"/>
      <c r="DO8" s="223"/>
      <c r="DP8" s="224"/>
      <c r="DQ8" s="265"/>
    </row>
    <row r="9" spans="1:142" hidden="1">
      <c r="A9" s="226">
        <v>1027</v>
      </c>
      <c r="B9" s="227" t="s">
        <v>280</v>
      </c>
      <c r="C9" s="226">
        <v>1027</v>
      </c>
      <c r="D9" s="228" t="s">
        <v>281</v>
      </c>
      <c r="E9" s="228" t="s">
        <v>282</v>
      </c>
      <c r="F9" s="228" t="s">
        <v>5</v>
      </c>
      <c r="G9" s="228" t="s">
        <v>283</v>
      </c>
      <c r="H9" s="229">
        <v>697592.57</v>
      </c>
      <c r="I9" s="229">
        <v>0</v>
      </c>
      <c r="J9" s="229">
        <v>17066.25</v>
      </c>
      <c r="K9" s="229">
        <v>0</v>
      </c>
      <c r="L9" s="229">
        <v>0</v>
      </c>
      <c r="M9" s="229">
        <v>200</v>
      </c>
      <c r="N9" s="229">
        <v>0</v>
      </c>
      <c r="O9" s="229">
        <v>0</v>
      </c>
      <c r="P9" s="229">
        <v>69251.11</v>
      </c>
      <c r="Q9" s="229">
        <v>0</v>
      </c>
      <c r="R9" s="229">
        <v>0</v>
      </c>
      <c r="S9" s="229">
        <v>0</v>
      </c>
      <c r="T9" s="229">
        <v>1737</v>
      </c>
      <c r="U9" s="229">
        <v>39250</v>
      </c>
      <c r="V9" s="229">
        <v>0</v>
      </c>
      <c r="W9" s="229">
        <v>0</v>
      </c>
      <c r="X9" s="229">
        <v>0</v>
      </c>
      <c r="Y9" s="229">
        <v>825096.92999999993</v>
      </c>
      <c r="Z9" s="229">
        <v>221858.42999999982</v>
      </c>
      <c r="AA9" s="229">
        <v>0</v>
      </c>
      <c r="AB9" s="229">
        <v>367736.54</v>
      </c>
      <c r="AC9" s="229">
        <v>0</v>
      </c>
      <c r="AD9" s="229">
        <v>22459.16</v>
      </c>
      <c r="AE9" s="229">
        <v>0</v>
      </c>
      <c r="AF9" s="229">
        <v>0</v>
      </c>
      <c r="AG9" s="229">
        <v>28263.100000000006</v>
      </c>
      <c r="AH9" s="229">
        <v>3195.5599999999977</v>
      </c>
      <c r="AI9" s="229">
        <v>0</v>
      </c>
      <c r="AJ9" s="229">
        <v>0</v>
      </c>
      <c r="AK9" s="229">
        <v>6752.42</v>
      </c>
      <c r="AL9" s="229">
        <v>0</v>
      </c>
      <c r="AM9" s="229">
        <v>25171.41</v>
      </c>
      <c r="AN9" s="229">
        <v>2312.8399999999997</v>
      </c>
      <c r="AO9" s="229">
        <v>28908.690000000006</v>
      </c>
      <c r="AP9" s="229">
        <v>0</v>
      </c>
      <c r="AQ9" s="229">
        <v>8022.7299999999987</v>
      </c>
      <c r="AR9" s="229">
        <v>7961</v>
      </c>
      <c r="AS9" s="229">
        <v>98.93</v>
      </c>
      <c r="AT9" s="229">
        <v>176.06</v>
      </c>
      <c r="AU9" s="229">
        <v>5426.39</v>
      </c>
      <c r="AV9" s="229">
        <v>3291.75</v>
      </c>
      <c r="AW9" s="229">
        <v>0</v>
      </c>
      <c r="AX9" s="229">
        <v>2309.5</v>
      </c>
      <c r="AY9" s="229">
        <v>14805.5</v>
      </c>
      <c r="AZ9" s="229">
        <v>0</v>
      </c>
      <c r="BA9" s="229">
        <v>60813.37999999999</v>
      </c>
      <c r="BB9" s="229">
        <v>0</v>
      </c>
      <c r="BC9" s="229">
        <v>0</v>
      </c>
      <c r="BD9" s="229">
        <v>0</v>
      </c>
      <c r="BE9" s="229">
        <v>809563.39</v>
      </c>
      <c r="BF9" s="229">
        <v>296283.67000000004</v>
      </c>
      <c r="BG9" s="229">
        <v>15533.539999999901</v>
      </c>
      <c r="BH9" s="229">
        <v>311817.20999999996</v>
      </c>
      <c r="BI9" s="229">
        <v>5012.5</v>
      </c>
      <c r="BJ9" s="229">
        <v>0</v>
      </c>
      <c r="BK9" s="229">
        <v>0</v>
      </c>
      <c r="BL9" s="229">
        <v>5012.5</v>
      </c>
      <c r="BM9" s="229">
        <v>0</v>
      </c>
      <c r="BN9" s="229">
        <v>0</v>
      </c>
      <c r="BO9" s="229">
        <v>0</v>
      </c>
      <c r="BP9" s="229">
        <v>867.23</v>
      </c>
      <c r="BQ9" s="229">
        <v>867.23</v>
      </c>
      <c r="BR9" s="229">
        <v>0</v>
      </c>
      <c r="BS9" s="229">
        <v>4145.2700000000004</v>
      </c>
      <c r="BT9" s="229">
        <v>4145.2700000000004</v>
      </c>
      <c r="BU9" s="229">
        <v>0</v>
      </c>
      <c r="BV9" s="229">
        <v>0</v>
      </c>
      <c r="BW9" s="229">
        <v>0</v>
      </c>
      <c r="BX9" s="229">
        <v>0</v>
      </c>
      <c r="BY9" s="229">
        <v>0</v>
      </c>
      <c r="BZ9" s="229">
        <v>0</v>
      </c>
      <c r="CA9" s="229">
        <v>0</v>
      </c>
      <c r="CB9" s="229">
        <v>0</v>
      </c>
      <c r="CC9" s="229">
        <v>0</v>
      </c>
      <c r="CD9" s="229">
        <v>311817.21000000002</v>
      </c>
      <c r="CE9" s="229">
        <v>0</v>
      </c>
      <c r="CF9" s="229">
        <v>4145.2700000000004</v>
      </c>
      <c r="CG9" s="229">
        <v>0</v>
      </c>
      <c r="CH9" s="229">
        <v>0</v>
      </c>
      <c r="CI9" s="229">
        <f>SUM(CD9:CF9)</f>
        <v>315962.48000000004</v>
      </c>
      <c r="CJ9" s="229">
        <v>369020.93</v>
      </c>
      <c r="CK9" s="229">
        <v>0</v>
      </c>
      <c r="CL9" s="229">
        <v>0</v>
      </c>
      <c r="CM9" s="229">
        <v>369020.93</v>
      </c>
      <c r="CN9" s="229">
        <v>0</v>
      </c>
      <c r="CO9" s="229">
        <v>0</v>
      </c>
      <c r="CP9" s="229">
        <v>0</v>
      </c>
      <c r="CQ9" s="229">
        <v>0</v>
      </c>
      <c r="CR9" s="229">
        <v>-55197.98</v>
      </c>
      <c r="CS9" s="229">
        <v>313822.95</v>
      </c>
      <c r="CT9" s="229">
        <v>0</v>
      </c>
      <c r="CU9" s="229">
        <v>0</v>
      </c>
      <c r="CV9" s="229">
        <v>0</v>
      </c>
      <c r="CW9" s="229">
        <v>0</v>
      </c>
      <c r="CX9" s="229"/>
      <c r="CY9" s="229"/>
      <c r="CZ9" s="229"/>
      <c r="DA9" s="229">
        <v>0</v>
      </c>
      <c r="DB9" s="229">
        <v>0</v>
      </c>
      <c r="DC9" s="229">
        <v>0</v>
      </c>
      <c r="DD9" s="229">
        <v>6889.2</v>
      </c>
      <c r="DE9" s="229">
        <v>0</v>
      </c>
      <c r="DF9" s="229">
        <v>0</v>
      </c>
      <c r="DG9" s="229">
        <v>-4749.68</v>
      </c>
      <c r="DH9" s="229">
        <v>0</v>
      </c>
      <c r="DI9" s="229">
        <v>0</v>
      </c>
      <c r="DJ9" s="229">
        <v>0</v>
      </c>
      <c r="DK9" s="229">
        <v>2139.5199999999995</v>
      </c>
      <c r="DL9" s="229">
        <v>0</v>
      </c>
      <c r="DM9" s="229">
        <v>0</v>
      </c>
      <c r="DN9" s="229">
        <v>0</v>
      </c>
      <c r="DO9" s="229">
        <v>0</v>
      </c>
      <c r="DP9" s="229">
        <v>0</v>
      </c>
      <c r="DQ9" s="230">
        <v>1.0000000009313226E-2</v>
      </c>
      <c r="DR9" s="231">
        <v>640317.22999999975</v>
      </c>
      <c r="DS9" s="232">
        <v>169246.16000000027</v>
      </c>
      <c r="DT9" s="231">
        <v>14805.5</v>
      </c>
      <c r="DU9" s="231">
        <v>70988.11</v>
      </c>
      <c r="DV9" s="231">
        <v>39250</v>
      </c>
      <c r="DW9" s="231">
        <v>0</v>
      </c>
    </row>
    <row r="10" spans="1:142" hidden="1">
      <c r="A10" s="226">
        <v>2010</v>
      </c>
      <c r="B10" s="227" t="s">
        <v>284</v>
      </c>
      <c r="C10" s="226">
        <v>2010</v>
      </c>
      <c r="D10" s="228" t="s">
        <v>281</v>
      </c>
      <c r="E10" s="228" t="s">
        <v>291</v>
      </c>
      <c r="F10" s="228" t="s">
        <v>5</v>
      </c>
      <c r="G10" s="228" t="s">
        <v>283</v>
      </c>
      <c r="H10" s="229">
        <v>2630113.11</v>
      </c>
      <c r="I10" s="229">
        <v>0</v>
      </c>
      <c r="J10" s="229">
        <v>11616.99</v>
      </c>
      <c r="K10" s="229">
        <v>0</v>
      </c>
      <c r="L10" s="229">
        <v>334480</v>
      </c>
      <c r="M10" s="229">
        <v>6742.08</v>
      </c>
      <c r="N10" s="229">
        <v>0</v>
      </c>
      <c r="O10" s="229">
        <v>0</v>
      </c>
      <c r="P10" s="229">
        <v>820.32</v>
      </c>
      <c r="Q10" s="229">
        <v>20622.87</v>
      </c>
      <c r="R10" s="229">
        <v>0</v>
      </c>
      <c r="S10" s="229">
        <v>0</v>
      </c>
      <c r="T10" s="229">
        <v>11899</v>
      </c>
      <c r="U10" s="229">
        <v>21978.1</v>
      </c>
      <c r="V10" s="229">
        <v>0</v>
      </c>
      <c r="W10" s="229">
        <v>6005.0300000000007</v>
      </c>
      <c r="X10" s="229">
        <v>57331</v>
      </c>
      <c r="Y10" s="229">
        <v>3101608.5</v>
      </c>
      <c r="Z10" s="229">
        <v>1282206.68</v>
      </c>
      <c r="AA10" s="229">
        <v>2560.54</v>
      </c>
      <c r="AB10" s="229">
        <v>395940.15</v>
      </c>
      <c r="AC10" s="229">
        <v>121143.22</v>
      </c>
      <c r="AD10" s="229">
        <v>142816.9</v>
      </c>
      <c r="AE10" s="229">
        <v>57307.43</v>
      </c>
      <c r="AF10" s="229">
        <v>42773.96</v>
      </c>
      <c r="AG10" s="229">
        <v>10241</v>
      </c>
      <c r="AH10" s="229">
        <v>6384.79</v>
      </c>
      <c r="AI10" s="229">
        <v>0</v>
      </c>
      <c r="AJ10" s="229">
        <v>75</v>
      </c>
      <c r="AK10" s="229">
        <v>44492.23</v>
      </c>
      <c r="AL10" s="229">
        <v>974.91</v>
      </c>
      <c r="AM10" s="229">
        <v>3014.6</v>
      </c>
      <c r="AN10" s="229">
        <v>7704.01</v>
      </c>
      <c r="AO10" s="229">
        <v>54723.09</v>
      </c>
      <c r="AP10" s="229">
        <v>47169.72</v>
      </c>
      <c r="AQ10" s="229">
        <v>34374.050000000003</v>
      </c>
      <c r="AR10" s="229">
        <v>92880.26</v>
      </c>
      <c r="AS10" s="229">
        <v>49455.67</v>
      </c>
      <c r="AT10" s="229">
        <v>0</v>
      </c>
      <c r="AU10" s="229">
        <v>64784.88</v>
      </c>
      <c r="AV10" s="229">
        <v>12472.58</v>
      </c>
      <c r="AW10" s="229">
        <v>4215</v>
      </c>
      <c r="AX10" s="229">
        <v>120875.41</v>
      </c>
      <c r="AY10" s="229">
        <v>164661.14000000001</v>
      </c>
      <c r="AZ10" s="229">
        <v>16318.03</v>
      </c>
      <c r="BA10" s="229">
        <v>253279.09</v>
      </c>
      <c r="BB10" s="229">
        <v>0</v>
      </c>
      <c r="BC10" s="229">
        <v>-263</v>
      </c>
      <c r="BD10" s="229">
        <v>0</v>
      </c>
      <c r="BE10" s="229">
        <v>3032581.3399999994</v>
      </c>
      <c r="BF10" s="229">
        <v>474610.50999999896</v>
      </c>
      <c r="BG10" s="229">
        <v>69027.160000000615</v>
      </c>
      <c r="BH10" s="229">
        <v>543637.66999999958</v>
      </c>
      <c r="BI10" s="229">
        <v>9096.25</v>
      </c>
      <c r="BJ10" s="229">
        <v>0</v>
      </c>
      <c r="BK10" s="229">
        <v>0</v>
      </c>
      <c r="BL10" s="229">
        <v>9096.25</v>
      </c>
      <c r="BM10" s="229">
        <v>0</v>
      </c>
      <c r="BN10" s="229">
        <v>0</v>
      </c>
      <c r="BO10" s="229">
        <v>711.09</v>
      </c>
      <c r="BP10" s="229">
        <v>0</v>
      </c>
      <c r="BQ10" s="229">
        <v>711.09</v>
      </c>
      <c r="BR10" s="229">
        <v>137592.71</v>
      </c>
      <c r="BS10" s="229">
        <v>8385.16</v>
      </c>
      <c r="BT10" s="229">
        <v>145977.87</v>
      </c>
      <c r="BU10" s="229">
        <v>0</v>
      </c>
      <c r="BV10" s="229">
        <v>0</v>
      </c>
      <c r="BW10" s="229">
        <v>0</v>
      </c>
      <c r="BX10" s="229">
        <v>0</v>
      </c>
      <c r="BY10" s="229">
        <v>0</v>
      </c>
      <c r="BZ10" s="229">
        <v>0</v>
      </c>
      <c r="CA10" s="229">
        <v>0</v>
      </c>
      <c r="CB10" s="229">
        <v>0</v>
      </c>
      <c r="CC10" s="229">
        <v>0</v>
      </c>
      <c r="CD10" s="229">
        <v>543637.66999999958</v>
      </c>
      <c r="CE10" s="229">
        <v>0</v>
      </c>
      <c r="CF10" s="229">
        <v>145977.87</v>
      </c>
      <c r="CG10" s="229">
        <v>0</v>
      </c>
      <c r="CH10" s="229">
        <v>0</v>
      </c>
      <c r="CI10" s="229">
        <f t="shared" ref="CI10:CI73" si="0">SUM(CD10:CF10)</f>
        <v>689615.53999999957</v>
      </c>
      <c r="CJ10" s="229">
        <v>1033394.35</v>
      </c>
      <c r="CK10" s="229">
        <v>211520.79</v>
      </c>
      <c r="CL10" s="229">
        <v>10423.700000000001</v>
      </c>
      <c r="CM10" s="229">
        <v>832297.25999999989</v>
      </c>
      <c r="CN10" s="229">
        <v>0</v>
      </c>
      <c r="CO10" s="229">
        <v>0</v>
      </c>
      <c r="CP10" s="229">
        <v>16746.87</v>
      </c>
      <c r="CQ10" s="229">
        <v>8270.6299999999992</v>
      </c>
      <c r="CR10" s="229">
        <v>2222.96</v>
      </c>
      <c r="CS10" s="229">
        <v>859537.71999999986</v>
      </c>
      <c r="CT10" s="229">
        <v>0</v>
      </c>
      <c r="CU10" s="229">
        <v>0</v>
      </c>
      <c r="CV10" s="229">
        <v>0</v>
      </c>
      <c r="CW10" s="229">
        <v>0</v>
      </c>
      <c r="CX10" s="229"/>
      <c r="CY10" s="229"/>
      <c r="CZ10" s="229"/>
      <c r="DA10" s="229">
        <v>0</v>
      </c>
      <c r="DB10" s="229">
        <v>0</v>
      </c>
      <c r="DC10" s="229">
        <v>0</v>
      </c>
      <c r="DD10" s="229">
        <v>0</v>
      </c>
      <c r="DE10" s="229">
        <v>0</v>
      </c>
      <c r="DF10" s="229">
        <v>0</v>
      </c>
      <c r="DG10" s="229">
        <v>-45128.63</v>
      </c>
      <c r="DH10" s="229">
        <v>-124794</v>
      </c>
      <c r="DI10" s="229">
        <v>0</v>
      </c>
      <c r="DJ10" s="229">
        <v>0</v>
      </c>
      <c r="DK10" s="229">
        <v>-169922.63</v>
      </c>
      <c r="DL10" s="229">
        <v>0</v>
      </c>
      <c r="DM10" s="229">
        <v>0</v>
      </c>
      <c r="DN10" s="229">
        <v>0</v>
      </c>
      <c r="DO10" s="229">
        <v>0</v>
      </c>
      <c r="DP10" s="229">
        <v>0</v>
      </c>
      <c r="DQ10" s="230">
        <v>0.45000000018626451</v>
      </c>
      <c r="DR10" s="231">
        <v>2054989.88</v>
      </c>
      <c r="DS10" s="232">
        <v>977591.4599999995</v>
      </c>
      <c r="DT10" s="231">
        <v>164661.14000000001</v>
      </c>
      <c r="DU10" s="231">
        <v>33342.19</v>
      </c>
      <c r="DV10" s="231">
        <v>21978.1</v>
      </c>
      <c r="DW10" s="231">
        <v>0</v>
      </c>
    </row>
    <row r="11" spans="1:142" hidden="1">
      <c r="A11" s="226">
        <v>5949</v>
      </c>
      <c r="B11" s="227" t="s">
        <v>285</v>
      </c>
      <c r="C11" s="226">
        <v>5949</v>
      </c>
      <c r="D11" s="228" t="s">
        <v>281</v>
      </c>
      <c r="E11" s="228" t="s">
        <v>291</v>
      </c>
      <c r="F11" s="228" t="s">
        <v>5</v>
      </c>
      <c r="G11" s="228" t="s">
        <v>283</v>
      </c>
      <c r="H11" s="229">
        <v>3485110.99</v>
      </c>
      <c r="I11" s="229">
        <v>0</v>
      </c>
      <c r="J11" s="229">
        <v>112370.03</v>
      </c>
      <c r="K11" s="229">
        <v>0</v>
      </c>
      <c r="L11" s="229">
        <v>342970</v>
      </c>
      <c r="M11" s="229">
        <v>5942.57</v>
      </c>
      <c r="N11" s="229">
        <v>0</v>
      </c>
      <c r="O11" s="229">
        <v>0</v>
      </c>
      <c r="P11" s="229">
        <v>68788.33</v>
      </c>
      <c r="Q11" s="229">
        <v>0</v>
      </c>
      <c r="R11" s="229">
        <v>0</v>
      </c>
      <c r="S11" s="229">
        <v>0</v>
      </c>
      <c r="T11" s="229">
        <v>17876.530000000006</v>
      </c>
      <c r="U11" s="229">
        <v>0</v>
      </c>
      <c r="V11" s="229">
        <v>0</v>
      </c>
      <c r="W11" s="229">
        <v>5246.25</v>
      </c>
      <c r="X11" s="229">
        <v>113795</v>
      </c>
      <c r="Y11" s="229">
        <v>4152099.6999999997</v>
      </c>
      <c r="Z11" s="229">
        <v>2034583.359999992</v>
      </c>
      <c r="AA11" s="229">
        <v>1885.1399999999996</v>
      </c>
      <c r="AB11" s="229">
        <v>357549.6</v>
      </c>
      <c r="AC11" s="229">
        <v>36098.210000002175</v>
      </c>
      <c r="AD11" s="229">
        <v>375181.16000000003</v>
      </c>
      <c r="AE11" s="229">
        <v>0</v>
      </c>
      <c r="AF11" s="229">
        <v>98179.789999999979</v>
      </c>
      <c r="AG11" s="229">
        <v>-8750.1800000000039</v>
      </c>
      <c r="AH11" s="229">
        <v>4472.33</v>
      </c>
      <c r="AI11" s="229">
        <v>0</v>
      </c>
      <c r="AJ11" s="229">
        <v>0</v>
      </c>
      <c r="AK11" s="229">
        <v>47470.98</v>
      </c>
      <c r="AL11" s="229">
        <v>853.40000000000009</v>
      </c>
      <c r="AM11" s="229">
        <v>50491.91</v>
      </c>
      <c r="AN11" s="229">
        <v>28487.07</v>
      </c>
      <c r="AO11" s="229">
        <v>72376.02</v>
      </c>
      <c r="AP11" s="229">
        <v>69242.7</v>
      </c>
      <c r="AQ11" s="229">
        <v>12261.94</v>
      </c>
      <c r="AR11" s="229">
        <v>363551.1</v>
      </c>
      <c r="AS11" s="229">
        <v>15584.68</v>
      </c>
      <c r="AT11" s="229">
        <v>0</v>
      </c>
      <c r="AU11" s="229">
        <v>25063.600000000017</v>
      </c>
      <c r="AV11" s="229">
        <v>18745.650000000001</v>
      </c>
      <c r="AW11" s="229">
        <v>2660</v>
      </c>
      <c r="AX11" s="229">
        <v>132051.19</v>
      </c>
      <c r="AY11" s="229">
        <v>47075.11</v>
      </c>
      <c r="AZ11" s="229">
        <v>15718.89</v>
      </c>
      <c r="BA11" s="229">
        <v>188419.08000000002</v>
      </c>
      <c r="BB11" s="229">
        <v>0</v>
      </c>
      <c r="BC11" s="229">
        <v>0</v>
      </c>
      <c r="BD11" s="229">
        <v>0</v>
      </c>
      <c r="BE11" s="229">
        <v>3989252.7299999944</v>
      </c>
      <c r="BF11" s="229">
        <v>873921.37000000034</v>
      </c>
      <c r="BG11" s="229">
        <v>162846.97000000533</v>
      </c>
      <c r="BH11" s="229">
        <v>1036768.3400000057</v>
      </c>
      <c r="BI11" s="229">
        <v>11065</v>
      </c>
      <c r="BJ11" s="229">
        <v>0</v>
      </c>
      <c r="BK11" s="229">
        <v>0</v>
      </c>
      <c r="BL11" s="229">
        <v>11065</v>
      </c>
      <c r="BM11" s="229">
        <v>0</v>
      </c>
      <c r="BN11" s="229">
        <v>0</v>
      </c>
      <c r="BO11" s="229">
        <v>0</v>
      </c>
      <c r="BP11" s="229">
        <v>0</v>
      </c>
      <c r="BQ11" s="229">
        <v>0</v>
      </c>
      <c r="BR11" s="229">
        <v>0</v>
      </c>
      <c r="BS11" s="229">
        <v>11065</v>
      </c>
      <c r="BT11" s="229">
        <v>11065</v>
      </c>
      <c r="BU11" s="229">
        <v>0</v>
      </c>
      <c r="BV11" s="229">
        <v>0</v>
      </c>
      <c r="BW11" s="229">
        <v>0</v>
      </c>
      <c r="BX11" s="229">
        <v>0</v>
      </c>
      <c r="BY11" s="229">
        <v>0</v>
      </c>
      <c r="BZ11" s="229">
        <v>0</v>
      </c>
      <c r="CA11" s="229">
        <v>0</v>
      </c>
      <c r="CB11" s="229">
        <v>0</v>
      </c>
      <c r="CC11" s="229">
        <v>0</v>
      </c>
      <c r="CD11" s="229">
        <v>1036768.3400000057</v>
      </c>
      <c r="CE11" s="229">
        <v>0</v>
      </c>
      <c r="CF11" s="229">
        <v>11065</v>
      </c>
      <c r="CG11" s="229">
        <v>0</v>
      </c>
      <c r="CH11" s="229">
        <v>0</v>
      </c>
      <c r="CI11" s="229">
        <f t="shared" si="0"/>
        <v>1047833.3400000057</v>
      </c>
      <c r="CJ11" s="229">
        <v>1341697.04</v>
      </c>
      <c r="CK11" s="229">
        <v>0</v>
      </c>
      <c r="CL11" s="229">
        <v>0</v>
      </c>
      <c r="CM11" s="229">
        <v>1341697.04</v>
      </c>
      <c r="CN11" s="229">
        <v>3000</v>
      </c>
      <c r="CO11" s="229">
        <v>0</v>
      </c>
      <c r="CP11" s="229">
        <v>8043.92</v>
      </c>
      <c r="CQ11" s="229">
        <v>0</v>
      </c>
      <c r="CR11" s="229">
        <v>-260674.29</v>
      </c>
      <c r="CS11" s="229">
        <v>1092066.67</v>
      </c>
      <c r="CT11" s="229">
        <v>0</v>
      </c>
      <c r="CU11" s="229">
        <v>0</v>
      </c>
      <c r="CV11" s="229">
        <v>0</v>
      </c>
      <c r="CW11" s="229">
        <v>0</v>
      </c>
      <c r="CX11" s="229"/>
      <c r="CY11" s="229"/>
      <c r="CZ11" s="229"/>
      <c r="DA11" s="229">
        <v>0</v>
      </c>
      <c r="DB11" s="229">
        <v>0</v>
      </c>
      <c r="DC11" s="229">
        <v>0</v>
      </c>
      <c r="DD11" s="229">
        <v>25994.62</v>
      </c>
      <c r="DE11" s="229">
        <v>0</v>
      </c>
      <c r="DF11" s="229">
        <v>0</v>
      </c>
      <c r="DG11" s="229">
        <v>-70227.88</v>
      </c>
      <c r="DH11" s="229">
        <v>0</v>
      </c>
      <c r="DI11" s="229">
        <v>0</v>
      </c>
      <c r="DJ11" s="229">
        <v>0</v>
      </c>
      <c r="DK11" s="229">
        <v>-44233.260000000009</v>
      </c>
      <c r="DL11" s="229">
        <v>0</v>
      </c>
      <c r="DM11" s="229">
        <v>0</v>
      </c>
      <c r="DN11" s="229">
        <v>0</v>
      </c>
      <c r="DO11" s="229">
        <v>0</v>
      </c>
      <c r="DP11" s="229">
        <v>0</v>
      </c>
      <c r="DQ11" s="230"/>
      <c r="DR11" s="231">
        <v>2894727.079999994</v>
      </c>
      <c r="DS11" s="232">
        <v>1094525.6500000004</v>
      </c>
      <c r="DT11" s="231">
        <v>47075.11</v>
      </c>
      <c r="DU11" s="231">
        <v>86664.860000000015</v>
      </c>
      <c r="DV11" s="231">
        <v>0</v>
      </c>
      <c r="DW11" s="231">
        <v>0</v>
      </c>
    </row>
    <row r="12" spans="1:142" hidden="1">
      <c r="A12" s="226">
        <v>1017</v>
      </c>
      <c r="B12" s="227" t="s">
        <v>286</v>
      </c>
      <c r="C12" s="226">
        <v>1017</v>
      </c>
      <c r="D12" s="228" t="s">
        <v>281</v>
      </c>
      <c r="E12" s="228" t="s">
        <v>282</v>
      </c>
      <c r="F12" s="228" t="s">
        <v>5</v>
      </c>
      <c r="G12" s="228" t="s">
        <v>283</v>
      </c>
      <c r="H12" s="229">
        <v>1078548.33</v>
      </c>
      <c r="I12" s="229">
        <v>0</v>
      </c>
      <c r="J12" s="229">
        <v>158373.15</v>
      </c>
      <c r="K12" s="229">
        <v>0</v>
      </c>
      <c r="L12" s="229">
        <v>0</v>
      </c>
      <c r="M12" s="229">
        <v>0</v>
      </c>
      <c r="N12" s="229">
        <v>0</v>
      </c>
      <c r="O12" s="229">
        <v>31243.84</v>
      </c>
      <c r="P12" s="229">
        <v>535406.88</v>
      </c>
      <c r="Q12" s="229">
        <v>8086.01</v>
      </c>
      <c r="R12" s="229">
        <v>0</v>
      </c>
      <c r="S12" s="229">
        <v>0</v>
      </c>
      <c r="T12" s="229">
        <v>0</v>
      </c>
      <c r="U12" s="229">
        <v>93799.14</v>
      </c>
      <c r="V12" s="229">
        <v>0</v>
      </c>
      <c r="W12" s="229">
        <v>0</v>
      </c>
      <c r="X12" s="229">
        <v>0</v>
      </c>
      <c r="Y12" s="229">
        <v>1905457.35</v>
      </c>
      <c r="Z12" s="229">
        <v>242096.28</v>
      </c>
      <c r="AA12" s="229">
        <v>0</v>
      </c>
      <c r="AB12" s="229">
        <v>502377.53</v>
      </c>
      <c r="AC12" s="229">
        <v>0</v>
      </c>
      <c r="AD12" s="229">
        <v>133556.24</v>
      </c>
      <c r="AE12" s="229">
        <v>0</v>
      </c>
      <c r="AF12" s="229">
        <v>76441.350000000006</v>
      </c>
      <c r="AG12" s="229">
        <v>903</v>
      </c>
      <c r="AH12" s="229">
        <v>4715.3</v>
      </c>
      <c r="AI12" s="229">
        <v>0</v>
      </c>
      <c r="AJ12" s="229">
        <v>0</v>
      </c>
      <c r="AK12" s="229">
        <v>12435.82</v>
      </c>
      <c r="AL12" s="229">
        <v>0</v>
      </c>
      <c r="AM12" s="229">
        <v>0</v>
      </c>
      <c r="AN12" s="229">
        <v>0</v>
      </c>
      <c r="AO12" s="229">
        <v>54670.479999999996</v>
      </c>
      <c r="AP12" s="229">
        <v>0</v>
      </c>
      <c r="AQ12" s="229">
        <v>-47.64</v>
      </c>
      <c r="AR12" s="229">
        <v>14710.289999999999</v>
      </c>
      <c r="AS12" s="229">
        <v>1144.26</v>
      </c>
      <c r="AT12" s="229">
        <v>0</v>
      </c>
      <c r="AU12" s="229">
        <v>22075.75</v>
      </c>
      <c r="AV12" s="229">
        <v>3291.75</v>
      </c>
      <c r="AW12" s="229">
        <v>0</v>
      </c>
      <c r="AX12" s="229">
        <v>19866.740000000002</v>
      </c>
      <c r="AY12" s="229">
        <v>121774.73999999999</v>
      </c>
      <c r="AZ12" s="229">
        <v>0</v>
      </c>
      <c r="BA12" s="229">
        <v>498353.54</v>
      </c>
      <c r="BB12" s="229">
        <v>95387.07</v>
      </c>
      <c r="BC12" s="229">
        <v>0</v>
      </c>
      <c r="BD12" s="229">
        <v>0</v>
      </c>
      <c r="BE12" s="229">
        <v>1803752.5000000002</v>
      </c>
      <c r="BF12" s="229">
        <v>-67939.030000000057</v>
      </c>
      <c r="BG12" s="229">
        <v>101704.84999999986</v>
      </c>
      <c r="BH12" s="229">
        <v>33765.819999999803</v>
      </c>
      <c r="BI12" s="229">
        <v>5375.87</v>
      </c>
      <c r="BJ12" s="229">
        <v>0</v>
      </c>
      <c r="BK12" s="229">
        <v>0</v>
      </c>
      <c r="BL12" s="229">
        <v>5375.87</v>
      </c>
      <c r="BM12" s="229">
        <v>0</v>
      </c>
      <c r="BN12" s="229">
        <v>0</v>
      </c>
      <c r="BO12" s="229">
        <v>0</v>
      </c>
      <c r="BP12" s="229">
        <v>0</v>
      </c>
      <c r="BQ12" s="229">
        <v>0</v>
      </c>
      <c r="BR12" s="229">
        <v>5867.3999999999951</v>
      </c>
      <c r="BS12" s="229">
        <v>5375.87</v>
      </c>
      <c r="BT12" s="229">
        <v>11243.269999999995</v>
      </c>
      <c r="BU12" s="229">
        <v>0</v>
      </c>
      <c r="BV12" s="229">
        <v>0</v>
      </c>
      <c r="BW12" s="229">
        <v>0</v>
      </c>
      <c r="BX12" s="229">
        <v>0</v>
      </c>
      <c r="BY12" s="229">
        <v>0</v>
      </c>
      <c r="BZ12" s="229">
        <v>0</v>
      </c>
      <c r="CA12" s="229">
        <v>0</v>
      </c>
      <c r="CB12" s="229">
        <v>0</v>
      </c>
      <c r="CC12" s="229">
        <v>0</v>
      </c>
      <c r="CD12" s="229">
        <v>33765.819999999803</v>
      </c>
      <c r="CE12" s="229">
        <v>0</v>
      </c>
      <c r="CF12" s="229">
        <v>11243.269999999995</v>
      </c>
      <c r="CG12" s="229">
        <v>0</v>
      </c>
      <c r="CH12" s="229">
        <v>0</v>
      </c>
      <c r="CI12" s="229">
        <f t="shared" si="0"/>
        <v>45009.0899999998</v>
      </c>
      <c r="CJ12" s="229">
        <v>207729.77</v>
      </c>
      <c r="CK12" s="229">
        <v>814.69</v>
      </c>
      <c r="CL12" s="229">
        <v>0</v>
      </c>
      <c r="CM12" s="229">
        <v>206915.08</v>
      </c>
      <c r="CN12" s="229">
        <v>0</v>
      </c>
      <c r="CO12" s="229">
        <v>0</v>
      </c>
      <c r="CP12" s="229">
        <v>2490.48</v>
      </c>
      <c r="CQ12" s="229">
        <v>37254.369999999995</v>
      </c>
      <c r="CR12" s="229">
        <v>0</v>
      </c>
      <c r="CS12" s="229">
        <v>246659.93</v>
      </c>
      <c r="CT12" s="229">
        <v>0</v>
      </c>
      <c r="CU12" s="229">
        <v>0</v>
      </c>
      <c r="CV12" s="229">
        <v>0</v>
      </c>
      <c r="CW12" s="229">
        <v>0</v>
      </c>
      <c r="CX12" s="229"/>
      <c r="CY12" s="229"/>
      <c r="CZ12" s="229"/>
      <c r="DA12" s="229">
        <v>0</v>
      </c>
      <c r="DB12" s="229">
        <v>0</v>
      </c>
      <c r="DC12" s="229">
        <v>0</v>
      </c>
      <c r="DD12" s="229">
        <v>102692.29999999999</v>
      </c>
      <c r="DE12" s="229">
        <v>0</v>
      </c>
      <c r="DF12" s="229">
        <v>0</v>
      </c>
      <c r="DG12" s="229">
        <v>0</v>
      </c>
      <c r="DH12" s="229">
        <v>-24900.63</v>
      </c>
      <c r="DI12" s="229">
        <v>0</v>
      </c>
      <c r="DJ12" s="229">
        <v>0</v>
      </c>
      <c r="DK12" s="229">
        <v>77791.669999999984</v>
      </c>
      <c r="DL12" s="229">
        <v>0</v>
      </c>
      <c r="DM12" s="229">
        <v>88100.73</v>
      </c>
      <c r="DN12" s="229">
        <v>-236</v>
      </c>
      <c r="DO12" s="229">
        <v>-367307.08</v>
      </c>
      <c r="DP12" s="229">
        <v>0</v>
      </c>
      <c r="DQ12" s="230">
        <v>-7.000000003608875E-2</v>
      </c>
      <c r="DR12" s="231">
        <v>955374.4</v>
      </c>
      <c r="DS12" s="232">
        <v>848378.10000000021</v>
      </c>
      <c r="DT12" s="231">
        <v>121774.73999999999</v>
      </c>
      <c r="DU12" s="231">
        <v>574736.73</v>
      </c>
      <c r="DV12" s="231">
        <v>93799.14</v>
      </c>
      <c r="DW12" s="231">
        <v>-279442.35000000003</v>
      </c>
    </row>
    <row r="13" spans="1:142" hidden="1">
      <c r="A13" s="233">
        <v>2153</v>
      </c>
      <c r="B13" s="234" t="s">
        <v>287</v>
      </c>
      <c r="C13" s="233">
        <v>2153</v>
      </c>
      <c r="D13" s="228" t="s">
        <v>281</v>
      </c>
      <c r="E13" s="228" t="s">
        <v>291</v>
      </c>
      <c r="F13" s="228" t="s">
        <v>5</v>
      </c>
      <c r="G13" s="228" t="s">
        <v>283</v>
      </c>
      <c r="H13" s="229">
        <v>2767744.81</v>
      </c>
      <c r="I13" s="229">
        <v>0</v>
      </c>
      <c r="J13" s="229">
        <v>469452.78</v>
      </c>
      <c r="K13" s="229">
        <v>0</v>
      </c>
      <c r="L13" s="229">
        <v>356550</v>
      </c>
      <c r="M13" s="229">
        <v>3000</v>
      </c>
      <c r="N13" s="229">
        <v>0</v>
      </c>
      <c r="O13" s="229">
        <v>0</v>
      </c>
      <c r="P13" s="229">
        <v>27980.58</v>
      </c>
      <c r="Q13" s="229">
        <v>40.799999999999997</v>
      </c>
      <c r="R13" s="229">
        <v>0</v>
      </c>
      <c r="S13" s="229">
        <v>0</v>
      </c>
      <c r="T13" s="229">
        <v>5360.7499999999964</v>
      </c>
      <c r="U13" s="229">
        <v>67425.960000000006</v>
      </c>
      <c r="V13" s="229">
        <v>0</v>
      </c>
      <c r="W13" s="229">
        <v>17816.8</v>
      </c>
      <c r="X13" s="229">
        <v>52288</v>
      </c>
      <c r="Y13" s="229">
        <v>3767660.4799999995</v>
      </c>
      <c r="Z13" s="229">
        <v>1420336.780000001</v>
      </c>
      <c r="AA13" s="229">
        <v>0</v>
      </c>
      <c r="AB13" s="229">
        <v>834979.19</v>
      </c>
      <c r="AC13" s="229">
        <v>0</v>
      </c>
      <c r="AD13" s="229">
        <v>215027.53</v>
      </c>
      <c r="AE13" s="229">
        <v>98449.06</v>
      </c>
      <c r="AF13" s="229">
        <v>136838.86000000057</v>
      </c>
      <c r="AG13" s="229">
        <v>11852.839999999938</v>
      </c>
      <c r="AH13" s="229">
        <v>12937.419999999998</v>
      </c>
      <c r="AI13" s="229">
        <v>0</v>
      </c>
      <c r="AJ13" s="229">
        <v>0</v>
      </c>
      <c r="AK13" s="229">
        <v>8273.2699999999895</v>
      </c>
      <c r="AL13" s="229">
        <v>3240</v>
      </c>
      <c r="AM13" s="229">
        <v>48471.48000000001</v>
      </c>
      <c r="AN13" s="229">
        <v>2758.38</v>
      </c>
      <c r="AO13" s="229">
        <v>45847.46</v>
      </c>
      <c r="AP13" s="229">
        <v>24708.45</v>
      </c>
      <c r="AQ13" s="229">
        <v>7256.7</v>
      </c>
      <c r="AR13" s="229">
        <v>59108.359999999986</v>
      </c>
      <c r="AS13" s="229">
        <v>36806.5</v>
      </c>
      <c r="AT13" s="229">
        <v>0</v>
      </c>
      <c r="AU13" s="229">
        <v>62088.359999999935</v>
      </c>
      <c r="AV13" s="229">
        <v>10529.2</v>
      </c>
      <c r="AW13" s="229">
        <v>0</v>
      </c>
      <c r="AX13" s="229">
        <v>81742.97000000003</v>
      </c>
      <c r="AY13" s="229">
        <v>162512.10000000003</v>
      </c>
      <c r="AZ13" s="229">
        <v>10378.98</v>
      </c>
      <c r="BA13" s="229">
        <v>349478.8299999999</v>
      </c>
      <c r="BB13" s="229">
        <v>155268.10999999999</v>
      </c>
      <c r="BC13" s="229">
        <v>0</v>
      </c>
      <c r="BD13" s="229">
        <v>0</v>
      </c>
      <c r="BE13" s="229">
        <v>3798890.830000001</v>
      </c>
      <c r="BF13" s="229">
        <v>489431.33000000019</v>
      </c>
      <c r="BG13" s="229">
        <v>-31230.35000000149</v>
      </c>
      <c r="BH13" s="229">
        <v>458200.9799999987</v>
      </c>
      <c r="BI13" s="229">
        <v>8691.25</v>
      </c>
      <c r="BJ13" s="229">
        <v>0</v>
      </c>
      <c r="BK13" s="229">
        <v>0</v>
      </c>
      <c r="BL13" s="229">
        <v>8691.25</v>
      </c>
      <c r="BM13" s="229">
        <v>0</v>
      </c>
      <c r="BN13" s="229">
        <v>0</v>
      </c>
      <c r="BO13" s="229">
        <v>0</v>
      </c>
      <c r="BP13" s="229">
        <v>0</v>
      </c>
      <c r="BQ13" s="229">
        <v>0</v>
      </c>
      <c r="BR13" s="229">
        <v>8511.25</v>
      </c>
      <c r="BS13" s="229">
        <v>8691.25</v>
      </c>
      <c r="BT13" s="229">
        <v>17202.5</v>
      </c>
      <c r="BU13" s="229">
        <v>0</v>
      </c>
      <c r="BV13" s="229">
        <v>0</v>
      </c>
      <c r="BW13" s="229">
        <v>0</v>
      </c>
      <c r="BX13" s="229">
        <v>0</v>
      </c>
      <c r="BY13" s="229">
        <v>0</v>
      </c>
      <c r="BZ13" s="229">
        <v>0</v>
      </c>
      <c r="CA13" s="229">
        <v>0</v>
      </c>
      <c r="CB13" s="229">
        <v>0</v>
      </c>
      <c r="CC13" s="229">
        <v>0</v>
      </c>
      <c r="CD13" s="229">
        <v>458200.9799999987</v>
      </c>
      <c r="CE13" s="229">
        <v>0</v>
      </c>
      <c r="CF13" s="229">
        <v>17202.5</v>
      </c>
      <c r="CG13" s="229">
        <v>0</v>
      </c>
      <c r="CH13" s="229">
        <v>0</v>
      </c>
      <c r="CI13" s="229">
        <f t="shared" si="0"/>
        <v>475403.4799999987</v>
      </c>
      <c r="CJ13" s="229">
        <v>748588.61</v>
      </c>
      <c r="CK13" s="229">
        <v>2766.25</v>
      </c>
      <c r="CL13" s="229">
        <v>0</v>
      </c>
      <c r="CM13" s="229">
        <v>745822.36</v>
      </c>
      <c r="CN13" s="229">
        <v>0</v>
      </c>
      <c r="CO13" s="229">
        <v>0</v>
      </c>
      <c r="CP13" s="229">
        <v>16844.77</v>
      </c>
      <c r="CQ13" s="229">
        <v>5667.32</v>
      </c>
      <c r="CR13" s="229">
        <v>-142668.57999999999</v>
      </c>
      <c r="CS13" s="229">
        <v>625665.87</v>
      </c>
      <c r="CT13" s="229">
        <v>0</v>
      </c>
      <c r="CU13" s="229">
        <v>0</v>
      </c>
      <c r="CV13" s="229">
        <v>0</v>
      </c>
      <c r="CW13" s="229">
        <v>0</v>
      </c>
      <c r="CX13" s="229"/>
      <c r="CY13" s="229"/>
      <c r="CZ13" s="229"/>
      <c r="DA13" s="229">
        <v>0</v>
      </c>
      <c r="DB13" s="229">
        <v>0</v>
      </c>
      <c r="DC13" s="229">
        <v>0</v>
      </c>
      <c r="DD13" s="229">
        <v>14004.54</v>
      </c>
      <c r="DE13" s="229">
        <v>0</v>
      </c>
      <c r="DF13" s="229">
        <v>0</v>
      </c>
      <c r="DG13" s="229">
        <v>-26024.95</v>
      </c>
      <c r="DH13" s="229">
        <v>-39118.160000000003</v>
      </c>
      <c r="DI13" s="229">
        <v>0</v>
      </c>
      <c r="DJ13" s="229">
        <v>0</v>
      </c>
      <c r="DK13" s="229">
        <v>-51138.570000000007</v>
      </c>
      <c r="DL13" s="229">
        <v>0</v>
      </c>
      <c r="DM13" s="229">
        <v>0</v>
      </c>
      <c r="DN13" s="229">
        <v>-99123.82</v>
      </c>
      <c r="DO13" s="229">
        <v>0</v>
      </c>
      <c r="DP13" s="229">
        <v>0</v>
      </c>
      <c r="DQ13" s="230">
        <v>0</v>
      </c>
      <c r="DR13" s="231">
        <v>2717484.2600000007</v>
      </c>
      <c r="DS13" s="232">
        <v>1081406.5700000003</v>
      </c>
      <c r="DT13" s="231">
        <v>162512.10000000003</v>
      </c>
      <c r="DU13" s="231">
        <v>33382.129999999997</v>
      </c>
      <c r="DV13" s="231">
        <v>67425.960000000006</v>
      </c>
      <c r="DW13" s="231">
        <v>-99123.82</v>
      </c>
    </row>
    <row r="14" spans="1:142" hidden="1">
      <c r="A14" s="226">
        <v>2062</v>
      </c>
      <c r="B14" s="227" t="s">
        <v>288</v>
      </c>
      <c r="C14" s="226">
        <v>2062</v>
      </c>
      <c r="D14" s="228" t="s">
        <v>281</v>
      </c>
      <c r="E14" s="228" t="s">
        <v>291</v>
      </c>
      <c r="F14" s="228" t="s">
        <v>5</v>
      </c>
      <c r="G14" s="228" t="s">
        <v>283</v>
      </c>
      <c r="H14" s="229">
        <v>2718981.12</v>
      </c>
      <c r="I14" s="229">
        <v>0</v>
      </c>
      <c r="J14" s="229">
        <v>134229.20000000001</v>
      </c>
      <c r="K14" s="229">
        <v>0</v>
      </c>
      <c r="L14" s="229">
        <v>298900</v>
      </c>
      <c r="M14" s="229">
        <v>3256.93</v>
      </c>
      <c r="N14" s="229">
        <v>0</v>
      </c>
      <c r="O14" s="229">
        <v>0</v>
      </c>
      <c r="P14" s="229">
        <v>29693.340000000004</v>
      </c>
      <c r="Q14" s="229">
        <v>44745.91</v>
      </c>
      <c r="R14" s="229">
        <v>0</v>
      </c>
      <c r="S14" s="229">
        <v>0</v>
      </c>
      <c r="T14" s="229">
        <v>20700.41</v>
      </c>
      <c r="U14" s="229">
        <v>0</v>
      </c>
      <c r="V14" s="229">
        <v>0</v>
      </c>
      <c r="W14" s="229">
        <v>8049.3</v>
      </c>
      <c r="X14" s="229">
        <v>64612</v>
      </c>
      <c r="Y14" s="229">
        <v>3323168.2100000004</v>
      </c>
      <c r="Z14" s="229">
        <v>1165033.1399999994</v>
      </c>
      <c r="AA14" s="229">
        <v>407.35</v>
      </c>
      <c r="AB14" s="229">
        <v>1353.5099999999991</v>
      </c>
      <c r="AC14" s="229">
        <v>635916.82000000076</v>
      </c>
      <c r="AD14" s="229">
        <v>238.23000000000005</v>
      </c>
      <c r="AE14" s="229">
        <v>0</v>
      </c>
      <c r="AF14" s="229">
        <v>349935.73999999976</v>
      </c>
      <c r="AG14" s="229">
        <v>33193.46</v>
      </c>
      <c r="AH14" s="229">
        <v>11596.5</v>
      </c>
      <c r="AI14" s="229">
        <v>0</v>
      </c>
      <c r="AJ14" s="229">
        <v>128.63</v>
      </c>
      <c r="AK14" s="229">
        <v>-18691.369999999995</v>
      </c>
      <c r="AL14" s="229">
        <v>2093.5</v>
      </c>
      <c r="AM14" s="229">
        <v>20492.280000000002</v>
      </c>
      <c r="AN14" s="229">
        <v>10502.180000000002</v>
      </c>
      <c r="AO14" s="229">
        <v>113617.90000000001</v>
      </c>
      <c r="AP14" s="229">
        <v>48655.93</v>
      </c>
      <c r="AQ14" s="229">
        <v>17043.030000000002</v>
      </c>
      <c r="AR14" s="229">
        <v>119301.79999999996</v>
      </c>
      <c r="AS14" s="229">
        <v>5688.57</v>
      </c>
      <c r="AT14" s="229">
        <v>300.5</v>
      </c>
      <c r="AU14" s="229">
        <v>29587.589999999997</v>
      </c>
      <c r="AV14" s="229">
        <v>9471</v>
      </c>
      <c r="AW14" s="229">
        <v>0</v>
      </c>
      <c r="AX14" s="229">
        <v>177872.77000000002</v>
      </c>
      <c r="AY14" s="229">
        <v>179233.66</v>
      </c>
      <c r="AZ14" s="229">
        <v>14536.06</v>
      </c>
      <c r="BA14" s="229">
        <v>304598.24999999994</v>
      </c>
      <c r="BB14" s="229">
        <v>0</v>
      </c>
      <c r="BC14" s="229">
        <v>0</v>
      </c>
      <c r="BD14" s="229">
        <v>0</v>
      </c>
      <c r="BE14" s="229">
        <v>3232107.0299999993</v>
      </c>
      <c r="BF14" s="229">
        <v>314425.75999999989</v>
      </c>
      <c r="BG14" s="229">
        <v>91061.180000001099</v>
      </c>
      <c r="BH14" s="229">
        <v>405486.94000000099</v>
      </c>
      <c r="BI14" s="229">
        <v>9010.75</v>
      </c>
      <c r="BJ14" s="229">
        <v>0</v>
      </c>
      <c r="BK14" s="229">
        <v>0</v>
      </c>
      <c r="BL14" s="229">
        <v>9010.75</v>
      </c>
      <c r="BM14" s="229">
        <v>0</v>
      </c>
      <c r="BN14" s="229">
        <v>0</v>
      </c>
      <c r="BO14" s="229">
        <v>0</v>
      </c>
      <c r="BP14" s="229">
        <v>0</v>
      </c>
      <c r="BQ14" s="229">
        <v>0</v>
      </c>
      <c r="BR14" s="229">
        <v>16833.259999999998</v>
      </c>
      <c r="BS14" s="229">
        <v>9010.75</v>
      </c>
      <c r="BT14" s="229">
        <v>25844.01</v>
      </c>
      <c r="BU14" s="229">
        <v>0</v>
      </c>
      <c r="BV14" s="229">
        <v>0</v>
      </c>
      <c r="BW14" s="229">
        <v>0</v>
      </c>
      <c r="BX14" s="229">
        <v>0</v>
      </c>
      <c r="BY14" s="229">
        <v>0</v>
      </c>
      <c r="BZ14" s="229">
        <v>0</v>
      </c>
      <c r="CA14" s="229">
        <v>0</v>
      </c>
      <c r="CB14" s="229">
        <v>0</v>
      </c>
      <c r="CC14" s="229">
        <v>0</v>
      </c>
      <c r="CD14" s="229">
        <v>405486.94000000099</v>
      </c>
      <c r="CE14" s="229">
        <v>0</v>
      </c>
      <c r="CF14" s="229">
        <v>25844.01</v>
      </c>
      <c r="CG14" s="229">
        <v>0</v>
      </c>
      <c r="CH14" s="229">
        <v>0</v>
      </c>
      <c r="CI14" s="229">
        <f t="shared" si="0"/>
        <v>431330.950000001</v>
      </c>
      <c r="CJ14" s="229">
        <v>205906.23</v>
      </c>
      <c r="CK14" s="229">
        <v>0</v>
      </c>
      <c r="CL14" s="229">
        <v>0</v>
      </c>
      <c r="CM14" s="229">
        <v>205906.23</v>
      </c>
      <c r="CN14" s="229">
        <v>0</v>
      </c>
      <c r="CO14" s="229">
        <v>0</v>
      </c>
      <c r="CP14" s="229">
        <v>9098.75</v>
      </c>
      <c r="CQ14" s="229">
        <v>0</v>
      </c>
      <c r="CR14" s="229">
        <v>306619.03999999998</v>
      </c>
      <c r="CS14" s="229">
        <v>521624.02</v>
      </c>
      <c r="CT14" s="229">
        <v>0</v>
      </c>
      <c r="CU14" s="229">
        <v>0</v>
      </c>
      <c r="CV14" s="229">
        <v>0</v>
      </c>
      <c r="CW14" s="229">
        <v>0</v>
      </c>
      <c r="CX14" s="229"/>
      <c r="CY14" s="229"/>
      <c r="CZ14" s="229"/>
      <c r="DA14" s="229">
        <v>0</v>
      </c>
      <c r="DB14" s="229">
        <v>0</v>
      </c>
      <c r="DC14" s="229">
        <v>0</v>
      </c>
      <c r="DD14" s="229">
        <v>10380.33</v>
      </c>
      <c r="DE14" s="229">
        <v>0</v>
      </c>
      <c r="DF14" s="229">
        <v>0</v>
      </c>
      <c r="DG14" s="229">
        <v>-55209.74</v>
      </c>
      <c r="DH14" s="229">
        <v>-45463.66</v>
      </c>
      <c r="DI14" s="229">
        <v>0</v>
      </c>
      <c r="DJ14" s="229">
        <v>0</v>
      </c>
      <c r="DK14" s="229">
        <v>-90293.07</v>
      </c>
      <c r="DL14" s="229">
        <v>0</v>
      </c>
      <c r="DM14" s="229">
        <v>0</v>
      </c>
      <c r="DN14" s="229">
        <v>0</v>
      </c>
      <c r="DO14" s="229">
        <v>0</v>
      </c>
      <c r="DP14" s="229">
        <v>0</v>
      </c>
      <c r="DQ14" s="230">
        <v>0</v>
      </c>
      <c r="DR14" s="231">
        <v>2186078.25</v>
      </c>
      <c r="DS14" s="232">
        <v>1046028.7799999993</v>
      </c>
      <c r="DT14" s="231">
        <v>179233.66</v>
      </c>
      <c r="DU14" s="231">
        <v>95139.66</v>
      </c>
      <c r="DV14" s="231">
        <v>0</v>
      </c>
      <c r="DW14" s="231">
        <v>0</v>
      </c>
      <c r="DZ14"/>
      <c r="EA14"/>
    </row>
    <row r="15" spans="1:142" hidden="1">
      <c r="A15" s="226">
        <v>2479</v>
      </c>
      <c r="B15" s="227" t="s">
        <v>289</v>
      </c>
      <c r="C15" s="226">
        <v>2479</v>
      </c>
      <c r="D15" s="228" t="s">
        <v>281</v>
      </c>
      <c r="E15" s="228" t="s">
        <v>291</v>
      </c>
      <c r="F15" s="228" t="s">
        <v>5</v>
      </c>
      <c r="G15" s="228" t="s">
        <v>283</v>
      </c>
      <c r="H15" s="229">
        <v>4194031.43</v>
      </c>
      <c r="I15" s="229">
        <v>0</v>
      </c>
      <c r="J15" s="229">
        <v>239493.52</v>
      </c>
      <c r="K15" s="229">
        <v>0</v>
      </c>
      <c r="L15" s="229">
        <v>477160</v>
      </c>
      <c r="M15" s="229">
        <v>9113.86</v>
      </c>
      <c r="N15" s="229">
        <v>0</v>
      </c>
      <c r="O15" s="229">
        <v>0</v>
      </c>
      <c r="P15" s="229">
        <v>94439.340000000026</v>
      </c>
      <c r="Q15" s="229">
        <v>0</v>
      </c>
      <c r="R15" s="229">
        <v>0</v>
      </c>
      <c r="S15" s="229">
        <v>0</v>
      </c>
      <c r="T15" s="229">
        <v>0</v>
      </c>
      <c r="U15" s="229">
        <v>0</v>
      </c>
      <c r="V15" s="229">
        <v>0</v>
      </c>
      <c r="W15" s="229">
        <v>27255.55</v>
      </c>
      <c r="X15" s="229">
        <v>89576</v>
      </c>
      <c r="Y15" s="229">
        <v>5131069.7</v>
      </c>
      <c r="Z15" s="229">
        <v>1974496.9500000032</v>
      </c>
      <c r="AA15" s="229">
        <v>1274.8799999999999</v>
      </c>
      <c r="AB15" s="229">
        <v>-7459.6500000000051</v>
      </c>
      <c r="AC15" s="229">
        <v>951064.84999999939</v>
      </c>
      <c r="AD15" s="229">
        <v>207.64000000000004</v>
      </c>
      <c r="AE15" s="229">
        <v>0</v>
      </c>
      <c r="AF15" s="229">
        <v>972253.80000000261</v>
      </c>
      <c r="AG15" s="229">
        <v>-2238.6099999995354</v>
      </c>
      <c r="AH15" s="229">
        <v>4468.7</v>
      </c>
      <c r="AI15" s="229">
        <v>0</v>
      </c>
      <c r="AJ15" s="229">
        <v>0</v>
      </c>
      <c r="AK15" s="229">
        <v>-4036</v>
      </c>
      <c r="AL15" s="229">
        <v>650</v>
      </c>
      <c r="AM15" s="229">
        <v>60827.42000000002</v>
      </c>
      <c r="AN15" s="229">
        <v>2921.66</v>
      </c>
      <c r="AO15" s="229">
        <v>99600.700000000012</v>
      </c>
      <c r="AP15" s="229">
        <v>36131.910000000003</v>
      </c>
      <c r="AQ15" s="229">
        <v>41020.15</v>
      </c>
      <c r="AR15" s="229">
        <v>662922.59</v>
      </c>
      <c r="AS15" s="229">
        <v>42904.33</v>
      </c>
      <c r="AT15" s="229">
        <v>12.02</v>
      </c>
      <c r="AU15" s="229">
        <v>12611.150000000003</v>
      </c>
      <c r="AV15" s="229">
        <v>18745.650000000001</v>
      </c>
      <c r="AW15" s="229">
        <v>0</v>
      </c>
      <c r="AX15" s="229">
        <v>234753.49000000002</v>
      </c>
      <c r="AY15" s="229">
        <v>299982.2</v>
      </c>
      <c r="AZ15" s="229">
        <v>22435.86</v>
      </c>
      <c r="BA15" s="229">
        <v>60085.75</v>
      </c>
      <c r="BB15" s="229">
        <v>0</v>
      </c>
      <c r="BC15" s="229">
        <v>0</v>
      </c>
      <c r="BD15" s="229">
        <v>0</v>
      </c>
      <c r="BE15" s="229">
        <v>5485637.4400000079</v>
      </c>
      <c r="BF15" s="229">
        <v>459661.59000000102</v>
      </c>
      <c r="BG15" s="229">
        <v>-354567.74000000767</v>
      </c>
      <c r="BH15" s="229">
        <v>105093.84999999334</v>
      </c>
      <c r="BI15" s="229">
        <v>11987.5</v>
      </c>
      <c r="BJ15" s="229">
        <v>0</v>
      </c>
      <c r="BK15" s="229">
        <v>0</v>
      </c>
      <c r="BL15" s="229">
        <v>11987.5</v>
      </c>
      <c r="BM15" s="229">
        <v>0</v>
      </c>
      <c r="BN15" s="229">
        <v>10476</v>
      </c>
      <c r="BO15" s="229">
        <v>0</v>
      </c>
      <c r="BP15" s="229">
        <v>0</v>
      </c>
      <c r="BQ15" s="229">
        <v>10476</v>
      </c>
      <c r="BR15" s="229">
        <v>25324.150000000005</v>
      </c>
      <c r="BS15" s="229">
        <v>1511.5</v>
      </c>
      <c r="BT15" s="229">
        <v>26835.650000000005</v>
      </c>
      <c r="BU15" s="229">
        <v>0</v>
      </c>
      <c r="BV15" s="229">
        <v>0</v>
      </c>
      <c r="BW15" s="229">
        <v>0</v>
      </c>
      <c r="BX15" s="229">
        <v>0</v>
      </c>
      <c r="BY15" s="229">
        <v>0</v>
      </c>
      <c r="BZ15" s="229">
        <v>0</v>
      </c>
      <c r="CA15" s="229">
        <v>0</v>
      </c>
      <c r="CB15" s="229">
        <v>0</v>
      </c>
      <c r="CC15" s="229">
        <v>0</v>
      </c>
      <c r="CD15" s="229">
        <v>105093.84999999334</v>
      </c>
      <c r="CE15" s="229">
        <v>0</v>
      </c>
      <c r="CF15" s="229">
        <v>26835.650000000005</v>
      </c>
      <c r="CG15" s="229">
        <v>0</v>
      </c>
      <c r="CH15" s="229">
        <v>0</v>
      </c>
      <c r="CI15" s="229">
        <f t="shared" si="0"/>
        <v>131929.49999999334</v>
      </c>
      <c r="CJ15" s="229">
        <v>490704.43</v>
      </c>
      <c r="CK15" s="229">
        <v>0</v>
      </c>
      <c r="CL15" s="229">
        <v>0</v>
      </c>
      <c r="CM15" s="229">
        <v>490704.43</v>
      </c>
      <c r="CN15" s="229">
        <v>0</v>
      </c>
      <c r="CO15" s="229">
        <v>0</v>
      </c>
      <c r="CP15" s="229">
        <v>11925.42</v>
      </c>
      <c r="CQ15" s="229">
        <v>0</v>
      </c>
      <c r="CR15" s="229">
        <v>-330163.27</v>
      </c>
      <c r="CS15" s="229">
        <v>172466.57999999996</v>
      </c>
      <c r="CT15" s="229">
        <v>0</v>
      </c>
      <c r="CU15" s="229">
        <v>0</v>
      </c>
      <c r="CV15" s="229">
        <v>0</v>
      </c>
      <c r="CW15" s="229">
        <v>0</v>
      </c>
      <c r="CX15" s="229"/>
      <c r="CY15" s="229"/>
      <c r="CZ15" s="229"/>
      <c r="DA15" s="229">
        <v>0</v>
      </c>
      <c r="DB15" s="229">
        <v>0</v>
      </c>
      <c r="DC15" s="229">
        <v>0</v>
      </c>
      <c r="DD15" s="229">
        <v>17912.53</v>
      </c>
      <c r="DE15" s="229">
        <v>0</v>
      </c>
      <c r="DF15" s="229">
        <v>0</v>
      </c>
      <c r="DG15" s="229">
        <v>-58318.71</v>
      </c>
      <c r="DH15" s="229">
        <v>-130.9</v>
      </c>
      <c r="DI15" s="229">
        <v>0</v>
      </c>
      <c r="DJ15" s="229">
        <v>0</v>
      </c>
      <c r="DK15" s="229">
        <v>-40537.08</v>
      </c>
      <c r="DL15" s="229">
        <v>0</v>
      </c>
      <c r="DM15" s="229">
        <v>0</v>
      </c>
      <c r="DN15" s="229">
        <v>0</v>
      </c>
      <c r="DO15" s="229">
        <v>0</v>
      </c>
      <c r="DP15" s="229">
        <v>0</v>
      </c>
      <c r="DQ15" s="230">
        <v>0</v>
      </c>
      <c r="DR15" s="231">
        <v>3889599.8600000059</v>
      </c>
      <c r="DS15" s="232">
        <v>1596037.5800000019</v>
      </c>
      <c r="DT15" s="231">
        <v>299982.2</v>
      </c>
      <c r="DU15" s="231">
        <v>94439.340000000026</v>
      </c>
      <c r="DV15" s="231">
        <v>0</v>
      </c>
      <c r="DW15" s="231">
        <v>0</v>
      </c>
      <c r="DZ15"/>
      <c r="EA15"/>
    </row>
    <row r="16" spans="1:142" hidden="1">
      <c r="A16" s="226">
        <v>2300</v>
      </c>
      <c r="B16" s="227" t="s">
        <v>290</v>
      </c>
      <c r="C16" s="226">
        <v>2300</v>
      </c>
      <c r="D16" s="228" t="s">
        <v>281</v>
      </c>
      <c r="E16" s="228" t="s">
        <v>291</v>
      </c>
      <c r="F16" s="228" t="s">
        <v>5</v>
      </c>
      <c r="G16" s="228" t="s">
        <v>283</v>
      </c>
      <c r="H16" s="229">
        <v>3948747.82</v>
      </c>
      <c r="I16" s="229">
        <v>0</v>
      </c>
      <c r="J16" s="229">
        <v>246518.13</v>
      </c>
      <c r="K16" s="229">
        <v>0</v>
      </c>
      <c r="L16" s="229">
        <v>444000</v>
      </c>
      <c r="M16" s="229">
        <v>7200</v>
      </c>
      <c r="N16" s="229">
        <v>0</v>
      </c>
      <c r="O16" s="229">
        <v>0</v>
      </c>
      <c r="P16" s="229">
        <v>314253.08</v>
      </c>
      <c r="Q16" s="229">
        <v>42218.41</v>
      </c>
      <c r="R16" s="229">
        <v>0</v>
      </c>
      <c r="S16" s="229">
        <v>0</v>
      </c>
      <c r="T16" s="229">
        <v>19689.12</v>
      </c>
      <c r="U16" s="229">
        <v>0</v>
      </c>
      <c r="V16" s="229">
        <v>0</v>
      </c>
      <c r="W16" s="229">
        <v>22382.58</v>
      </c>
      <c r="X16" s="229">
        <v>92115</v>
      </c>
      <c r="Y16" s="229">
        <v>5137124.1400000006</v>
      </c>
      <c r="Z16" s="229">
        <v>2157721.39</v>
      </c>
      <c r="AA16" s="229">
        <v>0</v>
      </c>
      <c r="AB16" s="229">
        <v>974956.82</v>
      </c>
      <c r="AC16" s="229">
        <v>0</v>
      </c>
      <c r="AD16" s="229">
        <v>244312.14</v>
      </c>
      <c r="AE16" s="229">
        <v>167684.88</v>
      </c>
      <c r="AF16" s="229">
        <v>189668.45</v>
      </c>
      <c r="AG16" s="229">
        <v>0</v>
      </c>
      <c r="AH16" s="229">
        <v>0</v>
      </c>
      <c r="AI16" s="229">
        <v>0</v>
      </c>
      <c r="AJ16" s="229">
        <v>0</v>
      </c>
      <c r="AK16" s="229">
        <v>3207.64</v>
      </c>
      <c r="AL16" s="229">
        <v>0</v>
      </c>
      <c r="AM16" s="229">
        <v>0</v>
      </c>
      <c r="AN16" s="229">
        <v>26224.48</v>
      </c>
      <c r="AO16" s="229">
        <v>88165.54</v>
      </c>
      <c r="AP16" s="229">
        <v>75856.23</v>
      </c>
      <c r="AQ16" s="229">
        <v>20945.13</v>
      </c>
      <c r="AR16" s="229">
        <v>59505.74</v>
      </c>
      <c r="AS16" s="229">
        <v>3401</v>
      </c>
      <c r="AT16" s="229">
        <v>0</v>
      </c>
      <c r="AU16" s="229">
        <v>99071.65</v>
      </c>
      <c r="AV16" s="229">
        <v>39759.380000000005</v>
      </c>
      <c r="AW16" s="229">
        <v>0</v>
      </c>
      <c r="AX16" s="229">
        <v>134353.01</v>
      </c>
      <c r="AY16" s="229">
        <v>115967.97</v>
      </c>
      <c r="AZ16" s="229">
        <v>16287.45</v>
      </c>
      <c r="BA16" s="229">
        <v>130.9</v>
      </c>
      <c r="BB16" s="229">
        <v>581413.05000000005</v>
      </c>
      <c r="BC16" s="229">
        <v>13951.27</v>
      </c>
      <c r="BD16" s="229">
        <v>0</v>
      </c>
      <c r="BE16" s="229">
        <v>5012584.12</v>
      </c>
      <c r="BF16" s="229">
        <v>132869.09999999974</v>
      </c>
      <c r="BG16" s="229">
        <v>124540.02000000048</v>
      </c>
      <c r="BH16" s="229">
        <v>257409.12000000023</v>
      </c>
      <c r="BI16" s="229">
        <v>68505.350000000006</v>
      </c>
      <c r="BJ16" s="229">
        <v>0</v>
      </c>
      <c r="BK16" s="229">
        <v>0</v>
      </c>
      <c r="BL16" s="229">
        <v>68505.350000000006</v>
      </c>
      <c r="BM16" s="229">
        <v>0</v>
      </c>
      <c r="BN16" s="229">
        <v>0</v>
      </c>
      <c r="BO16" s="229">
        <v>45986.16</v>
      </c>
      <c r="BP16" s="229">
        <v>0</v>
      </c>
      <c r="BQ16" s="229">
        <v>45986.16</v>
      </c>
      <c r="BR16" s="229">
        <v>34995.35</v>
      </c>
      <c r="BS16" s="229">
        <v>22519.190000000002</v>
      </c>
      <c r="BT16" s="229">
        <v>57514.54</v>
      </c>
      <c r="BU16" s="229">
        <v>0</v>
      </c>
      <c r="BV16" s="229">
        <v>0</v>
      </c>
      <c r="BW16" s="229">
        <v>0</v>
      </c>
      <c r="BX16" s="229">
        <v>0</v>
      </c>
      <c r="BY16" s="229">
        <v>0</v>
      </c>
      <c r="BZ16" s="229">
        <v>0</v>
      </c>
      <c r="CA16" s="229">
        <v>0</v>
      </c>
      <c r="CB16" s="229">
        <v>0</v>
      </c>
      <c r="CC16" s="229">
        <v>0</v>
      </c>
      <c r="CD16" s="229">
        <v>257409.12000000023</v>
      </c>
      <c r="CE16" s="229">
        <v>0</v>
      </c>
      <c r="CF16" s="229">
        <v>57514.54</v>
      </c>
      <c r="CG16" s="229">
        <v>0</v>
      </c>
      <c r="CH16" s="229">
        <v>0</v>
      </c>
      <c r="CI16" s="229">
        <f t="shared" si="0"/>
        <v>314923.66000000021</v>
      </c>
      <c r="CJ16" s="229">
        <v>704734.33</v>
      </c>
      <c r="CK16" s="229">
        <v>225381.92</v>
      </c>
      <c r="CL16" s="229">
        <v>0</v>
      </c>
      <c r="CM16" s="229">
        <v>479352.40999999992</v>
      </c>
      <c r="CN16" s="229">
        <v>0</v>
      </c>
      <c r="CO16" s="229">
        <v>0</v>
      </c>
      <c r="CP16" s="229">
        <v>15829.09</v>
      </c>
      <c r="CQ16" s="229">
        <v>15062.81</v>
      </c>
      <c r="CR16" s="229">
        <v>0</v>
      </c>
      <c r="CS16" s="229">
        <v>510244.30999999994</v>
      </c>
      <c r="CT16" s="229">
        <v>110000</v>
      </c>
      <c r="CU16" s="229">
        <v>10039.200000000001</v>
      </c>
      <c r="CV16" s="229">
        <v>0</v>
      </c>
      <c r="CW16" s="229">
        <v>99960.8</v>
      </c>
      <c r="CX16" s="229"/>
      <c r="CY16" s="229"/>
      <c r="CZ16" s="229"/>
      <c r="DA16" s="229">
        <v>0</v>
      </c>
      <c r="DB16" s="229">
        <v>99960.8</v>
      </c>
      <c r="DC16" s="229">
        <v>0</v>
      </c>
      <c r="DD16" s="229">
        <v>2270.62</v>
      </c>
      <c r="DE16" s="229">
        <v>0</v>
      </c>
      <c r="DF16" s="229">
        <v>0</v>
      </c>
      <c r="DG16" s="229">
        <v>-9728.4599999999991</v>
      </c>
      <c r="DH16" s="229">
        <v>-4147.8999999999996</v>
      </c>
      <c r="DI16" s="229">
        <v>0</v>
      </c>
      <c r="DJ16" s="229">
        <v>0</v>
      </c>
      <c r="DK16" s="229">
        <v>-11605.739999999998</v>
      </c>
      <c r="DL16" s="229">
        <v>0</v>
      </c>
      <c r="DM16" s="229">
        <v>26928.11</v>
      </c>
      <c r="DN16" s="229">
        <v>0</v>
      </c>
      <c r="DO16" s="229">
        <v>-310603.82</v>
      </c>
      <c r="DP16" s="229">
        <v>0</v>
      </c>
      <c r="DQ16" s="230">
        <v>0</v>
      </c>
      <c r="DR16" s="231">
        <v>3734343.6800000002</v>
      </c>
      <c r="DS16" s="232">
        <v>1278240.44</v>
      </c>
      <c r="DT16" s="231">
        <v>115967.97</v>
      </c>
      <c r="DU16" s="231">
        <v>376160.61</v>
      </c>
      <c r="DV16" s="231">
        <v>0</v>
      </c>
      <c r="DW16" s="231">
        <v>-283675.71000000002</v>
      </c>
      <c r="DZ16"/>
      <c r="EA16"/>
    </row>
    <row r="17" spans="1:138" hidden="1">
      <c r="A17" s="226">
        <v>2014</v>
      </c>
      <c r="B17" s="227" t="s">
        <v>292</v>
      </c>
      <c r="C17" s="226">
        <v>2014</v>
      </c>
      <c r="D17" s="228" t="s">
        <v>281</v>
      </c>
      <c r="E17" s="228" t="s">
        <v>291</v>
      </c>
      <c r="F17" s="228" t="s">
        <v>5</v>
      </c>
      <c r="G17" s="228" t="s">
        <v>293</v>
      </c>
      <c r="H17" s="229">
        <v>2443253.29</v>
      </c>
      <c r="I17" s="229">
        <v>0</v>
      </c>
      <c r="J17" s="229">
        <v>49556.5</v>
      </c>
      <c r="K17" s="229">
        <v>0</v>
      </c>
      <c r="L17" s="229">
        <v>242480</v>
      </c>
      <c r="M17" s="229">
        <v>6171.29</v>
      </c>
      <c r="N17" s="229">
        <v>0</v>
      </c>
      <c r="O17" s="229">
        <v>0</v>
      </c>
      <c r="P17" s="229">
        <v>115931.61</v>
      </c>
      <c r="Q17" s="229">
        <v>787.32</v>
      </c>
      <c r="R17" s="229">
        <v>0</v>
      </c>
      <c r="S17" s="229">
        <v>0</v>
      </c>
      <c r="T17" s="229">
        <v>1752.3299999999997</v>
      </c>
      <c r="U17" s="229">
        <v>0</v>
      </c>
      <c r="V17" s="229">
        <v>0</v>
      </c>
      <c r="W17" s="229">
        <v>15124.58</v>
      </c>
      <c r="X17" s="229">
        <v>71370</v>
      </c>
      <c r="Y17" s="229">
        <v>2946426.92</v>
      </c>
      <c r="Z17" s="229">
        <v>971204.00000000058</v>
      </c>
      <c r="AA17" s="229">
        <v>2439.5300000000002</v>
      </c>
      <c r="AB17" s="229">
        <v>-6566.0399999999991</v>
      </c>
      <c r="AC17" s="229">
        <v>528082.94000000088</v>
      </c>
      <c r="AD17" s="229">
        <v>1926.8200000000008</v>
      </c>
      <c r="AE17" s="229">
        <v>124.79999999999988</v>
      </c>
      <c r="AF17" s="229">
        <v>725436.66000000085</v>
      </c>
      <c r="AG17" s="229">
        <v>16121.860000000072</v>
      </c>
      <c r="AH17" s="229">
        <v>12965.1</v>
      </c>
      <c r="AI17" s="229">
        <v>0</v>
      </c>
      <c r="AJ17" s="229">
        <v>1215.03</v>
      </c>
      <c r="AK17" s="229">
        <v>12372.28</v>
      </c>
      <c r="AL17" s="229">
        <v>90.000000000000028</v>
      </c>
      <c r="AM17" s="229">
        <v>8561.5800000000017</v>
      </c>
      <c r="AN17" s="229">
        <v>26569.920000000002</v>
      </c>
      <c r="AO17" s="229">
        <v>72149.280000000013</v>
      </c>
      <c r="AP17" s="229">
        <v>34184.79</v>
      </c>
      <c r="AQ17" s="229">
        <v>6757.75</v>
      </c>
      <c r="AR17" s="229">
        <v>76939.319999999992</v>
      </c>
      <c r="AS17" s="229">
        <v>27529.85</v>
      </c>
      <c r="AT17" s="229">
        <v>14717.700000000004</v>
      </c>
      <c r="AU17" s="229">
        <v>115201.97999999998</v>
      </c>
      <c r="AV17" s="229">
        <v>9471</v>
      </c>
      <c r="AW17" s="229">
        <v>-4140</v>
      </c>
      <c r="AX17" s="229">
        <v>83604.350000000006</v>
      </c>
      <c r="AY17" s="229">
        <v>33414.69</v>
      </c>
      <c r="AZ17" s="229">
        <v>9852.51</v>
      </c>
      <c r="BA17" s="229">
        <v>120753.38999999998</v>
      </c>
      <c r="BB17" s="229">
        <v>0</v>
      </c>
      <c r="BC17" s="229">
        <v>0</v>
      </c>
      <c r="BD17" s="229">
        <v>0</v>
      </c>
      <c r="BE17" s="229">
        <v>2900981.0900000022</v>
      </c>
      <c r="BF17" s="229">
        <v>-362814.89000000007</v>
      </c>
      <c r="BG17" s="229">
        <v>45445.829999997746</v>
      </c>
      <c r="BH17" s="229">
        <v>-317369.06000000233</v>
      </c>
      <c r="BI17" s="229">
        <v>8587.75</v>
      </c>
      <c r="BJ17" s="229">
        <v>0</v>
      </c>
      <c r="BK17" s="229">
        <v>0</v>
      </c>
      <c r="BL17" s="229">
        <v>8587.75</v>
      </c>
      <c r="BM17" s="229">
        <v>0</v>
      </c>
      <c r="BN17" s="229">
        <v>0</v>
      </c>
      <c r="BO17" s="229">
        <v>0</v>
      </c>
      <c r="BP17" s="229">
        <v>0</v>
      </c>
      <c r="BQ17" s="229">
        <v>0</v>
      </c>
      <c r="BR17" s="229">
        <v>0</v>
      </c>
      <c r="BS17" s="229">
        <v>8587.75</v>
      </c>
      <c r="BT17" s="229">
        <v>8587.75</v>
      </c>
      <c r="BU17" s="229">
        <v>0</v>
      </c>
      <c r="BV17" s="229">
        <v>0</v>
      </c>
      <c r="BW17" s="229">
        <v>0</v>
      </c>
      <c r="BX17" s="229">
        <v>0</v>
      </c>
      <c r="BY17" s="229">
        <v>0</v>
      </c>
      <c r="BZ17" s="229">
        <v>0</v>
      </c>
      <c r="CA17" s="229">
        <v>0</v>
      </c>
      <c r="CB17" s="229">
        <v>0</v>
      </c>
      <c r="CC17" s="229">
        <v>0</v>
      </c>
      <c r="CD17" s="229">
        <v>-317369.06000000233</v>
      </c>
      <c r="CE17" s="229">
        <v>0</v>
      </c>
      <c r="CF17" s="229">
        <v>8587.75</v>
      </c>
      <c r="CG17" s="229">
        <v>0</v>
      </c>
      <c r="CH17" s="229">
        <v>0</v>
      </c>
      <c r="CI17" s="229">
        <f t="shared" si="0"/>
        <v>-308781.31000000233</v>
      </c>
      <c r="CJ17" s="229">
        <v>0</v>
      </c>
      <c r="CK17" s="229">
        <v>0</v>
      </c>
      <c r="CL17" s="229">
        <v>0</v>
      </c>
      <c r="CM17" s="229">
        <v>0</v>
      </c>
      <c r="CN17" s="229">
        <v>0</v>
      </c>
      <c r="CO17" s="229">
        <v>0</v>
      </c>
      <c r="CP17" s="229">
        <v>0</v>
      </c>
      <c r="CQ17" s="229">
        <v>0</v>
      </c>
      <c r="CR17" s="229">
        <v>0</v>
      </c>
      <c r="CS17" s="229">
        <v>0</v>
      </c>
      <c r="CT17" s="229">
        <v>0</v>
      </c>
      <c r="CU17" s="229">
        <v>0</v>
      </c>
      <c r="CV17" s="229">
        <v>0</v>
      </c>
      <c r="CW17" s="229">
        <v>0</v>
      </c>
      <c r="CX17" s="229"/>
      <c r="CY17" s="229"/>
      <c r="CZ17" s="229"/>
      <c r="DA17" s="229">
        <v>-285604.96000000206</v>
      </c>
      <c r="DB17" s="229">
        <v>-285604.96000000206</v>
      </c>
      <c r="DC17" s="229">
        <v>0</v>
      </c>
      <c r="DD17" s="229">
        <v>1715.68</v>
      </c>
      <c r="DE17" s="229">
        <v>0</v>
      </c>
      <c r="DF17" s="229">
        <v>0</v>
      </c>
      <c r="DG17" s="229">
        <v>0</v>
      </c>
      <c r="DH17" s="229">
        <v>-50007.06</v>
      </c>
      <c r="DI17" s="229">
        <v>0</v>
      </c>
      <c r="DJ17" s="229">
        <v>0</v>
      </c>
      <c r="DK17" s="229">
        <v>-48291.38</v>
      </c>
      <c r="DL17" s="229">
        <v>0</v>
      </c>
      <c r="DM17" s="229">
        <v>0</v>
      </c>
      <c r="DN17" s="229">
        <v>0</v>
      </c>
      <c r="DO17" s="229">
        <v>0</v>
      </c>
      <c r="DP17" s="229">
        <v>0</v>
      </c>
      <c r="DQ17" s="230">
        <v>2.0372681319713593E-9</v>
      </c>
      <c r="DR17" s="231">
        <v>2238770.5700000026</v>
      </c>
      <c r="DS17" s="232">
        <v>662210.51999999955</v>
      </c>
      <c r="DT17" s="231">
        <v>33414.69</v>
      </c>
      <c r="DU17" s="231">
        <v>118471.26000000001</v>
      </c>
      <c r="DV17" s="231">
        <v>0</v>
      </c>
      <c r="DW17" s="231">
        <v>0</v>
      </c>
      <c r="DZ17"/>
      <c r="EA17"/>
    </row>
    <row r="18" spans="1:138" hidden="1">
      <c r="A18" s="233">
        <v>7016</v>
      </c>
      <c r="B18" s="234" t="s">
        <v>295</v>
      </c>
      <c r="C18" s="233">
        <v>7016</v>
      </c>
      <c r="D18" s="228" t="s">
        <v>281</v>
      </c>
      <c r="E18" s="228" t="s">
        <v>296</v>
      </c>
      <c r="F18" s="228" t="s">
        <v>5</v>
      </c>
      <c r="G18" s="228" t="s">
        <v>283</v>
      </c>
      <c r="H18" s="229">
        <v>2220370</v>
      </c>
      <c r="I18" s="229">
        <v>0</v>
      </c>
      <c r="J18" s="229">
        <v>4662886</v>
      </c>
      <c r="K18" s="229">
        <v>0</v>
      </c>
      <c r="L18" s="229">
        <v>72790</v>
      </c>
      <c r="M18" s="229">
        <v>200</v>
      </c>
      <c r="N18" s="229">
        <v>70134</v>
      </c>
      <c r="O18" s="229">
        <v>0</v>
      </c>
      <c r="P18" s="229">
        <v>8596</v>
      </c>
      <c r="Q18" s="229">
        <v>0</v>
      </c>
      <c r="R18" s="229">
        <v>0</v>
      </c>
      <c r="S18" s="229">
        <v>0</v>
      </c>
      <c r="T18" s="229">
        <v>0</v>
      </c>
      <c r="U18" s="229">
        <v>0</v>
      </c>
      <c r="V18" s="229">
        <v>0</v>
      </c>
      <c r="W18" s="229">
        <v>19637</v>
      </c>
      <c r="X18" s="229">
        <v>0</v>
      </c>
      <c r="Y18" s="229">
        <v>7054613</v>
      </c>
      <c r="Z18" s="229">
        <v>2217351</v>
      </c>
      <c r="AA18" s="229">
        <v>0</v>
      </c>
      <c r="AB18" s="229">
        <v>1120493</v>
      </c>
      <c r="AC18" s="229">
        <v>233529</v>
      </c>
      <c r="AD18" s="229">
        <v>291103</v>
      </c>
      <c r="AE18" s="229">
        <v>61854</v>
      </c>
      <c r="AF18" s="229">
        <v>896884</v>
      </c>
      <c r="AG18" s="229">
        <v>50222</v>
      </c>
      <c r="AH18" s="229">
        <v>20914</v>
      </c>
      <c r="AI18" s="229">
        <v>0</v>
      </c>
      <c r="AJ18" s="229">
        <v>0</v>
      </c>
      <c r="AK18" s="229">
        <v>212941</v>
      </c>
      <c r="AL18" s="229">
        <v>4958</v>
      </c>
      <c r="AM18" s="229">
        <v>28260</v>
      </c>
      <c r="AN18" s="229">
        <v>6068</v>
      </c>
      <c r="AO18" s="229">
        <v>50475</v>
      </c>
      <c r="AP18" s="229">
        <v>0</v>
      </c>
      <c r="AQ18" s="229">
        <v>45811</v>
      </c>
      <c r="AR18" s="229">
        <v>296983</v>
      </c>
      <c r="AS18" s="229">
        <v>135383</v>
      </c>
      <c r="AT18" s="229">
        <v>6311</v>
      </c>
      <c r="AU18" s="229">
        <v>68479</v>
      </c>
      <c r="AV18" s="229">
        <v>4700</v>
      </c>
      <c r="AW18" s="229">
        <v>289</v>
      </c>
      <c r="AX18" s="229">
        <v>54231</v>
      </c>
      <c r="AY18" s="229">
        <v>160720</v>
      </c>
      <c r="AZ18" s="229">
        <v>6694</v>
      </c>
      <c r="BA18" s="229">
        <v>1448994</v>
      </c>
      <c r="BB18" s="229">
        <v>0</v>
      </c>
      <c r="BC18" s="229">
        <v>0</v>
      </c>
      <c r="BD18" s="229">
        <v>0</v>
      </c>
      <c r="BE18" s="229">
        <v>7423647</v>
      </c>
      <c r="BF18" s="229">
        <v>744463</v>
      </c>
      <c r="BG18" s="229">
        <v>-369034</v>
      </c>
      <c r="BH18" s="229">
        <v>375429</v>
      </c>
      <c r="BI18" s="229">
        <v>12910</v>
      </c>
      <c r="BJ18" s="229">
        <v>0</v>
      </c>
      <c r="BK18" s="229">
        <v>0</v>
      </c>
      <c r="BL18" s="229">
        <v>12910</v>
      </c>
      <c r="BM18" s="229">
        <v>0</v>
      </c>
      <c r="BN18" s="229">
        <v>0</v>
      </c>
      <c r="BO18" s="229">
        <v>0</v>
      </c>
      <c r="BP18" s="229">
        <v>0</v>
      </c>
      <c r="BQ18" s="229">
        <v>0</v>
      </c>
      <c r="BR18" s="229">
        <v>57393</v>
      </c>
      <c r="BS18" s="229">
        <v>12910</v>
      </c>
      <c r="BT18" s="229">
        <v>70303</v>
      </c>
      <c r="BU18" s="229">
        <v>0</v>
      </c>
      <c r="BV18" s="229">
        <v>0</v>
      </c>
      <c r="BW18" s="229">
        <v>0</v>
      </c>
      <c r="BX18" s="229">
        <v>0</v>
      </c>
      <c r="BY18" s="229">
        <v>0</v>
      </c>
      <c r="BZ18" s="229">
        <v>0</v>
      </c>
      <c r="CA18" s="229">
        <v>0</v>
      </c>
      <c r="CB18" s="229">
        <v>0</v>
      </c>
      <c r="CC18" s="229">
        <v>0</v>
      </c>
      <c r="CD18" s="229">
        <v>375429</v>
      </c>
      <c r="CE18" s="229">
        <v>0</v>
      </c>
      <c r="CF18" s="229">
        <v>70303</v>
      </c>
      <c r="CG18" s="229">
        <v>0</v>
      </c>
      <c r="CH18" s="229">
        <v>0</v>
      </c>
      <c r="CI18" s="229">
        <f t="shared" si="0"/>
        <v>445732</v>
      </c>
      <c r="CJ18" s="229">
        <v>960615</v>
      </c>
      <c r="CK18" s="229">
        <v>489727</v>
      </c>
      <c r="CL18" s="229">
        <v>585088</v>
      </c>
      <c r="CM18" s="229">
        <v>1055976</v>
      </c>
      <c r="CN18" s="229">
        <v>0</v>
      </c>
      <c r="CO18" s="229">
        <v>0</v>
      </c>
      <c r="CP18" s="229">
        <v>41461</v>
      </c>
      <c r="CQ18" s="229">
        <v>189420</v>
      </c>
      <c r="CR18" s="229">
        <v>-745489</v>
      </c>
      <c r="CS18" s="229">
        <v>541368</v>
      </c>
      <c r="CT18" s="229">
        <v>0</v>
      </c>
      <c r="CU18" s="229">
        <v>0</v>
      </c>
      <c r="CV18" s="229">
        <v>0</v>
      </c>
      <c r="CW18" s="229">
        <v>0</v>
      </c>
      <c r="CX18" s="229"/>
      <c r="CY18" s="229"/>
      <c r="CZ18" s="229"/>
      <c r="DA18" s="229">
        <v>0</v>
      </c>
      <c r="DB18" s="229">
        <v>0</v>
      </c>
      <c r="DC18" s="229">
        <v>0</v>
      </c>
      <c r="DD18" s="229">
        <v>8596</v>
      </c>
      <c r="DE18" s="229">
        <v>19311</v>
      </c>
      <c r="DF18" s="229">
        <v>0</v>
      </c>
      <c r="DG18" s="229">
        <v>-118705</v>
      </c>
      <c r="DH18" s="229">
        <v>-2503</v>
      </c>
      <c r="DI18" s="229">
        <v>0</v>
      </c>
      <c r="DJ18" s="229">
        <v>0</v>
      </c>
      <c r="DK18" s="229">
        <v>-93301</v>
      </c>
      <c r="DL18" s="229">
        <v>0</v>
      </c>
      <c r="DM18" s="229">
        <v>0</v>
      </c>
      <c r="DN18" s="229">
        <v>0</v>
      </c>
      <c r="DO18" s="229">
        <v>-2335</v>
      </c>
      <c r="DP18" s="229">
        <v>0</v>
      </c>
      <c r="DQ18" s="230">
        <v>-0.04</v>
      </c>
      <c r="DR18" s="231">
        <v>4871436</v>
      </c>
      <c r="DS18" s="232">
        <v>2552211</v>
      </c>
      <c r="DT18" s="231">
        <v>160720</v>
      </c>
      <c r="DU18" s="231">
        <v>8596</v>
      </c>
      <c r="DV18" s="231">
        <v>0</v>
      </c>
      <c r="DW18" s="231">
        <v>-2335</v>
      </c>
      <c r="DZ18"/>
      <c r="EA18"/>
    </row>
    <row r="19" spans="1:138" hidden="1">
      <c r="A19" s="226">
        <v>7052</v>
      </c>
      <c r="B19" s="227" t="s">
        <v>297</v>
      </c>
      <c r="C19" s="226">
        <v>7052</v>
      </c>
      <c r="D19" s="228" t="s">
        <v>281</v>
      </c>
      <c r="E19" s="228" t="s">
        <v>296</v>
      </c>
      <c r="F19" s="228" t="s">
        <v>5</v>
      </c>
      <c r="G19" s="228" t="s">
        <v>293</v>
      </c>
      <c r="H19" s="229">
        <v>1119137.97</v>
      </c>
      <c r="I19" s="229">
        <v>0</v>
      </c>
      <c r="J19" s="229">
        <v>1599557.9</v>
      </c>
      <c r="K19" s="229">
        <v>0</v>
      </c>
      <c r="L19" s="229">
        <v>71690</v>
      </c>
      <c r="M19" s="229">
        <v>8285.15</v>
      </c>
      <c r="N19" s="229">
        <v>0</v>
      </c>
      <c r="O19" s="229">
        <v>0</v>
      </c>
      <c r="P19" s="229">
        <v>30610.68</v>
      </c>
      <c r="Q19" s="229">
        <v>14787.170000000002</v>
      </c>
      <c r="R19" s="229">
        <v>0</v>
      </c>
      <c r="S19" s="229">
        <v>0</v>
      </c>
      <c r="T19" s="229">
        <v>2412.16</v>
      </c>
      <c r="U19" s="229">
        <v>0</v>
      </c>
      <c r="V19" s="229">
        <v>0</v>
      </c>
      <c r="W19" s="229">
        <v>6151.77</v>
      </c>
      <c r="X19" s="229">
        <v>28732.6</v>
      </c>
      <c r="Y19" s="229">
        <v>2881365.4000000004</v>
      </c>
      <c r="Z19" s="229">
        <v>805771.99999999523</v>
      </c>
      <c r="AA19" s="229">
        <v>0</v>
      </c>
      <c r="AB19" s="229">
        <v>1050960</v>
      </c>
      <c r="AC19" s="229">
        <v>28008.999999999593</v>
      </c>
      <c r="AD19" s="229">
        <v>94702.94</v>
      </c>
      <c r="AE19" s="229">
        <v>0</v>
      </c>
      <c r="AF19" s="229">
        <v>154605.80000000005</v>
      </c>
      <c r="AG19" s="229">
        <v>-1.0186340659856796E-10</v>
      </c>
      <c r="AH19" s="229">
        <v>11469.4</v>
      </c>
      <c r="AI19" s="229">
        <v>0</v>
      </c>
      <c r="AJ19" s="229">
        <v>3529.86</v>
      </c>
      <c r="AK19" s="229">
        <v>5107.3399999999965</v>
      </c>
      <c r="AL19" s="229">
        <v>0</v>
      </c>
      <c r="AM19" s="229">
        <v>1997.28</v>
      </c>
      <c r="AN19" s="229">
        <v>0</v>
      </c>
      <c r="AO19" s="229">
        <v>-80.97</v>
      </c>
      <c r="AP19" s="229">
        <v>0</v>
      </c>
      <c r="AQ19" s="229">
        <v>170650.82</v>
      </c>
      <c r="AR19" s="229">
        <v>48145.470000000038</v>
      </c>
      <c r="AS19" s="229">
        <v>52</v>
      </c>
      <c r="AT19" s="229">
        <v>-923.46</v>
      </c>
      <c r="AU19" s="229">
        <v>14097.479999999998</v>
      </c>
      <c r="AV19" s="229">
        <v>3291.75</v>
      </c>
      <c r="AW19" s="229">
        <v>4902.5</v>
      </c>
      <c r="AX19" s="229">
        <v>37842.270000000004</v>
      </c>
      <c r="AY19" s="229">
        <v>518087.47999999992</v>
      </c>
      <c r="AZ19" s="229">
        <v>0</v>
      </c>
      <c r="BA19" s="229">
        <v>176244.60000000003</v>
      </c>
      <c r="BB19" s="229">
        <v>0</v>
      </c>
      <c r="BC19" s="229">
        <v>0</v>
      </c>
      <c r="BD19" s="229">
        <v>0</v>
      </c>
      <c r="BE19" s="229">
        <v>3128463.559999994</v>
      </c>
      <c r="BF19" s="229">
        <v>-298745.87000000029</v>
      </c>
      <c r="BG19" s="229">
        <v>-247098.15999999363</v>
      </c>
      <c r="BH19" s="229">
        <v>-545844.02999999397</v>
      </c>
      <c r="BI19" s="229">
        <v>39750.75</v>
      </c>
      <c r="BJ19" s="229">
        <v>0</v>
      </c>
      <c r="BK19" s="229">
        <v>0</v>
      </c>
      <c r="BL19" s="229">
        <v>39750.75</v>
      </c>
      <c r="BM19" s="229">
        <v>0</v>
      </c>
      <c r="BN19" s="229">
        <v>30911</v>
      </c>
      <c r="BO19" s="229">
        <v>0</v>
      </c>
      <c r="BP19" s="229">
        <v>0</v>
      </c>
      <c r="BQ19" s="229">
        <v>30911</v>
      </c>
      <c r="BR19" s="229">
        <v>0</v>
      </c>
      <c r="BS19" s="229">
        <v>8839.75</v>
      </c>
      <c r="BT19" s="229">
        <v>8839.75</v>
      </c>
      <c r="BU19" s="229">
        <v>0</v>
      </c>
      <c r="BV19" s="229">
        <v>0</v>
      </c>
      <c r="BW19" s="229">
        <v>0</v>
      </c>
      <c r="BX19" s="229">
        <v>0</v>
      </c>
      <c r="BY19" s="229">
        <v>0</v>
      </c>
      <c r="BZ19" s="229">
        <v>0</v>
      </c>
      <c r="CA19" s="229">
        <v>0</v>
      </c>
      <c r="CB19" s="229">
        <v>0</v>
      </c>
      <c r="CC19" s="229">
        <v>0</v>
      </c>
      <c r="CD19" s="229">
        <v>-545844.02999999397</v>
      </c>
      <c r="CE19" s="229">
        <v>0</v>
      </c>
      <c r="CF19" s="229">
        <v>8839.75</v>
      </c>
      <c r="CG19" s="229">
        <v>0</v>
      </c>
      <c r="CH19" s="229">
        <v>0</v>
      </c>
      <c r="CI19" s="229">
        <f t="shared" si="0"/>
        <v>-537004.27999999397</v>
      </c>
      <c r="CJ19" s="229">
        <v>0</v>
      </c>
      <c r="CK19" s="229">
        <v>0</v>
      </c>
      <c r="CL19" s="229">
        <v>0</v>
      </c>
      <c r="CM19" s="229">
        <v>0</v>
      </c>
      <c r="CN19" s="229">
        <v>0</v>
      </c>
      <c r="CO19" s="229">
        <v>0</v>
      </c>
      <c r="CP19" s="229">
        <v>0</v>
      </c>
      <c r="CQ19" s="229">
        <v>0</v>
      </c>
      <c r="CR19" s="229">
        <v>0</v>
      </c>
      <c r="CS19" s="229">
        <v>0</v>
      </c>
      <c r="CT19" s="229">
        <v>0</v>
      </c>
      <c r="CU19" s="229">
        <v>0</v>
      </c>
      <c r="CV19" s="229">
        <v>0</v>
      </c>
      <c r="CW19" s="229">
        <v>0</v>
      </c>
      <c r="CX19" s="229"/>
      <c r="CY19" s="229"/>
      <c r="CZ19" s="229"/>
      <c r="DA19" s="229">
        <v>-340054.20999999379</v>
      </c>
      <c r="DB19" s="229">
        <v>-340054.20999999379</v>
      </c>
      <c r="DC19" s="229">
        <v>0</v>
      </c>
      <c r="DD19" s="229">
        <v>7337.58</v>
      </c>
      <c r="DE19" s="229">
        <v>0</v>
      </c>
      <c r="DF19" s="229">
        <v>0</v>
      </c>
      <c r="DG19" s="229">
        <v>-193077.72</v>
      </c>
      <c r="DH19" s="229">
        <v>-11209.93</v>
      </c>
      <c r="DI19" s="229">
        <v>0</v>
      </c>
      <c r="DJ19" s="229">
        <v>0</v>
      </c>
      <c r="DK19" s="229">
        <v>-196950.07</v>
      </c>
      <c r="DL19" s="229">
        <v>0</v>
      </c>
      <c r="DM19" s="229">
        <v>0</v>
      </c>
      <c r="DN19" s="229">
        <v>0</v>
      </c>
      <c r="DO19" s="229">
        <v>0</v>
      </c>
      <c r="DP19" s="229">
        <v>0</v>
      </c>
      <c r="DQ19" s="230">
        <v>-6.1700120568275452E-9</v>
      </c>
      <c r="DR19" s="231">
        <v>2134049.7399999946</v>
      </c>
      <c r="DS19" s="232">
        <v>994413.81999999937</v>
      </c>
      <c r="DT19" s="231">
        <v>518087.47999999992</v>
      </c>
      <c r="DU19" s="231">
        <v>47810.010000000009</v>
      </c>
      <c r="DV19" s="231">
        <v>0</v>
      </c>
      <c r="DW19" s="231">
        <v>0</v>
      </c>
      <c r="DZ19"/>
      <c r="EA19"/>
    </row>
    <row r="20" spans="1:138" hidden="1">
      <c r="A20" s="226">
        <v>2017</v>
      </c>
      <c r="B20" s="227" t="s">
        <v>298</v>
      </c>
      <c r="C20" s="226">
        <v>2017</v>
      </c>
      <c r="D20" s="228" t="s">
        <v>281</v>
      </c>
      <c r="E20" s="228" t="s">
        <v>291</v>
      </c>
      <c r="F20" s="228" t="s">
        <v>5</v>
      </c>
      <c r="G20" s="228" t="s">
        <v>283</v>
      </c>
      <c r="H20" s="229">
        <v>1752496.35</v>
      </c>
      <c r="I20" s="229">
        <v>0</v>
      </c>
      <c r="J20" s="229">
        <v>135845.51999999999</v>
      </c>
      <c r="K20" s="229">
        <v>0</v>
      </c>
      <c r="L20" s="229">
        <v>133460</v>
      </c>
      <c r="M20" s="229">
        <v>3856.93</v>
      </c>
      <c r="N20" s="229">
        <v>0</v>
      </c>
      <c r="O20" s="229">
        <v>0</v>
      </c>
      <c r="P20" s="229">
        <v>23574.59</v>
      </c>
      <c r="Q20" s="229">
        <v>2419.86</v>
      </c>
      <c r="R20" s="229">
        <v>0</v>
      </c>
      <c r="S20" s="229">
        <v>0</v>
      </c>
      <c r="T20" s="229">
        <v>1062.2</v>
      </c>
      <c r="U20" s="229">
        <v>0</v>
      </c>
      <c r="V20" s="229">
        <v>0</v>
      </c>
      <c r="W20" s="229">
        <v>2787.71</v>
      </c>
      <c r="X20" s="229">
        <v>83115</v>
      </c>
      <c r="Y20" s="229">
        <v>2138618.16</v>
      </c>
      <c r="Z20" s="229">
        <v>990382.32</v>
      </c>
      <c r="AA20" s="229">
        <v>534.18000000000006</v>
      </c>
      <c r="AB20" s="229">
        <v>257747.35</v>
      </c>
      <c r="AC20" s="229">
        <v>0</v>
      </c>
      <c r="AD20" s="229">
        <v>131137.46</v>
      </c>
      <c r="AE20" s="229">
        <v>0</v>
      </c>
      <c r="AF20" s="229">
        <v>0</v>
      </c>
      <c r="AG20" s="229">
        <v>0</v>
      </c>
      <c r="AH20" s="229">
        <v>0</v>
      </c>
      <c r="AI20" s="229">
        <v>0</v>
      </c>
      <c r="AJ20" s="229">
        <v>0</v>
      </c>
      <c r="AK20" s="229">
        <v>51991.08</v>
      </c>
      <c r="AL20" s="229">
        <v>0</v>
      </c>
      <c r="AM20" s="229">
        <v>0</v>
      </c>
      <c r="AN20" s="229">
        <v>0</v>
      </c>
      <c r="AO20" s="229">
        <v>22078.02</v>
      </c>
      <c r="AP20" s="229">
        <v>28407.83</v>
      </c>
      <c r="AQ20" s="229">
        <v>2485.88</v>
      </c>
      <c r="AR20" s="229">
        <v>83870.75999999998</v>
      </c>
      <c r="AS20" s="229">
        <v>7640.13</v>
      </c>
      <c r="AT20" s="229">
        <v>84.139999999999986</v>
      </c>
      <c r="AU20" s="229">
        <v>12052.990000000002</v>
      </c>
      <c r="AV20" s="229">
        <v>5139.75</v>
      </c>
      <c r="AW20" s="229">
        <v>0</v>
      </c>
      <c r="AX20" s="229">
        <v>99424.79</v>
      </c>
      <c r="AY20" s="229">
        <v>124704.14999999997</v>
      </c>
      <c r="AZ20" s="229">
        <v>6618.48</v>
      </c>
      <c r="BA20" s="229">
        <v>55292.26</v>
      </c>
      <c r="BB20" s="229">
        <v>367531</v>
      </c>
      <c r="BC20" s="229">
        <v>0</v>
      </c>
      <c r="BD20" s="229">
        <v>0</v>
      </c>
      <c r="BE20" s="229">
        <v>2247122.5699999998</v>
      </c>
      <c r="BF20" s="229">
        <v>8143.0000000002328</v>
      </c>
      <c r="BG20" s="229">
        <v>-108504.40999999968</v>
      </c>
      <c r="BH20" s="229">
        <v>-100361.40999999945</v>
      </c>
      <c r="BI20" s="229">
        <v>7026.25</v>
      </c>
      <c r="BJ20" s="229">
        <v>0</v>
      </c>
      <c r="BK20" s="229">
        <v>0</v>
      </c>
      <c r="BL20" s="229">
        <v>7026.25</v>
      </c>
      <c r="BM20" s="229">
        <v>0</v>
      </c>
      <c r="BN20" s="229">
        <v>2771.4</v>
      </c>
      <c r="BO20" s="229">
        <v>0</v>
      </c>
      <c r="BP20" s="229">
        <v>6040.8</v>
      </c>
      <c r="BQ20" s="229">
        <v>8812.2000000000007</v>
      </c>
      <c r="BR20" s="229">
        <v>15080.77</v>
      </c>
      <c r="BS20" s="229">
        <v>-1785.9500000000007</v>
      </c>
      <c r="BT20" s="229">
        <v>13294.82</v>
      </c>
      <c r="BU20" s="229">
        <v>0</v>
      </c>
      <c r="BV20" s="229">
        <v>0</v>
      </c>
      <c r="BW20" s="229">
        <v>0</v>
      </c>
      <c r="BX20" s="229">
        <v>0</v>
      </c>
      <c r="BY20" s="229">
        <v>0</v>
      </c>
      <c r="BZ20" s="229">
        <v>0</v>
      </c>
      <c r="CA20" s="229">
        <v>0</v>
      </c>
      <c r="CB20" s="229">
        <v>0</v>
      </c>
      <c r="CC20" s="229">
        <v>0</v>
      </c>
      <c r="CD20" s="229">
        <v>-100361.40999999945</v>
      </c>
      <c r="CE20" s="229">
        <v>0</v>
      </c>
      <c r="CF20" s="229">
        <v>13294.82</v>
      </c>
      <c r="CG20" s="229">
        <v>0</v>
      </c>
      <c r="CH20" s="229">
        <v>0</v>
      </c>
      <c r="CI20" s="229">
        <f t="shared" si="0"/>
        <v>-87066.589999999444</v>
      </c>
      <c r="CJ20" s="229">
        <v>123084.6</v>
      </c>
      <c r="CK20" s="229">
        <v>0</v>
      </c>
      <c r="CL20" s="229">
        <v>0</v>
      </c>
      <c r="CM20" s="229">
        <v>123084.6</v>
      </c>
      <c r="CN20" s="229">
        <v>0</v>
      </c>
      <c r="CO20" s="229">
        <v>0</v>
      </c>
      <c r="CP20" s="229">
        <v>7555</v>
      </c>
      <c r="CQ20" s="229">
        <v>0</v>
      </c>
      <c r="CR20" s="229">
        <v>-181536.78999999998</v>
      </c>
      <c r="CS20" s="229">
        <v>-50897.189999999973</v>
      </c>
      <c r="CT20" s="229">
        <v>0</v>
      </c>
      <c r="CU20" s="229">
        <v>0</v>
      </c>
      <c r="CV20" s="229">
        <v>0</v>
      </c>
      <c r="CW20" s="229">
        <v>0</v>
      </c>
      <c r="CX20" s="229"/>
      <c r="CY20" s="229"/>
      <c r="CZ20" s="229"/>
      <c r="DA20" s="229">
        <v>0</v>
      </c>
      <c r="DB20" s="229">
        <v>0</v>
      </c>
      <c r="DC20" s="229">
        <v>0</v>
      </c>
      <c r="DD20" s="229">
        <v>306.89</v>
      </c>
      <c r="DE20" s="229">
        <v>0</v>
      </c>
      <c r="DF20" s="229">
        <v>0</v>
      </c>
      <c r="DG20" s="229">
        <v>-36476.29</v>
      </c>
      <c r="DH20" s="229">
        <v>0</v>
      </c>
      <c r="DI20" s="229">
        <v>0</v>
      </c>
      <c r="DJ20" s="229">
        <v>0</v>
      </c>
      <c r="DK20" s="229">
        <v>-36169.4</v>
      </c>
      <c r="DL20" s="229">
        <v>0</v>
      </c>
      <c r="DM20" s="229">
        <v>0</v>
      </c>
      <c r="DN20" s="229">
        <v>0</v>
      </c>
      <c r="DO20" s="229">
        <v>0</v>
      </c>
      <c r="DP20" s="229">
        <v>0</v>
      </c>
      <c r="DQ20" s="230">
        <v>0</v>
      </c>
      <c r="DR20" s="231">
        <v>1379801.31</v>
      </c>
      <c r="DS20" s="232">
        <v>867321.25999999978</v>
      </c>
      <c r="DT20" s="231">
        <v>124704.14999999997</v>
      </c>
      <c r="DU20" s="231">
        <v>27056.65</v>
      </c>
      <c r="DV20" s="231">
        <v>0</v>
      </c>
      <c r="DW20" s="231">
        <v>0</v>
      </c>
      <c r="DZ20"/>
      <c r="EA20"/>
    </row>
    <row r="21" spans="1:138" hidden="1">
      <c r="A21" s="226">
        <v>2016</v>
      </c>
      <c r="B21" s="227" t="s">
        <v>299</v>
      </c>
      <c r="C21" s="226">
        <v>2016</v>
      </c>
      <c r="D21" s="228" t="s">
        <v>281</v>
      </c>
      <c r="E21" s="228" t="s">
        <v>291</v>
      </c>
      <c r="F21" s="228" t="s">
        <v>5</v>
      </c>
      <c r="G21" s="228" t="s">
        <v>283</v>
      </c>
      <c r="H21" s="229">
        <v>2237895</v>
      </c>
      <c r="I21" s="229">
        <v>0</v>
      </c>
      <c r="J21" s="229">
        <v>147363</v>
      </c>
      <c r="K21" s="229">
        <v>0</v>
      </c>
      <c r="L21" s="229">
        <v>223070</v>
      </c>
      <c r="M21" s="229">
        <v>1914</v>
      </c>
      <c r="N21" s="229">
        <v>1110</v>
      </c>
      <c r="O21" s="229">
        <v>0</v>
      </c>
      <c r="P21" s="229">
        <v>114737</v>
      </c>
      <c r="Q21" s="229">
        <v>348</v>
      </c>
      <c r="R21" s="229">
        <v>0</v>
      </c>
      <c r="S21" s="229">
        <v>0</v>
      </c>
      <c r="T21" s="229">
        <v>39284</v>
      </c>
      <c r="U21" s="229">
        <v>0</v>
      </c>
      <c r="V21" s="229">
        <v>0</v>
      </c>
      <c r="W21" s="229">
        <v>2707</v>
      </c>
      <c r="X21" s="229">
        <v>19595</v>
      </c>
      <c r="Y21" s="229">
        <v>2788023</v>
      </c>
      <c r="Z21" s="229">
        <v>1159025</v>
      </c>
      <c r="AA21" s="229">
        <v>0</v>
      </c>
      <c r="AB21" s="229">
        <v>302571</v>
      </c>
      <c r="AC21" s="229">
        <v>0</v>
      </c>
      <c r="AD21" s="229">
        <v>230718</v>
      </c>
      <c r="AE21" s="229">
        <v>0</v>
      </c>
      <c r="AF21" s="229">
        <v>106902</v>
      </c>
      <c r="AG21" s="229">
        <v>7380</v>
      </c>
      <c r="AH21" s="229">
        <v>9145</v>
      </c>
      <c r="AI21" s="229">
        <v>0</v>
      </c>
      <c r="AJ21" s="229">
        <v>0</v>
      </c>
      <c r="AK21" s="229">
        <v>18898</v>
      </c>
      <c r="AL21" s="229">
        <v>2337</v>
      </c>
      <c r="AM21" s="229">
        <v>260</v>
      </c>
      <c r="AN21" s="229">
        <v>6364</v>
      </c>
      <c r="AO21" s="229">
        <v>53782</v>
      </c>
      <c r="AP21" s="229">
        <v>42612</v>
      </c>
      <c r="AQ21" s="229">
        <v>-6128</v>
      </c>
      <c r="AR21" s="229">
        <v>114168</v>
      </c>
      <c r="AS21" s="229">
        <v>8102</v>
      </c>
      <c r="AT21" s="229">
        <v>0</v>
      </c>
      <c r="AU21" s="229">
        <v>7761</v>
      </c>
      <c r="AV21" s="229">
        <v>9471</v>
      </c>
      <c r="AW21" s="229">
        <v>9430</v>
      </c>
      <c r="AX21" s="229">
        <v>75164</v>
      </c>
      <c r="AY21" s="229">
        <v>107407</v>
      </c>
      <c r="AZ21" s="229">
        <v>9444</v>
      </c>
      <c r="BA21" s="229">
        <v>54470</v>
      </c>
      <c r="BB21" s="229">
        <v>386831</v>
      </c>
      <c r="BC21" s="229">
        <v>0</v>
      </c>
      <c r="BD21" s="229">
        <v>0</v>
      </c>
      <c r="BE21" s="229">
        <v>2716114</v>
      </c>
      <c r="BF21" s="229">
        <v>83075</v>
      </c>
      <c r="BG21" s="229">
        <v>71909</v>
      </c>
      <c r="BH21" s="229">
        <v>154984</v>
      </c>
      <c r="BI21" s="229">
        <v>8039</v>
      </c>
      <c r="BJ21" s="229">
        <v>0</v>
      </c>
      <c r="BK21" s="229">
        <v>0</v>
      </c>
      <c r="BL21" s="229">
        <v>8039</v>
      </c>
      <c r="BM21" s="229">
        <v>0</v>
      </c>
      <c r="BN21" s="229">
        <v>0</v>
      </c>
      <c r="BO21" s="229">
        <v>0</v>
      </c>
      <c r="BP21" s="229">
        <v>0</v>
      </c>
      <c r="BQ21" s="229">
        <v>0</v>
      </c>
      <c r="BR21" s="229">
        <v>0</v>
      </c>
      <c r="BS21" s="229">
        <v>8039</v>
      </c>
      <c r="BT21" s="229">
        <v>8039</v>
      </c>
      <c r="BU21" s="229">
        <v>0</v>
      </c>
      <c r="BV21" s="229">
        <v>0</v>
      </c>
      <c r="BW21" s="229">
        <v>0</v>
      </c>
      <c r="BX21" s="229">
        <v>0</v>
      </c>
      <c r="BY21" s="229">
        <v>0</v>
      </c>
      <c r="BZ21" s="229">
        <v>0</v>
      </c>
      <c r="CA21" s="229">
        <v>0</v>
      </c>
      <c r="CB21" s="229">
        <v>0</v>
      </c>
      <c r="CC21" s="229">
        <v>0</v>
      </c>
      <c r="CD21" s="229">
        <v>154984</v>
      </c>
      <c r="CE21" s="229">
        <v>0</v>
      </c>
      <c r="CF21" s="229">
        <v>8039</v>
      </c>
      <c r="CG21" s="229">
        <v>0</v>
      </c>
      <c r="CH21" s="229">
        <v>0</v>
      </c>
      <c r="CI21" s="229">
        <f t="shared" si="0"/>
        <v>163023</v>
      </c>
      <c r="CJ21" s="229">
        <v>356398</v>
      </c>
      <c r="CK21" s="229">
        <v>0</v>
      </c>
      <c r="CL21" s="229">
        <v>0</v>
      </c>
      <c r="CM21" s="229">
        <v>356398</v>
      </c>
      <c r="CN21" s="229">
        <v>0</v>
      </c>
      <c r="CO21" s="229">
        <v>0</v>
      </c>
      <c r="CP21" s="229">
        <v>1695</v>
      </c>
      <c r="CQ21" s="229">
        <v>0</v>
      </c>
      <c r="CR21" s="229">
        <v>0</v>
      </c>
      <c r="CS21" s="229">
        <v>358093</v>
      </c>
      <c r="CT21" s="229">
        <v>0</v>
      </c>
      <c r="CU21" s="229">
        <v>0</v>
      </c>
      <c r="CV21" s="229">
        <v>0</v>
      </c>
      <c r="CW21" s="229">
        <v>0</v>
      </c>
      <c r="CX21" s="229"/>
      <c r="CY21" s="229"/>
      <c r="CZ21" s="229"/>
      <c r="DA21" s="229">
        <v>0</v>
      </c>
      <c r="DB21" s="229">
        <v>0</v>
      </c>
      <c r="DC21" s="229">
        <v>1110</v>
      </c>
      <c r="DD21" s="229">
        <v>3889</v>
      </c>
      <c r="DE21" s="229">
        <v>17499</v>
      </c>
      <c r="DF21" s="229">
        <v>960</v>
      </c>
      <c r="DG21" s="229">
        <v>-27389</v>
      </c>
      <c r="DH21" s="229">
        <v>-15300</v>
      </c>
      <c r="DI21" s="229">
        <v>0</v>
      </c>
      <c r="DJ21" s="229">
        <v>-4605</v>
      </c>
      <c r="DK21" s="229">
        <v>-23836</v>
      </c>
      <c r="DL21" s="229">
        <v>0</v>
      </c>
      <c r="DM21" s="229">
        <v>0</v>
      </c>
      <c r="DN21" s="229">
        <v>-8566</v>
      </c>
      <c r="DO21" s="229">
        <v>-162669</v>
      </c>
      <c r="DP21" s="229">
        <v>0</v>
      </c>
      <c r="DQ21" s="230">
        <v>-0.12</v>
      </c>
      <c r="DR21" s="231">
        <v>1806596</v>
      </c>
      <c r="DS21" s="232">
        <v>909518</v>
      </c>
      <c r="DT21" s="231">
        <v>107407</v>
      </c>
      <c r="DU21" s="231">
        <v>154369</v>
      </c>
      <c r="DV21" s="231">
        <v>0</v>
      </c>
      <c r="DW21" s="231">
        <v>-171235</v>
      </c>
      <c r="DZ21"/>
      <c r="EA21"/>
      <c r="EH21"/>
    </row>
    <row r="22" spans="1:138" hidden="1">
      <c r="A22" s="226">
        <v>2239</v>
      </c>
      <c r="B22" s="227" t="s">
        <v>300</v>
      </c>
      <c r="C22" s="226">
        <v>2239</v>
      </c>
      <c r="D22" s="228" t="s">
        <v>281</v>
      </c>
      <c r="E22" s="228" t="s">
        <v>291</v>
      </c>
      <c r="F22" s="228" t="s">
        <v>5</v>
      </c>
      <c r="G22" s="228" t="s">
        <v>283</v>
      </c>
      <c r="H22" s="229">
        <v>1240610.04</v>
      </c>
      <c r="I22" s="229">
        <v>0</v>
      </c>
      <c r="J22" s="229">
        <v>70377.649999999994</v>
      </c>
      <c r="K22" s="229">
        <v>0</v>
      </c>
      <c r="L22" s="229">
        <v>158873.96</v>
      </c>
      <c r="M22" s="229">
        <v>600</v>
      </c>
      <c r="N22" s="229">
        <v>0</v>
      </c>
      <c r="O22" s="229">
        <v>0</v>
      </c>
      <c r="P22" s="229">
        <v>75481.53</v>
      </c>
      <c r="Q22" s="229">
        <v>27855.53</v>
      </c>
      <c r="R22" s="229">
        <v>0</v>
      </c>
      <c r="S22" s="229">
        <v>0</v>
      </c>
      <c r="T22" s="229">
        <v>83769.189999999886</v>
      </c>
      <c r="U22" s="229">
        <v>65612.710000000006</v>
      </c>
      <c r="V22" s="229">
        <v>0</v>
      </c>
      <c r="W22" s="229">
        <v>2083.75</v>
      </c>
      <c r="X22" s="229">
        <v>61563</v>
      </c>
      <c r="Y22" s="229">
        <v>1786827.3599999999</v>
      </c>
      <c r="Z22" s="229">
        <v>605004.85000000056</v>
      </c>
      <c r="AA22" s="229">
        <v>0</v>
      </c>
      <c r="AB22" s="229">
        <v>373955.64</v>
      </c>
      <c r="AC22" s="229">
        <v>39369.919999999634</v>
      </c>
      <c r="AD22" s="229">
        <v>134665.14000000001</v>
      </c>
      <c r="AE22" s="229">
        <v>0</v>
      </c>
      <c r="AF22" s="229">
        <v>278616.85999999987</v>
      </c>
      <c r="AG22" s="229">
        <v>-8.0035533756017685E-11</v>
      </c>
      <c r="AH22" s="229">
        <v>16</v>
      </c>
      <c r="AI22" s="229">
        <v>0</v>
      </c>
      <c r="AJ22" s="229">
        <v>0</v>
      </c>
      <c r="AK22" s="229">
        <v>-1715.42</v>
      </c>
      <c r="AL22" s="229">
        <v>0</v>
      </c>
      <c r="AM22" s="229">
        <v>433.4</v>
      </c>
      <c r="AN22" s="229">
        <v>3348.67</v>
      </c>
      <c r="AO22" s="229">
        <v>28066.91</v>
      </c>
      <c r="AP22" s="229">
        <v>11105.6</v>
      </c>
      <c r="AQ22" s="229">
        <v>4443.18</v>
      </c>
      <c r="AR22" s="229">
        <v>138463.67000000001</v>
      </c>
      <c r="AS22" s="229">
        <v>160.82999999999998</v>
      </c>
      <c r="AT22" s="229">
        <v>144.23999999999998</v>
      </c>
      <c r="AU22" s="229">
        <v>67490.13</v>
      </c>
      <c r="AV22" s="229">
        <v>5139.75</v>
      </c>
      <c r="AW22" s="229">
        <v>0</v>
      </c>
      <c r="AX22" s="229">
        <v>79804.099999999991</v>
      </c>
      <c r="AY22" s="229">
        <v>38539.589999999997</v>
      </c>
      <c r="AZ22" s="229">
        <v>4186.6899999999996</v>
      </c>
      <c r="BA22" s="229">
        <v>32237.340000000004</v>
      </c>
      <c r="BB22" s="229">
        <v>0</v>
      </c>
      <c r="BC22" s="229">
        <v>0</v>
      </c>
      <c r="BD22" s="229">
        <v>0</v>
      </c>
      <c r="BE22" s="229">
        <v>1843477.0900000003</v>
      </c>
      <c r="BF22" s="229">
        <v>61452.890000000509</v>
      </c>
      <c r="BG22" s="229">
        <v>-56649.730000000447</v>
      </c>
      <c r="BH22" s="229">
        <v>4803.1600000000617</v>
      </c>
      <c r="BI22" s="229">
        <v>6198.25</v>
      </c>
      <c r="BJ22" s="229">
        <v>0</v>
      </c>
      <c r="BK22" s="229">
        <v>0</v>
      </c>
      <c r="BL22" s="229">
        <v>6198.25</v>
      </c>
      <c r="BM22" s="229">
        <v>0</v>
      </c>
      <c r="BN22" s="229">
        <v>6100</v>
      </c>
      <c r="BO22" s="229">
        <v>0</v>
      </c>
      <c r="BP22" s="229">
        <v>0</v>
      </c>
      <c r="BQ22" s="229">
        <v>6100</v>
      </c>
      <c r="BR22" s="229">
        <v>8773.4199999999983</v>
      </c>
      <c r="BS22" s="229">
        <v>98.25</v>
      </c>
      <c r="BT22" s="229">
        <v>8871.6699999999983</v>
      </c>
      <c r="BU22" s="229">
        <v>0</v>
      </c>
      <c r="BV22" s="229">
        <v>0</v>
      </c>
      <c r="BW22" s="229">
        <v>0</v>
      </c>
      <c r="BX22" s="229">
        <v>0</v>
      </c>
      <c r="BY22" s="229">
        <v>0</v>
      </c>
      <c r="BZ22" s="229">
        <v>0</v>
      </c>
      <c r="CA22" s="229">
        <v>0</v>
      </c>
      <c r="CB22" s="229">
        <v>0</v>
      </c>
      <c r="CC22" s="229">
        <v>0</v>
      </c>
      <c r="CD22" s="229">
        <v>4803.1600000000617</v>
      </c>
      <c r="CE22" s="229">
        <v>0</v>
      </c>
      <c r="CF22" s="229">
        <v>8871.6699999999983</v>
      </c>
      <c r="CG22" s="229">
        <v>0</v>
      </c>
      <c r="CH22" s="229">
        <v>0</v>
      </c>
      <c r="CI22" s="229">
        <f t="shared" si="0"/>
        <v>13674.83000000006</v>
      </c>
      <c r="CJ22" s="229">
        <v>148350.37</v>
      </c>
      <c r="CK22" s="229">
        <v>14769.81</v>
      </c>
      <c r="CL22" s="229">
        <v>0</v>
      </c>
      <c r="CM22" s="229">
        <v>133580.56</v>
      </c>
      <c r="CN22" s="229">
        <v>0</v>
      </c>
      <c r="CO22" s="229">
        <v>0</v>
      </c>
      <c r="CP22" s="229">
        <v>5034.8100000000004</v>
      </c>
      <c r="CQ22" s="229">
        <v>0</v>
      </c>
      <c r="CR22" s="229">
        <v>-160228.96000000002</v>
      </c>
      <c r="CS22" s="229">
        <v>-21613.590000000026</v>
      </c>
      <c r="CT22" s="229">
        <v>0</v>
      </c>
      <c r="CU22" s="229">
        <v>0</v>
      </c>
      <c r="CV22" s="229">
        <v>0</v>
      </c>
      <c r="CW22" s="229">
        <v>0</v>
      </c>
      <c r="CX22" s="229"/>
      <c r="CY22" s="229"/>
      <c r="CZ22" s="229"/>
      <c r="DA22" s="229">
        <v>0</v>
      </c>
      <c r="DB22" s="229">
        <v>0</v>
      </c>
      <c r="DC22" s="229">
        <v>55000</v>
      </c>
      <c r="DD22" s="229">
        <v>2861.87</v>
      </c>
      <c r="DE22" s="229">
        <v>0</v>
      </c>
      <c r="DF22" s="229">
        <v>0</v>
      </c>
      <c r="DG22" s="229">
        <v>-22572.959999999999</v>
      </c>
      <c r="DH22" s="229">
        <v>0</v>
      </c>
      <c r="DI22" s="229">
        <v>0</v>
      </c>
      <c r="DJ22" s="229">
        <v>0</v>
      </c>
      <c r="DK22" s="229">
        <v>35288.910000000003</v>
      </c>
      <c r="DL22" s="229">
        <v>0</v>
      </c>
      <c r="DM22" s="229">
        <v>0</v>
      </c>
      <c r="DN22" s="229">
        <v>0</v>
      </c>
      <c r="DO22" s="229">
        <v>0</v>
      </c>
      <c r="DP22" s="229">
        <v>0</v>
      </c>
      <c r="DQ22" s="230">
        <v>-0.19000000011874363</v>
      </c>
      <c r="DR22" s="231">
        <v>1431612.4100000001</v>
      </c>
      <c r="DS22" s="232">
        <v>411864.68000000017</v>
      </c>
      <c r="DT22" s="231">
        <v>38539.589999999997</v>
      </c>
      <c r="DU22" s="231">
        <v>187106.24999999988</v>
      </c>
      <c r="DV22" s="231">
        <v>65612.710000000006</v>
      </c>
      <c r="DW22" s="231">
        <v>0</v>
      </c>
      <c r="DZ22"/>
      <c r="EA22"/>
      <c r="EH22"/>
    </row>
    <row r="23" spans="1:138" hidden="1">
      <c r="A23" s="226">
        <v>2241</v>
      </c>
      <c r="B23" s="227" t="s">
        <v>301</v>
      </c>
      <c r="C23" s="226">
        <v>2241</v>
      </c>
      <c r="D23" s="228" t="s">
        <v>281</v>
      </c>
      <c r="E23" s="228" t="s">
        <v>291</v>
      </c>
      <c r="F23" s="228" t="s">
        <v>5</v>
      </c>
      <c r="G23" s="228" t="s">
        <v>283</v>
      </c>
      <c r="H23" s="229">
        <v>1521367.2</v>
      </c>
      <c r="I23" s="229">
        <v>0</v>
      </c>
      <c r="J23" s="229">
        <v>62904.88</v>
      </c>
      <c r="K23" s="229">
        <v>0</v>
      </c>
      <c r="L23" s="229">
        <v>209430</v>
      </c>
      <c r="M23" s="229">
        <v>66976.73</v>
      </c>
      <c r="N23" s="229">
        <v>0</v>
      </c>
      <c r="O23" s="229">
        <v>0</v>
      </c>
      <c r="P23" s="229">
        <v>104243.98999999996</v>
      </c>
      <c r="Q23" s="229">
        <v>25508.39</v>
      </c>
      <c r="R23" s="229">
        <v>0</v>
      </c>
      <c r="S23" s="229">
        <v>0</v>
      </c>
      <c r="T23" s="229">
        <v>719.35</v>
      </c>
      <c r="U23" s="229">
        <v>0</v>
      </c>
      <c r="V23" s="229">
        <v>0</v>
      </c>
      <c r="W23" s="229">
        <v>13422.08</v>
      </c>
      <c r="X23" s="229">
        <v>18555</v>
      </c>
      <c r="Y23" s="229">
        <v>2023127.6199999999</v>
      </c>
      <c r="Z23" s="229">
        <v>957971.24999999977</v>
      </c>
      <c r="AA23" s="229">
        <v>5037.67</v>
      </c>
      <c r="AB23" s="229">
        <v>383458.39</v>
      </c>
      <c r="AC23" s="229">
        <v>64133.970000000205</v>
      </c>
      <c r="AD23" s="229">
        <v>148734.24</v>
      </c>
      <c r="AE23" s="229">
        <v>0</v>
      </c>
      <c r="AF23" s="229">
        <v>60331.050000000221</v>
      </c>
      <c r="AG23" s="229">
        <v>26115.359999999979</v>
      </c>
      <c r="AH23" s="229">
        <v>4415.74</v>
      </c>
      <c r="AI23" s="229">
        <v>0</v>
      </c>
      <c r="AJ23" s="229">
        <v>0</v>
      </c>
      <c r="AK23" s="229">
        <v>15564.039999999999</v>
      </c>
      <c r="AL23" s="229">
        <v>16394.75</v>
      </c>
      <c r="AM23" s="229">
        <v>18106.830000000002</v>
      </c>
      <c r="AN23" s="229">
        <v>2831.1699999999987</v>
      </c>
      <c r="AO23" s="229">
        <v>47303.069999999992</v>
      </c>
      <c r="AP23" s="229">
        <v>14721.39</v>
      </c>
      <c r="AQ23" s="229">
        <v>12863.670000000002</v>
      </c>
      <c r="AR23" s="229">
        <v>112974.59999999998</v>
      </c>
      <c r="AS23" s="229">
        <v>17656.829999999998</v>
      </c>
      <c r="AT23" s="229">
        <v>96.159999999999982</v>
      </c>
      <c r="AU23" s="229">
        <v>73515.449999999968</v>
      </c>
      <c r="AV23" s="229">
        <v>5139.75</v>
      </c>
      <c r="AW23" s="229">
        <v>3450</v>
      </c>
      <c r="AX23" s="229">
        <v>82179.440000000017</v>
      </c>
      <c r="AY23" s="229">
        <v>20678.139999999996</v>
      </c>
      <c r="AZ23" s="229">
        <v>6142.15</v>
      </c>
      <c r="BA23" s="229">
        <v>168677.79999999993</v>
      </c>
      <c r="BB23" s="229">
        <v>0</v>
      </c>
      <c r="BC23" s="229">
        <v>0</v>
      </c>
      <c r="BD23" s="229">
        <v>0</v>
      </c>
      <c r="BE23" s="229">
        <v>2268492.9099999997</v>
      </c>
      <c r="BF23" s="229">
        <v>186943.56</v>
      </c>
      <c r="BG23" s="229">
        <v>-245365.2899999998</v>
      </c>
      <c r="BH23" s="229">
        <v>-58421.729999999807</v>
      </c>
      <c r="BI23" s="229">
        <v>7037.5</v>
      </c>
      <c r="BJ23" s="229">
        <v>0</v>
      </c>
      <c r="BK23" s="229">
        <v>0</v>
      </c>
      <c r="BL23" s="229">
        <v>7037.5</v>
      </c>
      <c r="BM23" s="229">
        <v>0</v>
      </c>
      <c r="BN23" s="229">
        <v>0</v>
      </c>
      <c r="BO23" s="229">
        <v>15026.34</v>
      </c>
      <c r="BP23" s="229">
        <v>0</v>
      </c>
      <c r="BQ23" s="229">
        <v>15026.34</v>
      </c>
      <c r="BR23" s="229">
        <v>20714.71</v>
      </c>
      <c r="BS23" s="229">
        <v>-7988.84</v>
      </c>
      <c r="BT23" s="229">
        <v>12725.869999999999</v>
      </c>
      <c r="BU23" s="229">
        <v>0</v>
      </c>
      <c r="BV23" s="229">
        <v>0</v>
      </c>
      <c r="BW23" s="229">
        <v>0</v>
      </c>
      <c r="BX23" s="229">
        <v>0</v>
      </c>
      <c r="BY23" s="229">
        <v>0</v>
      </c>
      <c r="BZ23" s="229">
        <v>0</v>
      </c>
      <c r="CA23" s="229">
        <v>0</v>
      </c>
      <c r="CB23" s="229">
        <v>0</v>
      </c>
      <c r="CC23" s="229">
        <v>0</v>
      </c>
      <c r="CD23" s="229">
        <v>-58421.729999999807</v>
      </c>
      <c r="CE23" s="229">
        <v>0</v>
      </c>
      <c r="CF23" s="229">
        <v>12725.869999999999</v>
      </c>
      <c r="CG23" s="229">
        <v>0</v>
      </c>
      <c r="CH23" s="229">
        <v>0</v>
      </c>
      <c r="CI23" s="229">
        <f t="shared" si="0"/>
        <v>-45695.859999999811</v>
      </c>
      <c r="CJ23" s="229">
        <v>157094</v>
      </c>
      <c r="CK23" s="229">
        <v>0</v>
      </c>
      <c r="CL23" s="229">
        <v>0</v>
      </c>
      <c r="CM23" s="229">
        <v>157094</v>
      </c>
      <c r="CN23" s="229">
        <v>0</v>
      </c>
      <c r="CO23" s="229">
        <v>0</v>
      </c>
      <c r="CP23" s="229">
        <v>3984</v>
      </c>
      <c r="CQ23" s="229">
        <v>0</v>
      </c>
      <c r="CR23" s="229">
        <v>-184191.84</v>
      </c>
      <c r="CS23" s="229">
        <v>-23113.839999999997</v>
      </c>
      <c r="CT23" s="229">
        <v>0</v>
      </c>
      <c r="CU23" s="229">
        <v>0</v>
      </c>
      <c r="CV23" s="229">
        <v>0</v>
      </c>
      <c r="CW23" s="229">
        <v>0</v>
      </c>
      <c r="CX23" s="229"/>
      <c r="CY23" s="229"/>
      <c r="CZ23" s="229"/>
      <c r="DA23" s="229">
        <v>0</v>
      </c>
      <c r="DB23" s="229">
        <v>0</v>
      </c>
      <c r="DC23" s="229">
        <v>1913.16</v>
      </c>
      <c r="DD23" s="229">
        <v>7160.15</v>
      </c>
      <c r="DE23" s="229">
        <v>0</v>
      </c>
      <c r="DF23" s="229">
        <v>0</v>
      </c>
      <c r="DG23" s="229">
        <v>-31655.33</v>
      </c>
      <c r="DH23" s="229">
        <v>0</v>
      </c>
      <c r="DI23" s="229">
        <v>0</v>
      </c>
      <c r="DJ23" s="229">
        <v>0</v>
      </c>
      <c r="DK23" s="229">
        <v>-22582.020000000004</v>
      </c>
      <c r="DL23" s="229">
        <v>0</v>
      </c>
      <c r="DM23" s="229">
        <v>0</v>
      </c>
      <c r="DN23" s="229">
        <v>0</v>
      </c>
      <c r="DO23" s="229">
        <v>0</v>
      </c>
      <c r="DP23" s="229">
        <v>0</v>
      </c>
      <c r="DQ23" s="230"/>
      <c r="DR23" s="231">
        <v>1645781.9300000002</v>
      </c>
      <c r="DS23" s="232">
        <v>622710.97999999952</v>
      </c>
      <c r="DT23" s="231">
        <v>20678.139999999996</v>
      </c>
      <c r="DU23" s="231">
        <v>130471.72999999997</v>
      </c>
      <c r="DV23" s="231">
        <v>0</v>
      </c>
      <c r="DW23" s="231">
        <v>0</v>
      </c>
      <c r="DZ23"/>
      <c r="EA23"/>
      <c r="EH23"/>
    </row>
    <row r="24" spans="1:138" hidden="1">
      <c r="A24" s="226">
        <v>2456</v>
      </c>
      <c r="B24" s="227" t="s">
        <v>302</v>
      </c>
      <c r="C24" s="226">
        <v>2456</v>
      </c>
      <c r="D24" s="228" t="s">
        <v>281</v>
      </c>
      <c r="E24" s="228" t="s">
        <v>291</v>
      </c>
      <c r="F24" s="228" t="s">
        <v>5</v>
      </c>
      <c r="G24" s="228" t="s">
        <v>293</v>
      </c>
      <c r="H24" s="229">
        <v>1318213.93</v>
      </c>
      <c r="I24" s="229">
        <v>0</v>
      </c>
      <c r="J24" s="229">
        <v>80611.509999999995</v>
      </c>
      <c r="K24" s="229">
        <v>0</v>
      </c>
      <c r="L24" s="229">
        <v>120970</v>
      </c>
      <c r="M24" s="229">
        <v>1400</v>
      </c>
      <c r="N24" s="229">
        <v>0</v>
      </c>
      <c r="O24" s="229">
        <v>0</v>
      </c>
      <c r="P24" s="229">
        <v>45168.44999999999</v>
      </c>
      <c r="Q24" s="229">
        <v>0</v>
      </c>
      <c r="R24" s="229">
        <v>0</v>
      </c>
      <c r="S24" s="229">
        <v>0</v>
      </c>
      <c r="T24" s="229">
        <v>15672.05</v>
      </c>
      <c r="U24" s="229">
        <v>0</v>
      </c>
      <c r="V24" s="229">
        <v>0</v>
      </c>
      <c r="W24" s="229">
        <v>3772.92</v>
      </c>
      <c r="X24" s="229">
        <v>45724</v>
      </c>
      <c r="Y24" s="229">
        <v>1631532.8599999999</v>
      </c>
      <c r="Z24" s="229">
        <v>687975.06000000075</v>
      </c>
      <c r="AA24" s="229">
        <v>101682</v>
      </c>
      <c r="AB24" s="229">
        <v>246066.9</v>
      </c>
      <c r="AC24" s="229">
        <v>61008.000000000233</v>
      </c>
      <c r="AD24" s="229">
        <v>149155</v>
      </c>
      <c r="AE24" s="229">
        <v>36512</v>
      </c>
      <c r="AF24" s="229">
        <v>35683.999999999884</v>
      </c>
      <c r="AG24" s="229">
        <v>516.00000000002183</v>
      </c>
      <c r="AH24" s="229">
        <v>7357</v>
      </c>
      <c r="AI24" s="229">
        <v>0</v>
      </c>
      <c r="AJ24" s="229">
        <v>0</v>
      </c>
      <c r="AK24" s="229">
        <v>6462.4600000000009</v>
      </c>
      <c r="AL24" s="229">
        <v>183.74</v>
      </c>
      <c r="AM24" s="229">
        <v>767.95</v>
      </c>
      <c r="AN24" s="229">
        <v>4250</v>
      </c>
      <c r="AO24" s="229">
        <v>39310</v>
      </c>
      <c r="AP24" s="229">
        <v>43724.74</v>
      </c>
      <c r="AQ24" s="229">
        <v>30469</v>
      </c>
      <c r="AR24" s="229">
        <v>88260.87</v>
      </c>
      <c r="AS24" s="229">
        <v>11012.89</v>
      </c>
      <c r="AT24" s="229">
        <v>0</v>
      </c>
      <c r="AU24" s="229">
        <v>5790.0000000000146</v>
      </c>
      <c r="AV24" s="229">
        <v>5789.75</v>
      </c>
      <c r="AW24" s="229">
        <v>1610</v>
      </c>
      <c r="AX24" s="229">
        <v>33861</v>
      </c>
      <c r="AY24" s="229">
        <v>0</v>
      </c>
      <c r="AZ24" s="229">
        <v>5014</v>
      </c>
      <c r="BA24" s="229">
        <v>70391.100000000006</v>
      </c>
      <c r="BB24" s="229">
        <v>0</v>
      </c>
      <c r="BC24" s="229">
        <v>0</v>
      </c>
      <c r="BD24" s="229">
        <v>0</v>
      </c>
      <c r="BE24" s="229">
        <v>1672853.4600000007</v>
      </c>
      <c r="BF24" s="229">
        <v>-107227.38000000012</v>
      </c>
      <c r="BG24" s="229">
        <v>-41320.600000000792</v>
      </c>
      <c r="BH24" s="229">
        <v>-148547.98000000091</v>
      </c>
      <c r="BI24" s="229">
        <v>6238.75</v>
      </c>
      <c r="BJ24" s="229">
        <v>0</v>
      </c>
      <c r="BK24" s="229">
        <v>0</v>
      </c>
      <c r="BL24" s="229">
        <v>6238.75</v>
      </c>
      <c r="BM24" s="229">
        <v>0</v>
      </c>
      <c r="BN24" s="229">
        <v>5547.2300000000005</v>
      </c>
      <c r="BO24" s="229">
        <v>0</v>
      </c>
      <c r="BP24" s="229">
        <v>0</v>
      </c>
      <c r="BQ24" s="229">
        <v>5547.2300000000005</v>
      </c>
      <c r="BR24" s="229">
        <v>3338.75</v>
      </c>
      <c r="BS24" s="229">
        <v>691.51999999999953</v>
      </c>
      <c r="BT24" s="229">
        <v>4030.2699999999995</v>
      </c>
      <c r="BU24" s="229">
        <v>0</v>
      </c>
      <c r="BV24" s="229">
        <v>0</v>
      </c>
      <c r="BW24" s="229">
        <v>0</v>
      </c>
      <c r="BX24" s="229">
        <v>0</v>
      </c>
      <c r="BY24" s="229">
        <v>0</v>
      </c>
      <c r="BZ24" s="229">
        <v>0</v>
      </c>
      <c r="CA24" s="229">
        <v>0</v>
      </c>
      <c r="CB24" s="229">
        <v>0</v>
      </c>
      <c r="CC24" s="229">
        <v>0</v>
      </c>
      <c r="CD24" s="229">
        <v>-148547.98000000001</v>
      </c>
      <c r="CE24" s="229">
        <v>0</v>
      </c>
      <c r="CF24" s="229">
        <v>4030.27</v>
      </c>
      <c r="CG24" s="229">
        <v>0</v>
      </c>
      <c r="CH24" s="229">
        <v>0</v>
      </c>
      <c r="CI24" s="229">
        <f t="shared" si="0"/>
        <v>-144517.71000000002</v>
      </c>
      <c r="CJ24" s="229">
        <v>2000</v>
      </c>
      <c r="CK24" s="229">
        <v>0</v>
      </c>
      <c r="CL24" s="229">
        <v>0</v>
      </c>
      <c r="CM24" s="229">
        <v>2000</v>
      </c>
      <c r="CN24" s="229">
        <v>-2000</v>
      </c>
      <c r="CO24" s="229">
        <v>0</v>
      </c>
      <c r="CP24" s="229">
        <v>0</v>
      </c>
      <c r="CQ24" s="229">
        <v>0</v>
      </c>
      <c r="CR24" s="229">
        <v>0</v>
      </c>
      <c r="CS24" s="229">
        <v>0</v>
      </c>
      <c r="CT24" s="229">
        <v>0</v>
      </c>
      <c r="CU24" s="229">
        <v>0</v>
      </c>
      <c r="CV24" s="229">
        <v>0</v>
      </c>
      <c r="CW24" s="229">
        <v>0</v>
      </c>
      <c r="CX24" s="229"/>
      <c r="CY24" s="229"/>
      <c r="CZ24" s="229"/>
      <c r="DA24" s="229">
        <v>-145059.10000000094</v>
      </c>
      <c r="DB24" s="229">
        <v>-145059.10000000094</v>
      </c>
      <c r="DC24" s="229">
        <v>0</v>
      </c>
      <c r="DD24" s="229">
        <v>541.39</v>
      </c>
      <c r="DE24" s="229">
        <v>0</v>
      </c>
      <c r="DF24" s="229">
        <v>0</v>
      </c>
      <c r="DG24" s="229">
        <v>0</v>
      </c>
      <c r="DH24" s="229">
        <v>0</v>
      </c>
      <c r="DI24" s="229">
        <v>0</v>
      </c>
      <c r="DJ24" s="229">
        <v>0</v>
      </c>
      <c r="DK24" s="229">
        <v>541.39</v>
      </c>
      <c r="DL24" s="229">
        <v>0</v>
      </c>
      <c r="DM24" s="229">
        <v>0</v>
      </c>
      <c r="DN24" s="229">
        <v>0</v>
      </c>
      <c r="DO24" s="229">
        <v>0</v>
      </c>
      <c r="DP24" s="229">
        <v>0</v>
      </c>
      <c r="DQ24" s="230">
        <v>9.0221874415874481E-10</v>
      </c>
      <c r="DR24" s="231">
        <v>1318598.9600000009</v>
      </c>
      <c r="DS24" s="232">
        <v>354254.49999999977</v>
      </c>
      <c r="DT24" s="231">
        <v>0</v>
      </c>
      <c r="DU24" s="231">
        <v>60840.499999999985</v>
      </c>
      <c r="DV24" s="231">
        <v>0</v>
      </c>
      <c r="DW24" s="231">
        <v>0</v>
      </c>
      <c r="DZ24"/>
      <c r="EA24"/>
      <c r="EH24"/>
    </row>
    <row r="25" spans="1:138" hidden="1">
      <c r="A25" s="226">
        <v>5413</v>
      </c>
      <c r="B25" s="227" t="s">
        <v>305</v>
      </c>
      <c r="C25" s="226">
        <v>5413</v>
      </c>
      <c r="D25" s="228" t="s">
        <v>281</v>
      </c>
      <c r="E25" s="228" t="s">
        <v>294</v>
      </c>
      <c r="F25" s="228" t="s">
        <v>5</v>
      </c>
      <c r="G25" s="228" t="s">
        <v>283</v>
      </c>
      <c r="H25" s="229">
        <v>8662375</v>
      </c>
      <c r="I25" s="229">
        <v>0</v>
      </c>
      <c r="J25" s="229">
        <v>76477</v>
      </c>
      <c r="K25" s="229">
        <v>0</v>
      </c>
      <c r="L25" s="229">
        <v>381270</v>
      </c>
      <c r="M25" s="229">
        <v>9871.9999999999982</v>
      </c>
      <c r="N25" s="229">
        <v>101286.65</v>
      </c>
      <c r="O25" s="229">
        <v>0</v>
      </c>
      <c r="P25" s="229">
        <v>3296019.66</v>
      </c>
      <c r="Q25" s="229">
        <v>296187</v>
      </c>
      <c r="R25" s="229">
        <v>0</v>
      </c>
      <c r="S25" s="229">
        <v>0</v>
      </c>
      <c r="T25" s="229">
        <v>345403</v>
      </c>
      <c r="U25" s="229">
        <v>0</v>
      </c>
      <c r="V25" s="229">
        <v>0</v>
      </c>
      <c r="W25" s="229">
        <v>0</v>
      </c>
      <c r="X25" s="229">
        <v>0</v>
      </c>
      <c r="Y25" s="229">
        <v>13168890.310000001</v>
      </c>
      <c r="Z25" s="229">
        <v>6595702</v>
      </c>
      <c r="AA25" s="229">
        <v>0</v>
      </c>
      <c r="AB25" s="229">
        <v>1114431</v>
      </c>
      <c r="AC25" s="229">
        <v>477713</v>
      </c>
      <c r="AD25" s="229">
        <v>1301372</v>
      </c>
      <c r="AE25" s="229">
        <v>279538</v>
      </c>
      <c r="AF25" s="229">
        <v>0</v>
      </c>
      <c r="AG25" s="229">
        <v>31724</v>
      </c>
      <c r="AH25" s="229">
        <v>9208</v>
      </c>
      <c r="AI25" s="229">
        <v>0</v>
      </c>
      <c r="AJ25" s="229">
        <v>0</v>
      </c>
      <c r="AK25" s="229">
        <v>160743</v>
      </c>
      <c r="AL25" s="229">
        <v>0</v>
      </c>
      <c r="AM25" s="229">
        <v>14412</v>
      </c>
      <c r="AN25" s="229">
        <v>4804</v>
      </c>
      <c r="AO25" s="229">
        <v>219098</v>
      </c>
      <c r="AP25" s="229">
        <v>82149.5</v>
      </c>
      <c r="AQ25" s="229">
        <v>59565</v>
      </c>
      <c r="AR25" s="229">
        <v>1567320</v>
      </c>
      <c r="AS25" s="229">
        <v>108555</v>
      </c>
      <c r="AT25" s="229">
        <v>155489</v>
      </c>
      <c r="AU25" s="229">
        <v>262355</v>
      </c>
      <c r="AV25" s="229">
        <v>27044</v>
      </c>
      <c r="AW25" s="229">
        <v>0</v>
      </c>
      <c r="AX25" s="229">
        <v>290140</v>
      </c>
      <c r="AY25" s="229">
        <v>132125</v>
      </c>
      <c r="AZ25" s="229">
        <v>206849.65</v>
      </c>
      <c r="BA25" s="229">
        <v>92620</v>
      </c>
      <c r="BB25" s="229">
        <v>0</v>
      </c>
      <c r="BC25" s="229">
        <v>0</v>
      </c>
      <c r="BD25" s="229">
        <v>0</v>
      </c>
      <c r="BE25" s="229">
        <v>13192957.15</v>
      </c>
      <c r="BF25" s="229">
        <v>272195.22000000061</v>
      </c>
      <c r="BG25" s="229">
        <v>-24066.839999999851</v>
      </c>
      <c r="BH25" s="229">
        <v>248128.38000000076</v>
      </c>
      <c r="BI25" s="229">
        <v>0</v>
      </c>
      <c r="BJ25" s="229">
        <v>0</v>
      </c>
      <c r="BK25" s="229">
        <v>0</v>
      </c>
      <c r="BL25" s="229">
        <v>0</v>
      </c>
      <c r="BM25" s="229">
        <v>0</v>
      </c>
      <c r="BN25" s="229">
        <v>0</v>
      </c>
      <c r="BO25" s="229">
        <v>0</v>
      </c>
      <c r="BP25" s="229">
        <v>0</v>
      </c>
      <c r="BQ25" s="229">
        <v>0</v>
      </c>
      <c r="BR25" s="229">
        <v>0</v>
      </c>
      <c r="BS25" s="229">
        <v>0</v>
      </c>
      <c r="BT25" s="229">
        <v>0</v>
      </c>
      <c r="BU25" s="229">
        <v>0</v>
      </c>
      <c r="BV25" s="229">
        <v>0</v>
      </c>
      <c r="BW25" s="229">
        <v>0</v>
      </c>
      <c r="BX25" s="229">
        <v>0</v>
      </c>
      <c r="BY25" s="229">
        <v>0</v>
      </c>
      <c r="BZ25" s="229">
        <v>0</v>
      </c>
      <c r="CA25" s="229">
        <v>0</v>
      </c>
      <c r="CB25" s="229">
        <v>0</v>
      </c>
      <c r="CC25" s="229">
        <v>0</v>
      </c>
      <c r="CD25" s="229">
        <v>248128.38000000076</v>
      </c>
      <c r="CE25" s="229">
        <v>0</v>
      </c>
      <c r="CF25" s="229">
        <v>0</v>
      </c>
      <c r="CG25" s="229">
        <v>0</v>
      </c>
      <c r="CH25" s="229">
        <v>0</v>
      </c>
      <c r="CI25" s="229">
        <f t="shared" si="0"/>
        <v>248128.38000000076</v>
      </c>
      <c r="CJ25" s="229">
        <v>1367591.04</v>
      </c>
      <c r="CK25" s="229">
        <v>829226.07</v>
      </c>
      <c r="CL25" s="229">
        <v>0</v>
      </c>
      <c r="CM25" s="229">
        <v>538364.97000000009</v>
      </c>
      <c r="CN25" s="229">
        <v>0</v>
      </c>
      <c r="CO25" s="229">
        <v>0</v>
      </c>
      <c r="CP25" s="229">
        <v>17760.490000000002</v>
      </c>
      <c r="CQ25" s="229">
        <v>6522.22</v>
      </c>
      <c r="CR25" s="229">
        <v>0</v>
      </c>
      <c r="CS25" s="229">
        <v>562647.68000000005</v>
      </c>
      <c r="CT25" s="229">
        <v>1016.61</v>
      </c>
      <c r="CU25" s="229">
        <v>0</v>
      </c>
      <c r="CV25" s="229">
        <v>0</v>
      </c>
      <c r="CW25" s="229">
        <v>1016.61</v>
      </c>
      <c r="CX25" s="229"/>
      <c r="CY25" s="229"/>
      <c r="CZ25" s="229"/>
      <c r="DA25" s="229">
        <v>0</v>
      </c>
      <c r="DB25" s="229">
        <v>1016.61</v>
      </c>
      <c r="DC25" s="229">
        <v>0</v>
      </c>
      <c r="DD25" s="229">
        <v>10243.66</v>
      </c>
      <c r="DE25" s="229">
        <v>0</v>
      </c>
      <c r="DF25" s="229">
        <v>0</v>
      </c>
      <c r="DG25" s="229">
        <v>-325779.5</v>
      </c>
      <c r="DH25" s="229">
        <v>0</v>
      </c>
      <c r="DI25" s="229">
        <v>0</v>
      </c>
      <c r="DJ25" s="229">
        <v>0</v>
      </c>
      <c r="DK25" s="229">
        <v>-315535.84000000003</v>
      </c>
      <c r="DL25" s="229">
        <v>0</v>
      </c>
      <c r="DM25" s="229">
        <v>0</v>
      </c>
      <c r="DN25" s="229">
        <v>0</v>
      </c>
      <c r="DO25" s="229">
        <v>0</v>
      </c>
      <c r="DP25" s="229">
        <v>0</v>
      </c>
      <c r="DQ25" s="230"/>
      <c r="DR25" s="231">
        <v>9800480</v>
      </c>
      <c r="DS25" s="232">
        <v>3392477.1500000004</v>
      </c>
      <c r="DT25" s="231">
        <v>132125</v>
      </c>
      <c r="DU25" s="231">
        <v>3937609.66</v>
      </c>
      <c r="DV25" s="231">
        <v>0</v>
      </c>
      <c r="DW25" s="231">
        <v>0</v>
      </c>
      <c r="DZ25"/>
      <c r="EA25"/>
      <c r="EH25"/>
    </row>
    <row r="26" spans="1:138" hidden="1">
      <c r="A26" s="226">
        <v>2254</v>
      </c>
      <c r="B26" s="227" t="s">
        <v>306</v>
      </c>
      <c r="C26" s="226">
        <v>2254</v>
      </c>
      <c r="D26" s="228" t="s">
        <v>281</v>
      </c>
      <c r="E26" s="228" t="s">
        <v>291</v>
      </c>
      <c r="F26" s="228" t="s">
        <v>5</v>
      </c>
      <c r="G26" s="228" t="s">
        <v>293</v>
      </c>
      <c r="H26" s="229">
        <v>3350420.41</v>
      </c>
      <c r="I26" s="229">
        <v>0</v>
      </c>
      <c r="J26" s="229">
        <v>227321.60000000001</v>
      </c>
      <c r="K26" s="229">
        <v>0</v>
      </c>
      <c r="L26" s="229">
        <v>386350</v>
      </c>
      <c r="M26" s="229">
        <v>10370.790000000001</v>
      </c>
      <c r="N26" s="229">
        <v>0</v>
      </c>
      <c r="O26" s="229">
        <v>0</v>
      </c>
      <c r="P26" s="229">
        <v>50583.86</v>
      </c>
      <c r="Q26" s="229">
        <v>2653.4400000000023</v>
      </c>
      <c r="R26" s="229">
        <v>0</v>
      </c>
      <c r="S26" s="229">
        <v>0</v>
      </c>
      <c r="T26" s="229">
        <v>0</v>
      </c>
      <c r="U26" s="229">
        <v>233</v>
      </c>
      <c r="V26" s="229">
        <v>0</v>
      </c>
      <c r="W26" s="229">
        <v>-959.69</v>
      </c>
      <c r="X26" s="229">
        <v>89294</v>
      </c>
      <c r="Y26" s="229">
        <v>4116267.41</v>
      </c>
      <c r="Z26" s="229">
        <v>1626713.6199999959</v>
      </c>
      <c r="AA26" s="229">
        <v>-20058.759999999995</v>
      </c>
      <c r="AB26" s="229">
        <v>-35500.919999999962</v>
      </c>
      <c r="AC26" s="229">
        <v>658381.66000000073</v>
      </c>
      <c r="AD26" s="229">
        <v>0</v>
      </c>
      <c r="AE26" s="229">
        <v>0</v>
      </c>
      <c r="AF26" s="229">
        <v>894882.38000000024</v>
      </c>
      <c r="AG26" s="229">
        <v>63392.089999999953</v>
      </c>
      <c r="AH26" s="229">
        <v>0</v>
      </c>
      <c r="AI26" s="229">
        <v>0</v>
      </c>
      <c r="AJ26" s="229">
        <v>0</v>
      </c>
      <c r="AK26" s="229">
        <v>19595.29</v>
      </c>
      <c r="AL26" s="229">
        <v>0</v>
      </c>
      <c r="AM26" s="229">
        <v>0</v>
      </c>
      <c r="AN26" s="229">
        <v>0</v>
      </c>
      <c r="AO26" s="229">
        <v>73306.229999999981</v>
      </c>
      <c r="AP26" s="229">
        <v>74230.259999999995</v>
      </c>
      <c r="AQ26" s="229">
        <v>6611.21</v>
      </c>
      <c r="AR26" s="229">
        <v>47423.870000000024</v>
      </c>
      <c r="AS26" s="229">
        <v>39.94</v>
      </c>
      <c r="AT26" s="229">
        <v>0</v>
      </c>
      <c r="AU26" s="229">
        <v>136603.18</v>
      </c>
      <c r="AV26" s="229">
        <v>12566.4</v>
      </c>
      <c r="AW26" s="229">
        <v>6104</v>
      </c>
      <c r="AX26" s="229">
        <v>332096.43000000005</v>
      </c>
      <c r="AY26" s="229">
        <v>496770.59999999957</v>
      </c>
      <c r="AZ26" s="229">
        <v>13387.38</v>
      </c>
      <c r="BA26" s="229">
        <v>129006.4400000001</v>
      </c>
      <c r="BB26" s="229">
        <v>207078</v>
      </c>
      <c r="BC26" s="229">
        <v>0</v>
      </c>
      <c r="BD26" s="229">
        <v>0</v>
      </c>
      <c r="BE26" s="229">
        <v>4742629.299999997</v>
      </c>
      <c r="BF26" s="229">
        <v>-864970.33000000031</v>
      </c>
      <c r="BG26" s="229">
        <v>-626361.88999999687</v>
      </c>
      <c r="BH26" s="229">
        <v>-1491332.2199999972</v>
      </c>
      <c r="BI26" s="229">
        <v>10300</v>
      </c>
      <c r="BJ26" s="229">
        <v>0</v>
      </c>
      <c r="BK26" s="229">
        <v>0</v>
      </c>
      <c r="BL26" s="229">
        <v>10300</v>
      </c>
      <c r="BM26" s="229">
        <v>0</v>
      </c>
      <c r="BN26" s="229">
        <v>0</v>
      </c>
      <c r="BO26" s="229">
        <v>0</v>
      </c>
      <c r="BP26" s="229">
        <v>0</v>
      </c>
      <c r="BQ26" s="229">
        <v>0</v>
      </c>
      <c r="BR26" s="229">
        <v>0</v>
      </c>
      <c r="BS26" s="229">
        <v>10300</v>
      </c>
      <c r="BT26" s="229">
        <v>10300</v>
      </c>
      <c r="BU26" s="229">
        <v>0</v>
      </c>
      <c r="BV26" s="229">
        <v>0</v>
      </c>
      <c r="BW26" s="229">
        <v>0</v>
      </c>
      <c r="BX26" s="229">
        <v>0</v>
      </c>
      <c r="BY26" s="229">
        <v>0</v>
      </c>
      <c r="BZ26" s="229">
        <v>0</v>
      </c>
      <c r="CA26" s="229">
        <v>0</v>
      </c>
      <c r="CB26" s="229">
        <v>0</v>
      </c>
      <c r="CC26" s="229">
        <v>0</v>
      </c>
      <c r="CD26" s="229">
        <v>-1491332.2199999972</v>
      </c>
      <c r="CE26" s="229">
        <v>0</v>
      </c>
      <c r="CF26" s="229">
        <v>10300</v>
      </c>
      <c r="CG26" s="229">
        <v>0</v>
      </c>
      <c r="CH26" s="229">
        <v>0</v>
      </c>
      <c r="CI26" s="229">
        <f t="shared" si="0"/>
        <v>-1481032.2199999972</v>
      </c>
      <c r="CJ26" s="229">
        <v>0</v>
      </c>
      <c r="CK26" s="229">
        <v>0</v>
      </c>
      <c r="CL26" s="229">
        <v>0</v>
      </c>
      <c r="CM26" s="229">
        <v>0</v>
      </c>
      <c r="CN26" s="229">
        <v>0</v>
      </c>
      <c r="CO26" s="229">
        <v>0</v>
      </c>
      <c r="CP26" s="229">
        <v>0</v>
      </c>
      <c r="CQ26" s="229">
        <v>0</v>
      </c>
      <c r="CR26" s="229">
        <v>0</v>
      </c>
      <c r="CS26" s="229">
        <v>0</v>
      </c>
      <c r="CT26" s="229">
        <v>0</v>
      </c>
      <c r="CU26" s="229">
        <v>0</v>
      </c>
      <c r="CV26" s="229">
        <v>0</v>
      </c>
      <c r="CW26" s="229">
        <v>0</v>
      </c>
      <c r="CX26" s="229"/>
      <c r="CY26" s="229"/>
      <c r="CZ26" s="229"/>
      <c r="DA26" s="229">
        <v>-1350893.7999999973</v>
      </c>
      <c r="DB26" s="229">
        <v>-1350893.7999999973</v>
      </c>
      <c r="DC26" s="229">
        <v>0</v>
      </c>
      <c r="DD26" s="229">
        <v>0</v>
      </c>
      <c r="DE26" s="229">
        <v>0</v>
      </c>
      <c r="DF26" s="229">
        <v>0</v>
      </c>
      <c r="DG26" s="229">
        <v>0</v>
      </c>
      <c r="DH26" s="229">
        <v>-130138.42000000001</v>
      </c>
      <c r="DI26" s="229">
        <v>0</v>
      </c>
      <c r="DJ26" s="229">
        <v>0</v>
      </c>
      <c r="DK26" s="229">
        <v>-130138.42000000001</v>
      </c>
      <c r="DL26" s="229">
        <v>0</v>
      </c>
      <c r="DM26" s="229">
        <v>0</v>
      </c>
      <c r="DN26" s="229">
        <v>0</v>
      </c>
      <c r="DO26" s="229">
        <v>0</v>
      </c>
      <c r="DP26" s="229">
        <v>0</v>
      </c>
      <c r="DQ26" s="230">
        <v>-2.7939677238464355E-9</v>
      </c>
      <c r="DR26" s="231">
        <v>3187810.069999997</v>
      </c>
      <c r="DS26" s="232">
        <v>1554819.23</v>
      </c>
      <c r="DT26" s="231">
        <v>496770.59999999957</v>
      </c>
      <c r="DU26" s="231">
        <v>53237.3</v>
      </c>
      <c r="DV26" s="231">
        <v>233</v>
      </c>
      <c r="DW26" s="231">
        <v>0</v>
      </c>
      <c r="DZ26"/>
      <c r="EA26"/>
      <c r="EH26"/>
    </row>
    <row r="27" spans="1:138" hidden="1">
      <c r="A27" s="226">
        <v>1025</v>
      </c>
      <c r="B27" s="227" t="s">
        <v>307</v>
      </c>
      <c r="C27" s="226">
        <v>1025</v>
      </c>
      <c r="D27" s="228" t="s">
        <v>281</v>
      </c>
      <c r="E27" s="228" t="s">
        <v>282</v>
      </c>
      <c r="F27" s="228" t="s">
        <v>5</v>
      </c>
      <c r="G27" s="228" t="s">
        <v>283</v>
      </c>
      <c r="H27" s="229">
        <v>888288.8</v>
      </c>
      <c r="I27" s="229">
        <v>0</v>
      </c>
      <c r="J27" s="229">
        <v>75305.36</v>
      </c>
      <c r="K27" s="229">
        <v>0</v>
      </c>
      <c r="L27" s="229">
        <v>15654.56</v>
      </c>
      <c r="M27" s="229">
        <v>389013.44</v>
      </c>
      <c r="N27" s="229">
        <v>0</v>
      </c>
      <c r="O27" s="229">
        <v>7650</v>
      </c>
      <c r="P27" s="229">
        <v>9027.24</v>
      </c>
      <c r="Q27" s="229">
        <v>12</v>
      </c>
      <c r="R27" s="229">
        <v>0</v>
      </c>
      <c r="S27" s="229">
        <v>0</v>
      </c>
      <c r="T27" s="229">
        <v>30563.4</v>
      </c>
      <c r="U27" s="229">
        <v>0</v>
      </c>
      <c r="V27" s="229">
        <v>0</v>
      </c>
      <c r="W27" s="229">
        <v>0</v>
      </c>
      <c r="X27" s="229">
        <v>0</v>
      </c>
      <c r="Y27" s="229">
        <v>1415514.8</v>
      </c>
      <c r="Z27" s="229">
        <v>284968.90999999986</v>
      </c>
      <c r="AA27" s="229">
        <v>0</v>
      </c>
      <c r="AB27" s="229">
        <v>285662</v>
      </c>
      <c r="AC27" s="229">
        <v>20299.000000000116</v>
      </c>
      <c r="AD27" s="229">
        <v>85374</v>
      </c>
      <c r="AE27" s="229">
        <v>12888</v>
      </c>
      <c r="AF27" s="229">
        <v>0</v>
      </c>
      <c r="AG27" s="229">
        <v>596.9800000000123</v>
      </c>
      <c r="AH27" s="229">
        <v>8072.45</v>
      </c>
      <c r="AI27" s="229">
        <v>0</v>
      </c>
      <c r="AJ27" s="229">
        <v>0</v>
      </c>
      <c r="AK27" s="229">
        <v>6791.4799999999968</v>
      </c>
      <c r="AL27" s="229">
        <v>1494.88</v>
      </c>
      <c r="AM27" s="229">
        <v>225</v>
      </c>
      <c r="AN27" s="229">
        <v>4588.4699999999993</v>
      </c>
      <c r="AO27" s="229">
        <v>13766.66</v>
      </c>
      <c r="AP27" s="229">
        <v>0</v>
      </c>
      <c r="AQ27" s="229">
        <v>21099.61</v>
      </c>
      <c r="AR27" s="229">
        <v>48899.26</v>
      </c>
      <c r="AS27" s="229">
        <v>14322.95</v>
      </c>
      <c r="AT27" s="229">
        <v>0</v>
      </c>
      <c r="AU27" s="229">
        <v>4096.3500000000167</v>
      </c>
      <c r="AV27" s="229">
        <v>3291.75</v>
      </c>
      <c r="AW27" s="229">
        <v>0</v>
      </c>
      <c r="AX27" s="229">
        <v>7740.32</v>
      </c>
      <c r="AY27" s="229">
        <v>0</v>
      </c>
      <c r="AZ27" s="229">
        <v>106064.46</v>
      </c>
      <c r="BA27" s="229">
        <v>283025.34000000008</v>
      </c>
      <c r="BB27" s="229">
        <v>0</v>
      </c>
      <c r="BC27" s="229">
        <v>0</v>
      </c>
      <c r="BD27" s="229">
        <v>0</v>
      </c>
      <c r="BE27" s="229">
        <v>1213267.8699999999</v>
      </c>
      <c r="BF27" s="229">
        <v>434464.59000000014</v>
      </c>
      <c r="BG27" s="229">
        <v>202246.93000000017</v>
      </c>
      <c r="BH27" s="229">
        <v>636711.52000000025</v>
      </c>
      <c r="BI27" s="229">
        <v>4803.25</v>
      </c>
      <c r="BJ27" s="229">
        <v>0</v>
      </c>
      <c r="BK27" s="229">
        <v>0</v>
      </c>
      <c r="BL27" s="229">
        <v>4803.25</v>
      </c>
      <c r="BM27" s="229">
        <v>0</v>
      </c>
      <c r="BN27" s="229">
        <v>0</v>
      </c>
      <c r="BO27" s="229">
        <v>0</v>
      </c>
      <c r="BP27" s="229">
        <v>3390</v>
      </c>
      <c r="BQ27" s="229">
        <v>3390</v>
      </c>
      <c r="BR27" s="229">
        <v>26263</v>
      </c>
      <c r="BS27" s="229">
        <v>1413.25</v>
      </c>
      <c r="BT27" s="229">
        <v>27676.25</v>
      </c>
      <c r="BU27" s="229">
        <v>0</v>
      </c>
      <c r="BV27" s="229">
        <v>0</v>
      </c>
      <c r="BW27" s="229">
        <v>0</v>
      </c>
      <c r="BX27" s="229">
        <v>0</v>
      </c>
      <c r="BY27" s="229">
        <v>0</v>
      </c>
      <c r="BZ27" s="229">
        <v>0</v>
      </c>
      <c r="CA27" s="229">
        <v>0</v>
      </c>
      <c r="CB27" s="229">
        <v>0</v>
      </c>
      <c r="CC27" s="229">
        <v>0</v>
      </c>
      <c r="CD27" s="229">
        <v>636711.52000000025</v>
      </c>
      <c r="CE27" s="229">
        <v>0</v>
      </c>
      <c r="CF27" s="229">
        <v>27676.25</v>
      </c>
      <c r="CG27" s="229">
        <v>0</v>
      </c>
      <c r="CH27" s="229">
        <v>0</v>
      </c>
      <c r="CI27" s="229">
        <f t="shared" si="0"/>
        <v>664387.77000000025</v>
      </c>
      <c r="CJ27" s="229">
        <v>659042.91</v>
      </c>
      <c r="CK27" s="229">
        <v>0</v>
      </c>
      <c r="CL27" s="229">
        <v>0</v>
      </c>
      <c r="CM27" s="229">
        <v>659042.91</v>
      </c>
      <c r="CN27" s="229">
        <v>0</v>
      </c>
      <c r="CO27" s="229">
        <v>0</v>
      </c>
      <c r="CP27" s="229">
        <v>0</v>
      </c>
      <c r="CQ27" s="229">
        <v>0</v>
      </c>
      <c r="CR27" s="229">
        <v>-5309.37</v>
      </c>
      <c r="CS27" s="229">
        <v>653733.54</v>
      </c>
      <c r="CT27" s="229">
        <v>0</v>
      </c>
      <c r="CU27" s="229">
        <v>0</v>
      </c>
      <c r="CV27" s="229">
        <v>0</v>
      </c>
      <c r="CW27" s="229">
        <v>0</v>
      </c>
      <c r="CX27" s="229"/>
      <c r="CY27" s="229"/>
      <c r="CZ27" s="229"/>
      <c r="DA27" s="229">
        <v>0</v>
      </c>
      <c r="DB27" s="229">
        <v>0</v>
      </c>
      <c r="DC27" s="229">
        <v>1902</v>
      </c>
      <c r="DD27" s="229">
        <v>8752.24</v>
      </c>
      <c r="DE27" s="229">
        <v>0</v>
      </c>
      <c r="DF27" s="229">
        <v>0</v>
      </c>
      <c r="DG27" s="229">
        <v>0</v>
      </c>
      <c r="DH27" s="229">
        <v>0</v>
      </c>
      <c r="DI27" s="229">
        <v>0</v>
      </c>
      <c r="DJ27" s="229">
        <v>0</v>
      </c>
      <c r="DK27" s="229">
        <v>10654.24</v>
      </c>
      <c r="DL27" s="229">
        <v>0</v>
      </c>
      <c r="DM27" s="229">
        <v>0</v>
      </c>
      <c r="DN27" s="229">
        <v>0</v>
      </c>
      <c r="DO27" s="229">
        <v>0</v>
      </c>
      <c r="DP27" s="229">
        <v>0</v>
      </c>
      <c r="DQ27" s="230">
        <v>-1.0000000009313226E-2</v>
      </c>
      <c r="DR27" s="231">
        <v>689788.89</v>
      </c>
      <c r="DS27" s="232">
        <v>523478.97999999986</v>
      </c>
      <c r="DT27" s="231">
        <v>0</v>
      </c>
      <c r="DU27" s="231">
        <v>47252.639999999999</v>
      </c>
      <c r="DV27" s="231">
        <v>0</v>
      </c>
      <c r="DW27" s="231">
        <v>0</v>
      </c>
      <c r="DZ27"/>
      <c r="EA27"/>
      <c r="EH27"/>
    </row>
    <row r="28" spans="1:138" hidden="1">
      <c r="A28" s="226">
        <v>2402</v>
      </c>
      <c r="B28" s="227" t="s">
        <v>308</v>
      </c>
      <c r="C28" s="226">
        <v>2402</v>
      </c>
      <c r="D28" s="228" t="s">
        <v>281</v>
      </c>
      <c r="E28" s="228" t="s">
        <v>291</v>
      </c>
      <c r="F28" s="228" t="s">
        <v>5</v>
      </c>
      <c r="G28" s="228" t="s">
        <v>283</v>
      </c>
      <c r="H28" s="229">
        <v>1713533.57</v>
      </c>
      <c r="I28" s="229">
        <v>0</v>
      </c>
      <c r="J28" s="229">
        <v>428601.02</v>
      </c>
      <c r="K28" s="229">
        <v>0</v>
      </c>
      <c r="L28" s="229">
        <v>88480</v>
      </c>
      <c r="M28" s="229">
        <v>400</v>
      </c>
      <c r="N28" s="229">
        <v>0</v>
      </c>
      <c r="O28" s="229">
        <v>1020</v>
      </c>
      <c r="P28" s="229">
        <v>58443.519999999997</v>
      </c>
      <c r="Q28" s="229">
        <v>2673.63</v>
      </c>
      <c r="R28" s="229">
        <v>0</v>
      </c>
      <c r="S28" s="229">
        <v>0</v>
      </c>
      <c r="T28" s="229">
        <v>4853.1000000000004</v>
      </c>
      <c r="U28" s="229">
        <v>0</v>
      </c>
      <c r="V28" s="229">
        <v>0</v>
      </c>
      <c r="W28" s="229">
        <v>901.25</v>
      </c>
      <c r="X28" s="229">
        <v>133335</v>
      </c>
      <c r="Y28" s="229">
        <v>2432241.09</v>
      </c>
      <c r="Z28" s="229">
        <v>1269617.3400000001</v>
      </c>
      <c r="AA28" s="229">
        <v>0</v>
      </c>
      <c r="AB28" s="229">
        <v>590423.64</v>
      </c>
      <c r="AC28" s="229">
        <v>21869.68</v>
      </c>
      <c r="AD28" s="229">
        <v>85371.24</v>
      </c>
      <c r="AE28" s="229">
        <v>0</v>
      </c>
      <c r="AF28" s="229">
        <v>69395.37</v>
      </c>
      <c r="AG28" s="229">
        <v>607</v>
      </c>
      <c r="AH28" s="229">
        <v>3880</v>
      </c>
      <c r="AI28" s="229">
        <v>0</v>
      </c>
      <c r="AJ28" s="229">
        <v>0</v>
      </c>
      <c r="AK28" s="229">
        <v>10492.69</v>
      </c>
      <c r="AL28" s="229">
        <v>0</v>
      </c>
      <c r="AM28" s="229">
        <v>40965.360000000001</v>
      </c>
      <c r="AN28" s="229">
        <v>6506.83</v>
      </c>
      <c r="AO28" s="229">
        <v>29676.89</v>
      </c>
      <c r="AP28" s="229">
        <v>18078.900000000001</v>
      </c>
      <c r="AQ28" s="229">
        <v>7448.17</v>
      </c>
      <c r="AR28" s="229">
        <v>30239.21</v>
      </c>
      <c r="AS28" s="229">
        <v>19.8</v>
      </c>
      <c r="AT28" s="229">
        <v>0</v>
      </c>
      <c r="AU28" s="229">
        <v>27525.62</v>
      </c>
      <c r="AV28" s="229">
        <v>5139.75</v>
      </c>
      <c r="AW28" s="229">
        <v>0</v>
      </c>
      <c r="AX28" s="229">
        <v>118935.44</v>
      </c>
      <c r="AY28" s="229">
        <v>96631.13</v>
      </c>
      <c r="AZ28" s="229">
        <v>7019.6</v>
      </c>
      <c r="BA28" s="229">
        <v>137818.1</v>
      </c>
      <c r="BB28" s="229">
        <v>0</v>
      </c>
      <c r="BC28" s="229">
        <v>7470.85</v>
      </c>
      <c r="BD28" s="229">
        <v>0</v>
      </c>
      <c r="BE28" s="229">
        <v>2585132.61</v>
      </c>
      <c r="BF28" s="229">
        <v>66139.939999999769</v>
      </c>
      <c r="BG28" s="229">
        <v>-152891.52000000002</v>
      </c>
      <c r="BH28" s="229">
        <v>-86751.580000000249</v>
      </c>
      <c r="BI28" s="229">
        <v>7438</v>
      </c>
      <c r="BJ28" s="229">
        <v>0</v>
      </c>
      <c r="BK28" s="229">
        <v>0</v>
      </c>
      <c r="BL28" s="229">
        <v>7438</v>
      </c>
      <c r="BM28" s="229">
        <v>0</v>
      </c>
      <c r="BN28" s="229">
        <v>0</v>
      </c>
      <c r="BO28" s="229">
        <v>0</v>
      </c>
      <c r="BP28" s="229">
        <v>0</v>
      </c>
      <c r="BQ28" s="229">
        <v>0</v>
      </c>
      <c r="BR28" s="229">
        <v>48856.36</v>
      </c>
      <c r="BS28" s="229">
        <v>7438</v>
      </c>
      <c r="BT28" s="229">
        <v>56294.36</v>
      </c>
      <c r="BU28" s="229">
        <v>0</v>
      </c>
      <c r="BV28" s="229">
        <v>0</v>
      </c>
      <c r="BW28" s="229">
        <v>0</v>
      </c>
      <c r="BX28" s="229">
        <v>0</v>
      </c>
      <c r="BY28" s="229">
        <v>0</v>
      </c>
      <c r="BZ28" s="229">
        <v>0</v>
      </c>
      <c r="CA28" s="229">
        <v>0</v>
      </c>
      <c r="CB28" s="229">
        <v>0</v>
      </c>
      <c r="CC28" s="229">
        <v>0</v>
      </c>
      <c r="CD28" s="229">
        <v>-86751.580000000249</v>
      </c>
      <c r="CE28" s="229">
        <v>0</v>
      </c>
      <c r="CF28" s="229">
        <v>56294.36</v>
      </c>
      <c r="CG28" s="229">
        <v>0</v>
      </c>
      <c r="CH28" s="229">
        <v>0</v>
      </c>
      <c r="CI28" s="229">
        <f t="shared" si="0"/>
        <v>-30457.220000000249</v>
      </c>
      <c r="CJ28" s="229">
        <v>238664.38</v>
      </c>
      <c r="CK28" s="229">
        <v>0</v>
      </c>
      <c r="CL28" s="229">
        <v>40</v>
      </c>
      <c r="CM28" s="229">
        <v>238704.38</v>
      </c>
      <c r="CN28" s="229">
        <v>0</v>
      </c>
      <c r="CO28" s="229">
        <v>0</v>
      </c>
      <c r="CP28" s="229">
        <v>2874.41</v>
      </c>
      <c r="CQ28" s="229">
        <v>5472.53</v>
      </c>
      <c r="CR28" s="229">
        <v>0</v>
      </c>
      <c r="CS28" s="229">
        <v>247051.32</v>
      </c>
      <c r="CT28" s="229">
        <v>220.99</v>
      </c>
      <c r="CU28" s="229">
        <v>0</v>
      </c>
      <c r="CV28" s="229">
        <v>0</v>
      </c>
      <c r="CW28" s="229">
        <v>220.99</v>
      </c>
      <c r="CX28" s="229"/>
      <c r="CY28" s="229"/>
      <c r="CZ28" s="229"/>
      <c r="DA28" s="229">
        <v>0</v>
      </c>
      <c r="DB28" s="229">
        <v>220.99</v>
      </c>
      <c r="DC28" s="229">
        <v>0</v>
      </c>
      <c r="DD28" s="229">
        <v>0</v>
      </c>
      <c r="DE28" s="229">
        <v>0</v>
      </c>
      <c r="DF28" s="229">
        <v>0</v>
      </c>
      <c r="DG28" s="229">
        <v>-12080.82</v>
      </c>
      <c r="DH28" s="229">
        <v>0</v>
      </c>
      <c r="DI28" s="229">
        <v>0</v>
      </c>
      <c r="DJ28" s="229">
        <v>0</v>
      </c>
      <c r="DK28" s="229">
        <v>-12080.82</v>
      </c>
      <c r="DL28" s="229">
        <v>45037.08</v>
      </c>
      <c r="DM28" s="229">
        <v>0</v>
      </c>
      <c r="DN28" s="229">
        <v>-3564.33</v>
      </c>
      <c r="DO28" s="229">
        <v>-307121.13</v>
      </c>
      <c r="DP28" s="229">
        <v>0</v>
      </c>
      <c r="DQ28" s="230">
        <v>-0.32999999998719431</v>
      </c>
      <c r="DR28" s="231">
        <v>2037284.27</v>
      </c>
      <c r="DS28" s="232">
        <v>547848.33999999985</v>
      </c>
      <c r="DT28" s="231">
        <v>96631.13</v>
      </c>
      <c r="DU28" s="231">
        <v>66990.25</v>
      </c>
      <c r="DV28" s="231">
        <v>0</v>
      </c>
      <c r="DW28" s="231">
        <v>-265648.38</v>
      </c>
      <c r="DZ28"/>
      <c r="EA28"/>
      <c r="EH28"/>
    </row>
    <row r="29" spans="1:138" hidden="1">
      <c r="A29" s="226">
        <v>2401</v>
      </c>
      <c r="B29" s="227" t="s">
        <v>309</v>
      </c>
      <c r="C29" s="226">
        <v>2401</v>
      </c>
      <c r="D29" s="228" t="s">
        <v>281</v>
      </c>
      <c r="E29" s="228" t="s">
        <v>291</v>
      </c>
      <c r="F29" s="228" t="s">
        <v>5</v>
      </c>
      <c r="G29" s="228" t="s">
        <v>283</v>
      </c>
      <c r="H29" s="229">
        <v>1872674</v>
      </c>
      <c r="I29" s="229">
        <v>0</v>
      </c>
      <c r="J29" s="229">
        <v>112222.09</v>
      </c>
      <c r="K29" s="229">
        <v>0</v>
      </c>
      <c r="L29" s="229">
        <v>101550</v>
      </c>
      <c r="M29" s="229">
        <v>600</v>
      </c>
      <c r="N29" s="229">
        <v>0</v>
      </c>
      <c r="O29" s="229">
        <v>7380</v>
      </c>
      <c r="P29" s="229">
        <v>389613.93</v>
      </c>
      <c r="Q29" s="229">
        <v>0</v>
      </c>
      <c r="R29" s="229">
        <v>0</v>
      </c>
      <c r="S29" s="229">
        <v>0</v>
      </c>
      <c r="T29" s="229">
        <v>58270.31</v>
      </c>
      <c r="U29" s="229">
        <v>0</v>
      </c>
      <c r="V29" s="229">
        <v>0</v>
      </c>
      <c r="W29" s="229">
        <v>3048.75</v>
      </c>
      <c r="X29" s="229">
        <v>19806</v>
      </c>
      <c r="Y29" s="229">
        <v>2565165.08</v>
      </c>
      <c r="Z29" s="229">
        <v>1331201.45</v>
      </c>
      <c r="AA29" s="229">
        <v>0</v>
      </c>
      <c r="AB29" s="229">
        <v>508362.5</v>
      </c>
      <c r="AC29" s="229">
        <v>25873.27</v>
      </c>
      <c r="AD29" s="229">
        <v>92412.01</v>
      </c>
      <c r="AE29" s="229">
        <v>0</v>
      </c>
      <c r="AF29" s="229">
        <v>57087.19</v>
      </c>
      <c r="AG29" s="229">
        <v>3194.3</v>
      </c>
      <c r="AH29" s="229">
        <v>7063</v>
      </c>
      <c r="AI29" s="229">
        <v>0</v>
      </c>
      <c r="AJ29" s="229">
        <v>0</v>
      </c>
      <c r="AK29" s="229">
        <v>20716.830000000002</v>
      </c>
      <c r="AL29" s="229">
        <v>2071.8000000000002</v>
      </c>
      <c r="AM29" s="229">
        <v>53146.2</v>
      </c>
      <c r="AN29" s="229">
        <v>12638.29</v>
      </c>
      <c r="AO29" s="229">
        <v>73891.39</v>
      </c>
      <c r="AP29" s="229">
        <v>21049</v>
      </c>
      <c r="AQ29" s="229">
        <v>13579.77</v>
      </c>
      <c r="AR29" s="229">
        <v>109148.09</v>
      </c>
      <c r="AS29" s="229">
        <v>0</v>
      </c>
      <c r="AT29" s="229">
        <v>0</v>
      </c>
      <c r="AU29" s="229">
        <v>11335.07</v>
      </c>
      <c r="AV29" s="229">
        <v>9471</v>
      </c>
      <c r="AW29" s="229">
        <v>0</v>
      </c>
      <c r="AX29" s="229">
        <v>14845.36</v>
      </c>
      <c r="AY29" s="229">
        <v>83551.02</v>
      </c>
      <c r="AZ29" s="229">
        <v>9526.6</v>
      </c>
      <c r="BA29" s="229">
        <v>142611.01999999999</v>
      </c>
      <c r="BB29" s="229">
        <v>0</v>
      </c>
      <c r="BC29" s="229">
        <v>7431.49</v>
      </c>
      <c r="BD29" s="229">
        <v>0</v>
      </c>
      <c r="BE29" s="229">
        <v>2610206.6500000004</v>
      </c>
      <c r="BF29" s="229">
        <v>66914.750000000291</v>
      </c>
      <c r="BG29" s="229">
        <v>-45041.570000000298</v>
      </c>
      <c r="BH29" s="229">
        <v>21873.179999999993</v>
      </c>
      <c r="BI29" s="229">
        <v>8275</v>
      </c>
      <c r="BJ29" s="229">
        <v>0</v>
      </c>
      <c r="BK29" s="229">
        <v>0</v>
      </c>
      <c r="BL29" s="229">
        <v>8275</v>
      </c>
      <c r="BM29" s="229">
        <v>0</v>
      </c>
      <c r="BN29" s="229">
        <v>0</v>
      </c>
      <c r="BO29" s="229">
        <v>0</v>
      </c>
      <c r="BP29" s="229">
        <v>0</v>
      </c>
      <c r="BQ29" s="229">
        <v>0</v>
      </c>
      <c r="BR29" s="229">
        <v>50679.69</v>
      </c>
      <c r="BS29" s="229">
        <v>8275</v>
      </c>
      <c r="BT29" s="229">
        <v>58954.69</v>
      </c>
      <c r="BU29" s="229">
        <v>0</v>
      </c>
      <c r="BV29" s="229">
        <v>0</v>
      </c>
      <c r="BW29" s="229">
        <v>0</v>
      </c>
      <c r="BX29" s="229">
        <v>0</v>
      </c>
      <c r="BY29" s="229">
        <v>0</v>
      </c>
      <c r="BZ29" s="229">
        <v>0</v>
      </c>
      <c r="CA29" s="229">
        <v>0</v>
      </c>
      <c r="CB29" s="229">
        <v>0</v>
      </c>
      <c r="CC29" s="229">
        <v>0</v>
      </c>
      <c r="CD29" s="229">
        <v>21873.179999999993</v>
      </c>
      <c r="CE29" s="229">
        <v>0</v>
      </c>
      <c r="CF29" s="229">
        <v>58954.69</v>
      </c>
      <c r="CG29" s="229">
        <v>0</v>
      </c>
      <c r="CH29" s="229">
        <v>0</v>
      </c>
      <c r="CI29" s="229">
        <f t="shared" si="0"/>
        <v>80827.87</v>
      </c>
      <c r="CJ29" s="229">
        <v>231374.97</v>
      </c>
      <c r="CK29" s="229">
        <v>0</v>
      </c>
      <c r="CL29" s="229">
        <v>0</v>
      </c>
      <c r="CM29" s="229">
        <v>231374.97</v>
      </c>
      <c r="CN29" s="229">
        <v>0</v>
      </c>
      <c r="CO29" s="229">
        <v>0</v>
      </c>
      <c r="CP29" s="229">
        <v>5691.32</v>
      </c>
      <c r="CQ29" s="229">
        <v>36309.82</v>
      </c>
      <c r="CR29" s="229">
        <v>0</v>
      </c>
      <c r="CS29" s="229">
        <v>273376.11</v>
      </c>
      <c r="CT29" s="229">
        <v>0</v>
      </c>
      <c r="CU29" s="229">
        <v>0</v>
      </c>
      <c r="CV29" s="229">
        <v>0</v>
      </c>
      <c r="CW29" s="229">
        <v>0</v>
      </c>
      <c r="CX29" s="229"/>
      <c r="CY29" s="229"/>
      <c r="CZ29" s="229"/>
      <c r="DA29" s="229">
        <v>0</v>
      </c>
      <c r="DB29" s="229">
        <v>0</v>
      </c>
      <c r="DC29" s="229">
        <v>0</v>
      </c>
      <c r="DD29" s="229">
        <v>0</v>
      </c>
      <c r="DE29" s="229">
        <v>0</v>
      </c>
      <c r="DF29" s="229">
        <v>0</v>
      </c>
      <c r="DG29" s="229">
        <v>-13020.02</v>
      </c>
      <c r="DH29" s="229">
        <v>-152.65</v>
      </c>
      <c r="DI29" s="229">
        <v>0</v>
      </c>
      <c r="DJ29" s="229">
        <v>0</v>
      </c>
      <c r="DK29" s="229">
        <v>-13172.67</v>
      </c>
      <c r="DL29" s="229">
        <v>1225</v>
      </c>
      <c r="DM29" s="229">
        <v>0</v>
      </c>
      <c r="DN29" s="229">
        <v>0</v>
      </c>
      <c r="DO29" s="229">
        <v>-180600.5</v>
      </c>
      <c r="DP29" s="229">
        <v>0</v>
      </c>
      <c r="DQ29" s="230"/>
      <c r="DR29" s="231">
        <v>2018130.72</v>
      </c>
      <c r="DS29" s="232">
        <v>592075.9300000004</v>
      </c>
      <c r="DT29" s="231">
        <v>83551.02</v>
      </c>
      <c r="DU29" s="231">
        <v>455264.24</v>
      </c>
      <c r="DV29" s="231">
        <v>0</v>
      </c>
      <c r="DW29" s="231">
        <v>-179375.5</v>
      </c>
      <c r="DZ29"/>
      <c r="EA29"/>
      <c r="EH29"/>
    </row>
    <row r="30" spans="1:138" hidden="1">
      <c r="A30" s="226">
        <v>1001</v>
      </c>
      <c r="B30" s="227" t="s">
        <v>310</v>
      </c>
      <c r="C30" s="226">
        <v>1001</v>
      </c>
      <c r="D30" s="228" t="s">
        <v>281</v>
      </c>
      <c r="E30" s="228" t="s">
        <v>282</v>
      </c>
      <c r="F30" s="228" t="s">
        <v>5</v>
      </c>
      <c r="G30" s="228" t="s">
        <v>304</v>
      </c>
      <c r="H30" s="229">
        <v>576765.76</v>
      </c>
      <c r="I30" s="229">
        <v>0</v>
      </c>
      <c r="J30" s="229">
        <v>1820</v>
      </c>
      <c r="K30" s="229">
        <v>0</v>
      </c>
      <c r="L30" s="229">
        <v>0</v>
      </c>
      <c r="M30" s="229">
        <v>571.29</v>
      </c>
      <c r="N30" s="229">
        <v>0</v>
      </c>
      <c r="O30" s="229">
        <v>0</v>
      </c>
      <c r="P30" s="229">
        <v>-42044.35</v>
      </c>
      <c r="Q30" s="229">
        <v>0</v>
      </c>
      <c r="R30" s="229">
        <v>0</v>
      </c>
      <c r="S30" s="229">
        <v>0</v>
      </c>
      <c r="T30" s="229">
        <v>7877.2399999999989</v>
      </c>
      <c r="U30" s="229">
        <v>28500</v>
      </c>
      <c r="V30" s="229">
        <v>0</v>
      </c>
      <c r="W30" s="229">
        <v>0</v>
      </c>
      <c r="X30" s="229">
        <v>0</v>
      </c>
      <c r="Y30" s="229">
        <v>573489.94000000006</v>
      </c>
      <c r="Z30" s="229">
        <f>116680.1+160986.38</f>
        <v>277666.48</v>
      </c>
      <c r="AA30" s="229">
        <v>-374.09999999999997</v>
      </c>
      <c r="AB30" s="229">
        <v>-23489.46</v>
      </c>
      <c r="AC30" s="229">
        <v>159247.91999999998</v>
      </c>
      <c r="AD30" s="229">
        <v>0</v>
      </c>
      <c r="AE30" s="229">
        <v>0</v>
      </c>
      <c r="AF30" s="229">
        <v>104025.70999999999</v>
      </c>
      <c r="AG30" s="229">
        <v>9281.2999999999993</v>
      </c>
      <c r="AH30" s="229">
        <v>225</v>
      </c>
      <c r="AI30" s="229">
        <v>0</v>
      </c>
      <c r="AJ30" s="229">
        <v>0</v>
      </c>
      <c r="AK30" s="229">
        <v>8721.76</v>
      </c>
      <c r="AL30" s="229">
        <v>0</v>
      </c>
      <c r="AM30" s="229">
        <v>1702.77</v>
      </c>
      <c r="AN30" s="229">
        <v>0</v>
      </c>
      <c r="AO30" s="229">
        <v>23939.7</v>
      </c>
      <c r="AP30" s="229">
        <v>0</v>
      </c>
      <c r="AQ30" s="229">
        <v>25031.53</v>
      </c>
      <c r="AR30" s="229">
        <v>97153.96</v>
      </c>
      <c r="AS30" s="229">
        <v>9844.2999999999993</v>
      </c>
      <c r="AT30" s="229">
        <v>0</v>
      </c>
      <c r="AU30" s="229">
        <v>4186.9600000000009</v>
      </c>
      <c r="AV30" s="229">
        <v>3291.75</v>
      </c>
      <c r="AW30" s="229">
        <v>0</v>
      </c>
      <c r="AX30" s="229">
        <v>28.99</v>
      </c>
      <c r="AY30" s="229">
        <v>5767.73</v>
      </c>
      <c r="AZ30" s="229">
        <v>0</v>
      </c>
      <c r="BA30" s="229">
        <v>33136.18</v>
      </c>
      <c r="BB30" s="229">
        <v>0</v>
      </c>
      <c r="BC30" s="229">
        <v>0</v>
      </c>
      <c r="BD30" s="229">
        <v>0</v>
      </c>
      <c r="BE30" s="229">
        <f t="shared" ref="BE30" si="1">SUM(Z30:BD30)</f>
        <v>739388.48</v>
      </c>
      <c r="BF30" s="229">
        <v>-46063.009999999995</v>
      </c>
      <c r="BG30" s="229">
        <f t="shared" ref="BG30" si="2">Y30-BE30</f>
        <v>-165898.53999999992</v>
      </c>
      <c r="BH30" s="229">
        <f t="shared" ref="BH30" si="3">BF30+BG30</f>
        <v>-211961.54999999993</v>
      </c>
      <c r="BI30" s="229">
        <v>4762.75</v>
      </c>
      <c r="BJ30" s="229">
        <v>0</v>
      </c>
      <c r="BK30" s="229">
        <v>0</v>
      </c>
      <c r="BL30" s="229">
        <v>4762.75</v>
      </c>
      <c r="BM30" s="229">
        <v>0</v>
      </c>
      <c r="BN30" s="229">
        <v>0</v>
      </c>
      <c r="BO30" s="229">
        <v>0</v>
      </c>
      <c r="BP30" s="229">
        <v>0</v>
      </c>
      <c r="BQ30" s="229">
        <v>0</v>
      </c>
      <c r="BR30" s="229">
        <v>13073.999999999993</v>
      </c>
      <c r="BS30" s="229">
        <v>4762.75</v>
      </c>
      <c r="BT30" s="229">
        <v>17836.749999999993</v>
      </c>
      <c r="BU30" s="229">
        <v>0</v>
      </c>
      <c r="BV30" s="229">
        <v>0</v>
      </c>
      <c r="BW30" s="229">
        <v>0</v>
      </c>
      <c r="BX30" s="229">
        <v>0</v>
      </c>
      <c r="BY30" s="229">
        <v>0</v>
      </c>
      <c r="BZ30" s="229">
        <v>0</v>
      </c>
      <c r="CA30" s="229">
        <v>0</v>
      </c>
      <c r="CB30" s="229">
        <v>0</v>
      </c>
      <c r="CC30" s="229">
        <v>0</v>
      </c>
      <c r="CD30" s="229">
        <f>BH30</f>
        <v>-211961.54999999993</v>
      </c>
      <c r="CE30" s="229">
        <v>0</v>
      </c>
      <c r="CF30" s="229">
        <v>17836.75</v>
      </c>
      <c r="CG30" s="229">
        <v>0</v>
      </c>
      <c r="CH30" s="229">
        <v>0</v>
      </c>
      <c r="CI30" s="229">
        <f>SUM(CD30:CH30)</f>
        <v>-194124.79999999993</v>
      </c>
      <c r="CJ30" s="229">
        <v>0</v>
      </c>
      <c r="CK30" s="229">
        <v>0</v>
      </c>
      <c r="CL30" s="229">
        <v>0</v>
      </c>
      <c r="CM30" s="229">
        <v>0</v>
      </c>
      <c r="CN30" s="229">
        <v>0</v>
      </c>
      <c r="CO30" s="229">
        <v>0</v>
      </c>
      <c r="CP30" s="229">
        <v>0</v>
      </c>
      <c r="CQ30" s="229">
        <v>0</v>
      </c>
      <c r="CR30" s="229">
        <v>0</v>
      </c>
      <c r="CS30" s="229">
        <v>0</v>
      </c>
      <c r="CT30" s="229">
        <v>0</v>
      </c>
      <c r="CU30" s="229">
        <v>0</v>
      </c>
      <c r="CV30" s="229">
        <v>0</v>
      </c>
      <c r="CW30" s="229">
        <v>0</v>
      </c>
      <c r="CX30" s="229"/>
      <c r="CY30" s="229"/>
      <c r="CZ30" s="229"/>
      <c r="DA30" s="229">
        <v>-33138.419999999911</v>
      </c>
      <c r="DB30" s="229">
        <v>-33138.419999999911</v>
      </c>
      <c r="DC30" s="229">
        <v>0</v>
      </c>
      <c r="DD30" s="229">
        <v>0</v>
      </c>
      <c r="DE30" s="229">
        <v>0</v>
      </c>
      <c r="DF30" s="229">
        <v>0</v>
      </c>
      <c r="DG30" s="229">
        <v>0</v>
      </c>
      <c r="DH30" s="229">
        <v>0</v>
      </c>
      <c r="DI30" s="229">
        <v>0</v>
      </c>
      <c r="DJ30" s="229">
        <v>0</v>
      </c>
      <c r="DK30" s="229">
        <v>0</v>
      </c>
      <c r="DL30" s="229">
        <v>0</v>
      </c>
      <c r="DM30" s="229">
        <v>0</v>
      </c>
      <c r="DN30" s="229">
        <v>0</v>
      </c>
      <c r="DO30" s="229">
        <v>0</v>
      </c>
      <c r="DP30" s="229">
        <v>0</v>
      </c>
      <c r="DQ30" s="230">
        <v>-8.7311491370201111E-11</v>
      </c>
      <c r="DR30" s="231">
        <v>365371.46999999991</v>
      </c>
      <c r="DS30" s="232">
        <v>213030.63000000006</v>
      </c>
      <c r="DT30" s="231">
        <v>14828.77</v>
      </c>
      <c r="DU30" s="231">
        <v>-34167.11</v>
      </c>
      <c r="DV30" s="231">
        <v>28500</v>
      </c>
      <c r="DW30" s="231">
        <v>0</v>
      </c>
      <c r="DZ30"/>
      <c r="EA30"/>
    </row>
    <row r="31" spans="1:138" hidden="1">
      <c r="A31" s="226">
        <v>4115</v>
      </c>
      <c r="B31" s="227" t="s">
        <v>311</v>
      </c>
      <c r="C31" s="226">
        <v>4115</v>
      </c>
      <c r="D31" s="228" t="s">
        <v>281</v>
      </c>
      <c r="E31" s="228" t="s">
        <v>294</v>
      </c>
      <c r="F31" s="228" t="s">
        <v>5</v>
      </c>
      <c r="G31" s="228" t="s">
        <v>283</v>
      </c>
      <c r="H31" s="229">
        <v>5454653.3600000003</v>
      </c>
      <c r="I31" s="229">
        <v>2222384.23</v>
      </c>
      <c r="J31" s="229">
        <v>258794.56</v>
      </c>
      <c r="K31" s="229">
        <v>0</v>
      </c>
      <c r="L31" s="229">
        <v>328650</v>
      </c>
      <c r="M31" s="229">
        <v>4970.79</v>
      </c>
      <c r="N31" s="229">
        <v>480</v>
      </c>
      <c r="O31" s="229">
        <v>28155.16</v>
      </c>
      <c r="P31" s="229">
        <v>124237.43</v>
      </c>
      <c r="Q31" s="229">
        <v>96830.54</v>
      </c>
      <c r="R31" s="229">
        <v>0</v>
      </c>
      <c r="S31" s="229">
        <v>0</v>
      </c>
      <c r="T31" s="229">
        <v>35755.81</v>
      </c>
      <c r="U31" s="229">
        <v>0</v>
      </c>
      <c r="V31" s="229">
        <v>0</v>
      </c>
      <c r="W31" s="229">
        <v>21103.13</v>
      </c>
      <c r="X31" s="229">
        <v>0</v>
      </c>
      <c r="Y31" s="229">
        <v>8576015.0099999998</v>
      </c>
      <c r="Z31" s="229">
        <v>4362651.16</v>
      </c>
      <c r="AA31" s="229">
        <v>0</v>
      </c>
      <c r="AB31" s="229">
        <v>843762.33</v>
      </c>
      <c r="AC31" s="229">
        <v>111366.58</v>
      </c>
      <c r="AD31" s="229">
        <v>900644.54</v>
      </c>
      <c r="AE31" s="229">
        <v>0</v>
      </c>
      <c r="AF31" s="229">
        <v>113427.43</v>
      </c>
      <c r="AG31" s="229">
        <v>46033.52</v>
      </c>
      <c r="AH31" s="229">
        <v>22977.22</v>
      </c>
      <c r="AI31" s="229">
        <v>0</v>
      </c>
      <c r="AJ31" s="229">
        <v>0</v>
      </c>
      <c r="AK31" s="229">
        <v>128497.32999999999</v>
      </c>
      <c r="AL31" s="229">
        <v>5902</v>
      </c>
      <c r="AM31" s="229">
        <v>163321.94</v>
      </c>
      <c r="AN31" s="229">
        <v>13335.5</v>
      </c>
      <c r="AO31" s="229">
        <v>222088.11</v>
      </c>
      <c r="AP31" s="229">
        <v>80286.86</v>
      </c>
      <c r="AQ31" s="229">
        <v>34213.56</v>
      </c>
      <c r="AR31" s="229">
        <v>252145.6</v>
      </c>
      <c r="AS31" s="229">
        <v>68867.83</v>
      </c>
      <c r="AT31" s="229">
        <v>148075.66999999998</v>
      </c>
      <c r="AU31" s="229">
        <v>114946.81</v>
      </c>
      <c r="AV31" s="229">
        <v>19395.650000000001</v>
      </c>
      <c r="AW31" s="229">
        <v>0</v>
      </c>
      <c r="AX31" s="229">
        <v>306115.89</v>
      </c>
      <c r="AY31" s="229">
        <v>171410.44</v>
      </c>
      <c r="AZ31" s="229">
        <v>84085.2</v>
      </c>
      <c r="BA31" s="229">
        <v>298838.93</v>
      </c>
      <c r="BB31" s="229">
        <v>0</v>
      </c>
      <c r="BC31" s="229">
        <v>0</v>
      </c>
      <c r="BD31" s="229">
        <v>352347.33</v>
      </c>
      <c r="BE31" s="229">
        <v>8864737.4299999997</v>
      </c>
      <c r="BF31" s="229">
        <v>2538983.859999998</v>
      </c>
      <c r="BG31" s="229">
        <v>-288722.41999999993</v>
      </c>
      <c r="BH31" s="229">
        <v>2250261.4399999981</v>
      </c>
      <c r="BI31" s="229">
        <v>22298.13</v>
      </c>
      <c r="BJ31" s="229">
        <v>0</v>
      </c>
      <c r="BK31" s="229">
        <v>352347.33</v>
      </c>
      <c r="BL31" s="229">
        <v>374645.46</v>
      </c>
      <c r="BM31" s="229">
        <v>0</v>
      </c>
      <c r="BN31" s="229">
        <v>387004.72</v>
      </c>
      <c r="BO31" s="229">
        <v>7195</v>
      </c>
      <c r="BP31" s="229">
        <v>47211.76</v>
      </c>
      <c r="BQ31" s="229">
        <v>441411.48</v>
      </c>
      <c r="BR31" s="229">
        <v>66766.02</v>
      </c>
      <c r="BS31" s="229">
        <v>-66766.01999999996</v>
      </c>
      <c r="BT31" s="229">
        <v>0</v>
      </c>
      <c r="BU31" s="229">
        <v>0</v>
      </c>
      <c r="BV31" s="229">
        <v>0</v>
      </c>
      <c r="BW31" s="229">
        <v>0</v>
      </c>
      <c r="BX31" s="229">
        <v>0</v>
      </c>
      <c r="BY31" s="229">
        <v>0</v>
      </c>
      <c r="BZ31" s="229">
        <v>0</v>
      </c>
      <c r="CA31" s="229">
        <v>0</v>
      </c>
      <c r="CB31" s="229">
        <v>0</v>
      </c>
      <c r="CC31" s="229">
        <v>0</v>
      </c>
      <c r="CD31" s="229">
        <v>2250261.4399999981</v>
      </c>
      <c r="CE31" s="229">
        <v>0</v>
      </c>
      <c r="CF31" s="229">
        <v>0</v>
      </c>
      <c r="CG31" s="229">
        <v>0</v>
      </c>
      <c r="CH31" s="229">
        <v>0</v>
      </c>
      <c r="CI31" s="229">
        <f t="shared" si="0"/>
        <v>2250261.4399999981</v>
      </c>
      <c r="CJ31" s="229">
        <v>1208805.31</v>
      </c>
      <c r="CK31" s="229">
        <v>587368.37</v>
      </c>
      <c r="CL31" s="229">
        <v>792.64</v>
      </c>
      <c r="CM31" s="229">
        <v>622229.58000000007</v>
      </c>
      <c r="CN31" s="229">
        <v>750</v>
      </c>
      <c r="CO31" s="229">
        <v>0</v>
      </c>
      <c r="CP31" s="229">
        <v>38955.74</v>
      </c>
      <c r="CQ31" s="229">
        <v>28081.82</v>
      </c>
      <c r="CR31" s="229">
        <v>0</v>
      </c>
      <c r="CS31" s="229">
        <v>690017.14</v>
      </c>
      <c r="CT31" s="229">
        <v>1530769.23</v>
      </c>
      <c r="CU31" s="229">
        <v>0</v>
      </c>
      <c r="CV31" s="229">
        <v>0</v>
      </c>
      <c r="CW31" s="229">
        <v>1530769.23</v>
      </c>
      <c r="CX31" s="229"/>
      <c r="CY31" s="229"/>
      <c r="CZ31" s="229"/>
      <c r="DA31" s="229">
        <v>0</v>
      </c>
      <c r="DB31" s="229">
        <v>1530769.23</v>
      </c>
      <c r="DC31" s="229">
        <v>0</v>
      </c>
      <c r="DD31" s="229">
        <v>21117.5</v>
      </c>
      <c r="DE31" s="229">
        <v>149843.38</v>
      </c>
      <c r="DF31" s="229">
        <v>0</v>
      </c>
      <c r="DG31" s="229">
        <v>-70725.539999999994</v>
      </c>
      <c r="DH31" s="229">
        <v>-4</v>
      </c>
      <c r="DI31" s="229">
        <v>-35230</v>
      </c>
      <c r="DJ31" s="229">
        <v>-35526.17</v>
      </c>
      <c r="DK31" s="229">
        <v>29475.170000000013</v>
      </c>
      <c r="DL31" s="229">
        <v>0</v>
      </c>
      <c r="DM31" s="229">
        <v>0</v>
      </c>
      <c r="DN31" s="229">
        <v>0</v>
      </c>
      <c r="DO31" s="229">
        <v>0</v>
      </c>
      <c r="DP31" s="229">
        <v>0</v>
      </c>
      <c r="DQ31" s="230">
        <v>0.48626431031152606</v>
      </c>
      <c r="DR31" s="231">
        <v>6377885.5599999996</v>
      </c>
      <c r="DS31" s="232">
        <v>2486851.87</v>
      </c>
      <c r="DT31" s="231">
        <v>171410.44</v>
      </c>
      <c r="DU31" s="231">
        <v>284978.94</v>
      </c>
      <c r="DV31" s="231">
        <v>0</v>
      </c>
      <c r="DW31" s="231">
        <v>0</v>
      </c>
      <c r="DZ31"/>
      <c r="EA31"/>
    </row>
    <row r="32" spans="1:138" hidden="1">
      <c r="A32" s="226">
        <v>2030</v>
      </c>
      <c r="B32" s="227" t="s">
        <v>312</v>
      </c>
      <c r="C32" s="226">
        <v>2030</v>
      </c>
      <c r="D32" s="228" t="s">
        <v>281</v>
      </c>
      <c r="E32" s="228" t="s">
        <v>291</v>
      </c>
      <c r="F32" s="228" t="s">
        <v>5</v>
      </c>
      <c r="G32" s="228" t="s">
        <v>283</v>
      </c>
      <c r="H32" s="229">
        <v>3877044.4</v>
      </c>
      <c r="I32" s="229">
        <v>0</v>
      </c>
      <c r="J32" s="229">
        <v>98485.21</v>
      </c>
      <c r="K32" s="229">
        <v>0</v>
      </c>
      <c r="L32" s="229">
        <v>392200</v>
      </c>
      <c r="M32" s="229">
        <v>4400</v>
      </c>
      <c r="N32" s="229">
        <v>0</v>
      </c>
      <c r="O32" s="229">
        <v>0</v>
      </c>
      <c r="P32" s="229">
        <v>59.93</v>
      </c>
      <c r="Q32" s="229">
        <v>30115.41</v>
      </c>
      <c r="R32" s="229">
        <v>874.66</v>
      </c>
      <c r="S32" s="229">
        <v>0</v>
      </c>
      <c r="T32" s="229">
        <v>18761.900000000001</v>
      </c>
      <c r="U32" s="229">
        <v>13437.5</v>
      </c>
      <c r="V32" s="229">
        <v>0</v>
      </c>
      <c r="W32" s="229">
        <v>353.13</v>
      </c>
      <c r="X32" s="229">
        <v>94647</v>
      </c>
      <c r="Y32" s="229">
        <v>4530379.1399999997</v>
      </c>
      <c r="Z32" s="229">
        <v>2042675.13</v>
      </c>
      <c r="AA32" s="229">
        <v>0</v>
      </c>
      <c r="AB32" s="229">
        <v>824732.43</v>
      </c>
      <c r="AC32" s="229">
        <v>121055.67</v>
      </c>
      <c r="AD32" s="229">
        <v>209990.45</v>
      </c>
      <c r="AE32" s="229">
        <v>103762.89</v>
      </c>
      <c r="AF32" s="229">
        <v>96996.94</v>
      </c>
      <c r="AG32" s="229">
        <v>14249.34</v>
      </c>
      <c r="AH32" s="229">
        <v>6494.25</v>
      </c>
      <c r="AI32" s="229">
        <v>0</v>
      </c>
      <c r="AJ32" s="229">
        <v>0</v>
      </c>
      <c r="AK32" s="229">
        <v>22521.11</v>
      </c>
      <c r="AL32" s="229">
        <v>0</v>
      </c>
      <c r="AM32" s="229">
        <v>5842.74</v>
      </c>
      <c r="AN32" s="229">
        <v>8056.66</v>
      </c>
      <c r="AO32" s="229">
        <v>87366.91</v>
      </c>
      <c r="AP32" s="229">
        <v>33389.800000000003</v>
      </c>
      <c r="AQ32" s="229">
        <v>17352.989999999998</v>
      </c>
      <c r="AR32" s="229">
        <v>45066.65</v>
      </c>
      <c r="AS32" s="229">
        <v>66442.06</v>
      </c>
      <c r="AT32" s="229">
        <v>0</v>
      </c>
      <c r="AU32" s="229">
        <v>34311.25</v>
      </c>
      <c r="AV32" s="229">
        <v>20483.04</v>
      </c>
      <c r="AW32" s="229">
        <v>8162.5</v>
      </c>
      <c r="AX32" s="229">
        <v>70894.219999999987</v>
      </c>
      <c r="AY32" s="229">
        <v>157676.18999999997</v>
      </c>
      <c r="AZ32" s="229">
        <v>72981.66</v>
      </c>
      <c r="BA32" s="229">
        <v>211530.47999999998</v>
      </c>
      <c r="BB32" s="229">
        <v>0</v>
      </c>
      <c r="BC32" s="229">
        <v>0</v>
      </c>
      <c r="BD32" s="229">
        <v>0</v>
      </c>
      <c r="BE32" s="229">
        <v>4282035.3600000013</v>
      </c>
      <c r="BF32" s="229">
        <v>294223.52000000037</v>
      </c>
      <c r="BG32" s="229">
        <v>248343.7799999984</v>
      </c>
      <c r="BH32" s="229">
        <v>542567.29999999877</v>
      </c>
      <c r="BI32" s="229">
        <v>11321.5</v>
      </c>
      <c r="BJ32" s="229">
        <v>0</v>
      </c>
      <c r="BK32" s="229">
        <v>0</v>
      </c>
      <c r="BL32" s="229">
        <v>11321.5</v>
      </c>
      <c r="BM32" s="229">
        <v>0</v>
      </c>
      <c r="BN32" s="229">
        <v>0</v>
      </c>
      <c r="BO32" s="229">
        <v>0</v>
      </c>
      <c r="BP32" s="229">
        <v>0</v>
      </c>
      <c r="BQ32" s="229">
        <v>0</v>
      </c>
      <c r="BR32" s="229">
        <v>40688</v>
      </c>
      <c r="BS32" s="229">
        <v>11321.5</v>
      </c>
      <c r="BT32" s="229">
        <v>52009.5</v>
      </c>
      <c r="BU32" s="229">
        <v>0</v>
      </c>
      <c r="BV32" s="229">
        <v>0</v>
      </c>
      <c r="BW32" s="229">
        <v>0</v>
      </c>
      <c r="BX32" s="229">
        <v>0</v>
      </c>
      <c r="BY32" s="229">
        <v>0</v>
      </c>
      <c r="BZ32" s="229">
        <v>0</v>
      </c>
      <c r="CA32" s="229">
        <v>0</v>
      </c>
      <c r="CB32" s="229">
        <v>0</v>
      </c>
      <c r="CC32" s="229">
        <v>0</v>
      </c>
      <c r="CD32" s="229">
        <v>542567.29999999877</v>
      </c>
      <c r="CE32" s="229">
        <v>0</v>
      </c>
      <c r="CF32" s="229">
        <v>52009.5</v>
      </c>
      <c r="CG32" s="229">
        <v>0</v>
      </c>
      <c r="CH32" s="229">
        <v>0</v>
      </c>
      <c r="CI32" s="229">
        <f t="shared" si="0"/>
        <v>594576.79999999877</v>
      </c>
      <c r="CJ32" s="229">
        <v>859090.81</v>
      </c>
      <c r="CK32" s="229">
        <v>282875.18</v>
      </c>
      <c r="CL32" s="229">
        <v>1240.6400000000001</v>
      </c>
      <c r="CM32" s="229">
        <v>577456.27000000014</v>
      </c>
      <c r="CN32" s="229">
        <v>0</v>
      </c>
      <c r="CO32" s="229">
        <v>0</v>
      </c>
      <c r="CP32" s="229">
        <v>15204.44</v>
      </c>
      <c r="CQ32" s="229">
        <v>16813.8</v>
      </c>
      <c r="CR32" s="229">
        <v>-2415</v>
      </c>
      <c r="CS32" s="229">
        <v>607059.51000000013</v>
      </c>
      <c r="CT32" s="229">
        <v>1166.55</v>
      </c>
      <c r="CU32" s="229">
        <v>0</v>
      </c>
      <c r="CV32" s="229">
        <v>0</v>
      </c>
      <c r="CW32" s="229">
        <v>1166.55</v>
      </c>
      <c r="CX32" s="229"/>
      <c r="CY32" s="229"/>
      <c r="CZ32" s="229"/>
      <c r="DA32" s="229">
        <v>0</v>
      </c>
      <c r="DB32" s="229">
        <v>1166.55</v>
      </c>
      <c r="DC32" s="229">
        <v>0</v>
      </c>
      <c r="DD32" s="229">
        <v>0</v>
      </c>
      <c r="DE32" s="229">
        <v>0</v>
      </c>
      <c r="DF32" s="229">
        <v>0</v>
      </c>
      <c r="DG32" s="229">
        <v>-26478.98</v>
      </c>
      <c r="DH32" s="229">
        <v>0</v>
      </c>
      <c r="DI32" s="229">
        <v>0</v>
      </c>
      <c r="DJ32" s="229">
        <v>0</v>
      </c>
      <c r="DK32" s="229">
        <v>-26478.98</v>
      </c>
      <c r="DL32" s="229">
        <v>0</v>
      </c>
      <c r="DM32" s="229">
        <v>12829.67</v>
      </c>
      <c r="DN32" s="229">
        <v>0</v>
      </c>
      <c r="DO32" s="229">
        <v>0</v>
      </c>
      <c r="DP32" s="229">
        <v>0</v>
      </c>
      <c r="DQ32" s="230">
        <v>-0.31000000005587935</v>
      </c>
      <c r="DR32" s="231">
        <v>3413462.85</v>
      </c>
      <c r="DS32" s="232">
        <v>868572.51000000117</v>
      </c>
      <c r="DT32" s="231">
        <v>157676.18999999997</v>
      </c>
      <c r="DU32" s="231">
        <v>48937.240000000005</v>
      </c>
      <c r="DV32" s="231">
        <v>14312.16</v>
      </c>
      <c r="DW32" s="231">
        <v>12829.67</v>
      </c>
      <c r="DZ32"/>
      <c r="EA32"/>
    </row>
    <row r="33" spans="1:131" hidden="1">
      <c r="A33" s="226">
        <v>3353</v>
      </c>
      <c r="B33" s="227" t="s">
        <v>313</v>
      </c>
      <c r="C33" s="226">
        <v>3353</v>
      </c>
      <c r="D33" s="228" t="s">
        <v>281</v>
      </c>
      <c r="E33" s="228" t="s">
        <v>291</v>
      </c>
      <c r="F33" s="228" t="s">
        <v>5</v>
      </c>
      <c r="G33" s="228" t="s">
        <v>283</v>
      </c>
      <c r="H33" s="229">
        <v>3182261.18</v>
      </c>
      <c r="I33" s="229">
        <v>0</v>
      </c>
      <c r="J33" s="229">
        <v>61163.5</v>
      </c>
      <c r="K33" s="229">
        <v>0</v>
      </c>
      <c r="L33" s="229">
        <v>182200</v>
      </c>
      <c r="M33" s="229">
        <v>155578.25</v>
      </c>
      <c r="N33" s="229">
        <v>0</v>
      </c>
      <c r="O33" s="229">
        <v>13660</v>
      </c>
      <c r="P33" s="229">
        <v>98152.309999999969</v>
      </c>
      <c r="Q33" s="229">
        <v>0</v>
      </c>
      <c r="R33" s="229">
        <v>0</v>
      </c>
      <c r="S33" s="229">
        <v>0</v>
      </c>
      <c r="T33" s="229">
        <v>12587.72</v>
      </c>
      <c r="U33" s="229">
        <v>104.79</v>
      </c>
      <c r="V33" s="229">
        <v>0</v>
      </c>
      <c r="W33" s="229">
        <v>10001.25</v>
      </c>
      <c r="X33" s="229">
        <v>139577</v>
      </c>
      <c r="Y33" s="229">
        <v>3855286.0000000005</v>
      </c>
      <c r="Z33" s="229">
        <v>1801569.6299999964</v>
      </c>
      <c r="AA33" s="229">
        <v>0</v>
      </c>
      <c r="AB33" s="229">
        <v>671366.74</v>
      </c>
      <c r="AC33" s="229">
        <v>50424.959999998915</v>
      </c>
      <c r="AD33" s="229">
        <v>312427.52000000002</v>
      </c>
      <c r="AE33" s="229">
        <v>0</v>
      </c>
      <c r="AF33" s="229">
        <v>64164.239999999641</v>
      </c>
      <c r="AG33" s="229">
        <v>1010.3699999999844</v>
      </c>
      <c r="AH33" s="229">
        <v>11864.620000000003</v>
      </c>
      <c r="AI33" s="229">
        <v>0</v>
      </c>
      <c r="AJ33" s="229">
        <v>0</v>
      </c>
      <c r="AK33" s="229">
        <v>38604.339999999997</v>
      </c>
      <c r="AL33" s="229">
        <v>4792.8100000000013</v>
      </c>
      <c r="AM33" s="229">
        <v>74404.100000000006</v>
      </c>
      <c r="AN33" s="229">
        <v>11874.53</v>
      </c>
      <c r="AO33" s="229">
        <v>50083.750000000007</v>
      </c>
      <c r="AP33" s="229">
        <v>11218.18</v>
      </c>
      <c r="AQ33" s="229">
        <v>43961.37</v>
      </c>
      <c r="AR33" s="229">
        <v>164085.92000000007</v>
      </c>
      <c r="AS33" s="229">
        <v>51725.1</v>
      </c>
      <c r="AT33" s="229">
        <v>0</v>
      </c>
      <c r="AU33" s="229">
        <v>58371.73000000001</v>
      </c>
      <c r="AV33" s="229">
        <v>18745.650000000001</v>
      </c>
      <c r="AW33" s="229">
        <v>764.4</v>
      </c>
      <c r="AX33" s="229">
        <v>139313.99</v>
      </c>
      <c r="AY33" s="229">
        <v>271365.57</v>
      </c>
      <c r="AZ33" s="229">
        <v>8394</v>
      </c>
      <c r="BA33" s="229">
        <v>142459.97999999969</v>
      </c>
      <c r="BB33" s="229">
        <v>0</v>
      </c>
      <c r="BC33" s="229">
        <v>0</v>
      </c>
      <c r="BD33" s="229">
        <v>0</v>
      </c>
      <c r="BE33" s="229">
        <v>4002993.4999999949</v>
      </c>
      <c r="BF33" s="229">
        <v>296554.20000000042</v>
      </c>
      <c r="BG33" s="229">
        <v>-147707.49999999441</v>
      </c>
      <c r="BH33" s="229">
        <v>148846.70000000601</v>
      </c>
      <c r="BI33" s="229">
        <v>0</v>
      </c>
      <c r="BJ33" s="229">
        <v>0</v>
      </c>
      <c r="BK33" s="229">
        <v>0</v>
      </c>
      <c r="BL33" s="229">
        <v>0</v>
      </c>
      <c r="BM33" s="229">
        <v>0</v>
      </c>
      <c r="BN33" s="229">
        <v>0</v>
      </c>
      <c r="BO33" s="229">
        <v>0</v>
      </c>
      <c r="BP33" s="229">
        <v>0</v>
      </c>
      <c r="BQ33" s="229">
        <v>0</v>
      </c>
      <c r="BR33" s="229">
        <v>0</v>
      </c>
      <c r="BS33" s="229">
        <v>0</v>
      </c>
      <c r="BT33" s="229">
        <v>0</v>
      </c>
      <c r="BU33" s="229">
        <v>0</v>
      </c>
      <c r="BV33" s="229">
        <v>0</v>
      </c>
      <c r="BW33" s="229">
        <v>0</v>
      </c>
      <c r="BX33" s="229">
        <v>0</v>
      </c>
      <c r="BY33" s="229">
        <v>0</v>
      </c>
      <c r="BZ33" s="229">
        <v>0</v>
      </c>
      <c r="CA33" s="229">
        <v>0</v>
      </c>
      <c r="CB33" s="229">
        <v>0</v>
      </c>
      <c r="CC33" s="229">
        <v>0</v>
      </c>
      <c r="CD33" s="229">
        <v>148846.70000000601</v>
      </c>
      <c r="CE33" s="229">
        <v>0</v>
      </c>
      <c r="CF33" s="229">
        <v>0</v>
      </c>
      <c r="CG33" s="229">
        <v>0</v>
      </c>
      <c r="CH33" s="229">
        <v>0</v>
      </c>
      <c r="CI33" s="229">
        <f t="shared" si="0"/>
        <v>148846.70000000601</v>
      </c>
      <c r="CJ33" s="229">
        <v>522241.84</v>
      </c>
      <c r="CK33" s="229">
        <v>0</v>
      </c>
      <c r="CL33" s="229">
        <v>0</v>
      </c>
      <c r="CM33" s="229">
        <v>522241.84</v>
      </c>
      <c r="CN33" s="229">
        <v>0</v>
      </c>
      <c r="CO33" s="229">
        <v>0</v>
      </c>
      <c r="CP33" s="229">
        <v>6497.4</v>
      </c>
      <c r="CQ33" s="229">
        <v>0</v>
      </c>
      <c r="CR33" s="229">
        <v>-308970.05999999994</v>
      </c>
      <c r="CS33" s="229">
        <v>219769.18000000005</v>
      </c>
      <c r="CT33" s="229">
        <v>0</v>
      </c>
      <c r="CU33" s="229">
        <v>0</v>
      </c>
      <c r="CV33" s="229">
        <v>0</v>
      </c>
      <c r="CW33" s="229">
        <v>0</v>
      </c>
      <c r="CX33" s="229"/>
      <c r="CY33" s="229"/>
      <c r="CZ33" s="229"/>
      <c r="DA33" s="229">
        <v>0</v>
      </c>
      <c r="DB33" s="229">
        <v>0</v>
      </c>
      <c r="DC33" s="229">
        <v>0</v>
      </c>
      <c r="DD33" s="229">
        <v>10468.709999999999</v>
      </c>
      <c r="DE33" s="229">
        <v>0</v>
      </c>
      <c r="DF33" s="229">
        <v>0</v>
      </c>
      <c r="DG33" s="229">
        <v>-24422.59</v>
      </c>
      <c r="DH33" s="229">
        <v>-56969.1</v>
      </c>
      <c r="DI33" s="229">
        <v>0</v>
      </c>
      <c r="DJ33" s="229">
        <v>0</v>
      </c>
      <c r="DK33" s="229">
        <v>-70922.98</v>
      </c>
      <c r="DL33" s="229">
        <v>0</v>
      </c>
      <c r="DM33" s="229">
        <v>0</v>
      </c>
      <c r="DN33" s="229">
        <v>0</v>
      </c>
      <c r="DO33" s="229">
        <v>0</v>
      </c>
      <c r="DP33" s="229">
        <v>0</v>
      </c>
      <c r="DQ33" s="230">
        <v>-0.55999999959021807</v>
      </c>
      <c r="DR33" s="231">
        <v>2900963.4599999953</v>
      </c>
      <c r="DS33" s="232">
        <v>1102030.0399999996</v>
      </c>
      <c r="DT33" s="231">
        <v>271365.57</v>
      </c>
      <c r="DU33" s="231">
        <v>124400.02999999997</v>
      </c>
      <c r="DV33" s="231">
        <v>104.79</v>
      </c>
      <c r="DW33" s="231">
        <v>0</v>
      </c>
      <c r="DZ33"/>
      <c r="EA33"/>
    </row>
    <row r="34" spans="1:131" hidden="1">
      <c r="A34" s="226">
        <v>7030</v>
      </c>
      <c r="B34" s="227" t="s">
        <v>314</v>
      </c>
      <c r="C34" s="226">
        <v>7030</v>
      </c>
      <c r="D34" s="228" t="s">
        <v>281</v>
      </c>
      <c r="E34" s="228" t="s">
        <v>296</v>
      </c>
      <c r="F34" s="228" t="s">
        <v>5</v>
      </c>
      <c r="G34" s="228" t="s">
        <v>283</v>
      </c>
      <c r="H34" s="229">
        <v>897596.5</v>
      </c>
      <c r="I34" s="229">
        <v>0</v>
      </c>
      <c r="J34" s="229">
        <v>984046.07999999996</v>
      </c>
      <c r="K34" s="229">
        <v>0</v>
      </c>
      <c r="L34" s="229">
        <v>47720</v>
      </c>
      <c r="M34" s="229">
        <v>823694.54999999993</v>
      </c>
      <c r="N34" s="229">
        <v>0</v>
      </c>
      <c r="O34" s="229">
        <v>0</v>
      </c>
      <c r="P34" s="229">
        <v>10747.739999999994</v>
      </c>
      <c r="Q34" s="229">
        <v>0</v>
      </c>
      <c r="R34" s="229">
        <v>0</v>
      </c>
      <c r="S34" s="229">
        <v>0</v>
      </c>
      <c r="T34" s="229">
        <v>0</v>
      </c>
      <c r="U34" s="229">
        <v>3932</v>
      </c>
      <c r="V34" s="229">
        <v>0</v>
      </c>
      <c r="W34" s="229">
        <v>10572.31</v>
      </c>
      <c r="X34" s="229">
        <v>0</v>
      </c>
      <c r="Y34" s="229">
        <v>2778309.18</v>
      </c>
      <c r="Z34" s="229">
        <v>1228637.9599999967</v>
      </c>
      <c r="AA34" s="229">
        <v>0</v>
      </c>
      <c r="AB34" s="229">
        <v>550304.06000000006</v>
      </c>
      <c r="AC34" s="229">
        <v>63935.530000000843</v>
      </c>
      <c r="AD34" s="229">
        <v>214050.29</v>
      </c>
      <c r="AE34" s="229">
        <v>0</v>
      </c>
      <c r="AF34" s="229">
        <v>34279.880000000179</v>
      </c>
      <c r="AG34" s="229">
        <v>4494.6599999999853</v>
      </c>
      <c r="AH34" s="229">
        <v>31111.39</v>
      </c>
      <c r="AI34" s="229">
        <v>0</v>
      </c>
      <c r="AJ34" s="229">
        <v>0</v>
      </c>
      <c r="AK34" s="229">
        <v>21808.400000000001</v>
      </c>
      <c r="AL34" s="229">
        <v>4292</v>
      </c>
      <c r="AM34" s="229">
        <v>20073.5</v>
      </c>
      <c r="AN34" s="229">
        <v>2183.04</v>
      </c>
      <c r="AO34" s="229">
        <v>7009.4699999999866</v>
      </c>
      <c r="AP34" s="229">
        <v>0</v>
      </c>
      <c r="AQ34" s="229">
        <v>6002.25</v>
      </c>
      <c r="AR34" s="229">
        <v>52598.209999999614</v>
      </c>
      <c r="AS34" s="229">
        <v>28423.66</v>
      </c>
      <c r="AT34" s="229">
        <v>16550.63</v>
      </c>
      <c r="AU34" s="229">
        <v>96867.910000000018</v>
      </c>
      <c r="AV34" s="229">
        <v>3701.77</v>
      </c>
      <c r="AW34" s="229">
        <v>6362.5</v>
      </c>
      <c r="AX34" s="229">
        <v>20860.89</v>
      </c>
      <c r="AY34" s="229">
        <v>21083</v>
      </c>
      <c r="AZ34" s="229">
        <v>4155</v>
      </c>
      <c r="BA34" s="229">
        <v>94484.959999999977</v>
      </c>
      <c r="BB34" s="229">
        <v>0</v>
      </c>
      <c r="BC34" s="229">
        <v>0</v>
      </c>
      <c r="BD34" s="229">
        <v>0</v>
      </c>
      <c r="BE34" s="229">
        <v>2533270.9599999976</v>
      </c>
      <c r="BF34" s="229">
        <v>310791.12999999966</v>
      </c>
      <c r="BG34" s="229">
        <v>245038.22000000253</v>
      </c>
      <c r="BH34" s="229">
        <v>555829.35000000219</v>
      </c>
      <c r="BI34" s="229">
        <v>7543.75</v>
      </c>
      <c r="BJ34" s="229">
        <v>0</v>
      </c>
      <c r="BK34" s="229">
        <v>0</v>
      </c>
      <c r="BL34" s="229">
        <v>7543.75</v>
      </c>
      <c r="BM34" s="229">
        <v>0</v>
      </c>
      <c r="BN34" s="229">
        <v>0</v>
      </c>
      <c r="BO34" s="229">
        <v>0</v>
      </c>
      <c r="BP34" s="229">
        <v>0</v>
      </c>
      <c r="BQ34" s="229">
        <v>0</v>
      </c>
      <c r="BR34" s="229">
        <v>0</v>
      </c>
      <c r="BS34" s="229">
        <v>7543.75</v>
      </c>
      <c r="BT34" s="229">
        <v>7543.75</v>
      </c>
      <c r="BU34" s="229">
        <v>0</v>
      </c>
      <c r="BV34" s="229">
        <v>0</v>
      </c>
      <c r="BW34" s="229">
        <v>0</v>
      </c>
      <c r="BX34" s="229">
        <v>0</v>
      </c>
      <c r="BY34" s="229">
        <v>0</v>
      </c>
      <c r="BZ34" s="229">
        <v>0</v>
      </c>
      <c r="CA34" s="229">
        <v>0</v>
      </c>
      <c r="CB34" s="229">
        <v>0</v>
      </c>
      <c r="CC34" s="229">
        <v>0</v>
      </c>
      <c r="CD34" s="229">
        <v>555829.35000000219</v>
      </c>
      <c r="CE34" s="229">
        <v>0</v>
      </c>
      <c r="CF34" s="229">
        <v>7543.75</v>
      </c>
      <c r="CG34" s="229">
        <v>0</v>
      </c>
      <c r="CH34" s="229">
        <v>0</v>
      </c>
      <c r="CI34" s="229">
        <f t="shared" si="0"/>
        <v>563373.10000000219</v>
      </c>
      <c r="CJ34" s="229">
        <v>214417.27</v>
      </c>
      <c r="CK34" s="229">
        <v>0</v>
      </c>
      <c r="CL34" s="229">
        <v>0</v>
      </c>
      <c r="CM34" s="229">
        <v>214417.27</v>
      </c>
      <c r="CN34" s="229">
        <v>0</v>
      </c>
      <c r="CO34" s="229">
        <v>0</v>
      </c>
      <c r="CP34" s="229">
        <v>3614.81</v>
      </c>
      <c r="CQ34" s="229">
        <v>0</v>
      </c>
      <c r="CR34" s="229">
        <v>-334144.32999999996</v>
      </c>
      <c r="CS34" s="229">
        <v>-116112.24999999997</v>
      </c>
      <c r="CT34" s="229">
        <v>0</v>
      </c>
      <c r="CU34" s="229">
        <v>0</v>
      </c>
      <c r="CV34" s="229">
        <v>0</v>
      </c>
      <c r="CW34" s="229">
        <v>0</v>
      </c>
      <c r="CX34" s="229"/>
      <c r="CY34" s="229"/>
      <c r="CZ34" s="229"/>
      <c r="DA34" s="229">
        <v>0</v>
      </c>
      <c r="DB34" s="229">
        <v>0</v>
      </c>
      <c r="DC34" s="229">
        <v>699191.54</v>
      </c>
      <c r="DD34" s="229">
        <v>10747.74</v>
      </c>
      <c r="DE34" s="229">
        <v>0</v>
      </c>
      <c r="DF34" s="229">
        <v>0</v>
      </c>
      <c r="DG34" s="229">
        <v>-25073.4</v>
      </c>
      <c r="DH34" s="229">
        <v>-130.9</v>
      </c>
      <c r="DI34" s="229">
        <v>0</v>
      </c>
      <c r="DJ34" s="229">
        <v>-5250</v>
      </c>
      <c r="DK34" s="229">
        <v>679484.98</v>
      </c>
      <c r="DL34" s="229">
        <v>0</v>
      </c>
      <c r="DM34" s="229">
        <v>0</v>
      </c>
      <c r="DN34" s="229">
        <v>0</v>
      </c>
      <c r="DO34" s="229">
        <v>0</v>
      </c>
      <c r="DP34" s="229">
        <v>0</v>
      </c>
      <c r="DQ34" s="230">
        <v>0.27000000001862645</v>
      </c>
      <c r="DR34" s="231">
        <v>2095702.3799999976</v>
      </c>
      <c r="DS34" s="232">
        <v>437568.58000000007</v>
      </c>
      <c r="DT34" s="231">
        <v>21083</v>
      </c>
      <c r="DU34" s="231">
        <v>10747.739999999994</v>
      </c>
      <c r="DV34" s="231">
        <v>3932</v>
      </c>
      <c r="DW34" s="231">
        <v>0</v>
      </c>
      <c r="DZ34"/>
      <c r="EA34"/>
    </row>
    <row r="35" spans="1:131" hidden="1">
      <c r="A35" s="226">
        <v>1002</v>
      </c>
      <c r="B35" s="227" t="s">
        <v>315</v>
      </c>
      <c r="C35" s="226">
        <v>1002</v>
      </c>
      <c r="D35" s="228" t="s">
        <v>281</v>
      </c>
      <c r="E35" s="228" t="s">
        <v>282</v>
      </c>
      <c r="F35" s="228" t="s">
        <v>5</v>
      </c>
      <c r="G35" s="228" t="s">
        <v>283</v>
      </c>
      <c r="H35" s="229">
        <v>776666.93</v>
      </c>
      <c r="I35" s="229">
        <v>0</v>
      </c>
      <c r="J35" s="229">
        <v>17800.79</v>
      </c>
      <c r="K35" s="229">
        <v>0</v>
      </c>
      <c r="L35" s="229">
        <v>0</v>
      </c>
      <c r="M35" s="229">
        <v>2400</v>
      </c>
      <c r="N35" s="229">
        <v>0</v>
      </c>
      <c r="O35" s="229">
        <v>0</v>
      </c>
      <c r="P35" s="229">
        <v>25925.46</v>
      </c>
      <c r="Q35" s="229">
        <v>0</v>
      </c>
      <c r="R35" s="229">
        <v>0</v>
      </c>
      <c r="S35" s="229">
        <v>0</v>
      </c>
      <c r="T35" s="229">
        <v>345.5</v>
      </c>
      <c r="U35" s="229">
        <v>27000</v>
      </c>
      <c r="V35" s="229">
        <v>0</v>
      </c>
      <c r="W35" s="229">
        <v>0</v>
      </c>
      <c r="X35" s="229">
        <v>0</v>
      </c>
      <c r="Y35" s="229">
        <v>850138.68</v>
      </c>
      <c r="Z35" s="229">
        <v>120484.65000000005</v>
      </c>
      <c r="AA35" s="229">
        <v>1575.54</v>
      </c>
      <c r="AB35" s="229">
        <v>-150.22000000000116</v>
      </c>
      <c r="AC35" s="229">
        <v>112576.68</v>
      </c>
      <c r="AD35" s="229">
        <v>950.66999999999973</v>
      </c>
      <c r="AE35" s="229">
        <v>0</v>
      </c>
      <c r="AF35" s="229">
        <v>297563.93999999936</v>
      </c>
      <c r="AG35" s="229">
        <v>13428.239999999983</v>
      </c>
      <c r="AH35" s="229">
        <v>0</v>
      </c>
      <c r="AI35" s="229">
        <v>0</v>
      </c>
      <c r="AJ35" s="229">
        <v>0</v>
      </c>
      <c r="AK35" s="229">
        <v>8534.07</v>
      </c>
      <c r="AL35" s="229">
        <v>0</v>
      </c>
      <c r="AM35" s="229">
        <v>213.8</v>
      </c>
      <c r="AN35" s="229">
        <v>1430.2899999999997</v>
      </c>
      <c r="AO35" s="229">
        <v>13804.080000000002</v>
      </c>
      <c r="AP35" s="229">
        <v>0</v>
      </c>
      <c r="AQ35" s="229">
        <v>21259.78</v>
      </c>
      <c r="AR35" s="229">
        <v>20790.870000000006</v>
      </c>
      <c r="AS35" s="229">
        <v>0</v>
      </c>
      <c r="AT35" s="229">
        <v>48.08</v>
      </c>
      <c r="AU35" s="229">
        <v>14505.859999999999</v>
      </c>
      <c r="AV35" s="229">
        <v>4552.38</v>
      </c>
      <c r="AW35" s="229">
        <v>0</v>
      </c>
      <c r="AX35" s="229">
        <v>7310.33</v>
      </c>
      <c r="AY35" s="229">
        <v>21832.029999999995</v>
      </c>
      <c r="AZ35" s="229">
        <v>0</v>
      </c>
      <c r="BA35" s="229">
        <v>60215.31</v>
      </c>
      <c r="BB35" s="229">
        <v>0</v>
      </c>
      <c r="BC35" s="229">
        <v>0</v>
      </c>
      <c r="BD35" s="229">
        <v>0</v>
      </c>
      <c r="BE35" s="229">
        <v>720926.37999999942</v>
      </c>
      <c r="BF35" s="229">
        <v>164643.89000000007</v>
      </c>
      <c r="BG35" s="229">
        <v>129212.30000000063</v>
      </c>
      <c r="BH35" s="229">
        <v>293856.1900000007</v>
      </c>
      <c r="BI35" s="229">
        <v>4938.25</v>
      </c>
      <c r="BJ35" s="229">
        <v>0</v>
      </c>
      <c r="BK35" s="229">
        <v>0</v>
      </c>
      <c r="BL35" s="229">
        <v>4938.25</v>
      </c>
      <c r="BM35" s="229">
        <v>0</v>
      </c>
      <c r="BN35" s="229">
        <v>0</v>
      </c>
      <c r="BO35" s="229">
        <v>0</v>
      </c>
      <c r="BP35" s="229">
        <v>0</v>
      </c>
      <c r="BQ35" s="229">
        <v>0</v>
      </c>
      <c r="BR35" s="229">
        <v>40338</v>
      </c>
      <c r="BS35" s="229">
        <v>4938.25</v>
      </c>
      <c r="BT35" s="229">
        <v>45276.25</v>
      </c>
      <c r="BU35" s="229">
        <v>0</v>
      </c>
      <c r="BV35" s="229">
        <v>0</v>
      </c>
      <c r="BW35" s="229">
        <v>0</v>
      </c>
      <c r="BX35" s="229">
        <v>0</v>
      </c>
      <c r="BY35" s="229">
        <v>0</v>
      </c>
      <c r="BZ35" s="229">
        <v>0</v>
      </c>
      <c r="CA35" s="229">
        <v>0</v>
      </c>
      <c r="CB35" s="229">
        <v>0</v>
      </c>
      <c r="CC35" s="229">
        <v>0</v>
      </c>
      <c r="CD35" s="229">
        <v>293856.1900000007</v>
      </c>
      <c r="CE35" s="229">
        <v>0</v>
      </c>
      <c r="CF35" s="229">
        <v>45276.25</v>
      </c>
      <c r="CG35" s="229">
        <v>0</v>
      </c>
      <c r="CH35" s="229">
        <v>0</v>
      </c>
      <c r="CI35" s="229">
        <f t="shared" si="0"/>
        <v>339132.4400000007</v>
      </c>
      <c r="CJ35" s="229">
        <v>28124.27</v>
      </c>
      <c r="CK35" s="229">
        <v>0</v>
      </c>
      <c r="CL35" s="229">
        <v>0</v>
      </c>
      <c r="CM35" s="229">
        <v>28124.27</v>
      </c>
      <c r="CN35" s="229">
        <v>0</v>
      </c>
      <c r="CO35" s="229">
        <v>0</v>
      </c>
      <c r="CP35" s="229">
        <v>0</v>
      </c>
      <c r="CQ35" s="229">
        <v>0</v>
      </c>
      <c r="CR35" s="229">
        <v>306012.84000000003</v>
      </c>
      <c r="CS35" s="229">
        <v>334137.11000000004</v>
      </c>
      <c r="CT35" s="229">
        <v>0</v>
      </c>
      <c r="CU35" s="229">
        <v>0</v>
      </c>
      <c r="CV35" s="229">
        <v>0</v>
      </c>
      <c r="CW35" s="229">
        <v>0</v>
      </c>
      <c r="CX35" s="229"/>
      <c r="CY35" s="229"/>
      <c r="CZ35" s="229"/>
      <c r="DA35" s="229">
        <v>0</v>
      </c>
      <c r="DB35" s="229">
        <v>0</v>
      </c>
      <c r="DC35" s="229">
        <v>0</v>
      </c>
      <c r="DD35" s="229">
        <v>4995.32</v>
      </c>
      <c r="DE35" s="229">
        <v>0</v>
      </c>
      <c r="DF35" s="229">
        <v>0</v>
      </c>
      <c r="DG35" s="229">
        <v>0</v>
      </c>
      <c r="DH35" s="229">
        <v>0</v>
      </c>
      <c r="DI35" s="229">
        <v>0</v>
      </c>
      <c r="DJ35" s="229">
        <v>0</v>
      </c>
      <c r="DK35" s="229">
        <v>4995.32</v>
      </c>
      <c r="DL35" s="229">
        <v>0</v>
      </c>
      <c r="DM35" s="229">
        <v>0</v>
      </c>
      <c r="DN35" s="229">
        <v>0</v>
      </c>
      <c r="DO35" s="229">
        <v>0</v>
      </c>
      <c r="DP35" s="229">
        <v>0</v>
      </c>
      <c r="DQ35" s="230">
        <v>9.9999999511055648E-3</v>
      </c>
      <c r="DR35" s="231">
        <v>546429.49999999942</v>
      </c>
      <c r="DS35" s="232">
        <v>174496.88</v>
      </c>
      <c r="DT35" s="231">
        <v>21832.029999999995</v>
      </c>
      <c r="DU35" s="231">
        <v>26270.959999999999</v>
      </c>
      <c r="DV35" s="231">
        <v>27000</v>
      </c>
      <c r="DW35" s="231">
        <v>0</v>
      </c>
      <c r="DZ35"/>
      <c r="EA35"/>
    </row>
    <row r="36" spans="1:131" hidden="1">
      <c r="A36" s="226">
        <v>2238</v>
      </c>
      <c r="B36" s="227" t="s">
        <v>316</v>
      </c>
      <c r="C36" s="226">
        <v>2238</v>
      </c>
      <c r="D36" s="228" t="s">
        <v>281</v>
      </c>
      <c r="E36" s="228" t="s">
        <v>291</v>
      </c>
      <c r="F36" s="228" t="s">
        <v>5</v>
      </c>
      <c r="G36" s="228" t="s">
        <v>283</v>
      </c>
      <c r="H36" s="229">
        <v>1112306.04</v>
      </c>
      <c r="I36" s="229">
        <v>0</v>
      </c>
      <c r="J36" s="229">
        <v>51251.15</v>
      </c>
      <c r="K36" s="229">
        <v>0</v>
      </c>
      <c r="L36" s="229">
        <v>103140</v>
      </c>
      <c r="M36" s="229">
        <v>1600</v>
      </c>
      <c r="N36" s="229">
        <v>0</v>
      </c>
      <c r="O36" s="229">
        <v>0</v>
      </c>
      <c r="P36" s="229">
        <v>20252.080000000002</v>
      </c>
      <c r="Q36" s="229">
        <v>0</v>
      </c>
      <c r="R36" s="229">
        <v>0</v>
      </c>
      <c r="S36" s="229">
        <v>0</v>
      </c>
      <c r="T36" s="229">
        <v>2135.5100000000002</v>
      </c>
      <c r="U36" s="229">
        <v>4404.3500000000004</v>
      </c>
      <c r="V36" s="229">
        <v>0</v>
      </c>
      <c r="W36" s="229">
        <v>6006.57</v>
      </c>
      <c r="X36" s="229">
        <v>54985</v>
      </c>
      <c r="Y36" s="229">
        <v>1356080.7000000002</v>
      </c>
      <c r="Z36" s="229">
        <v>557027.37</v>
      </c>
      <c r="AA36" s="229">
        <v>25291.56</v>
      </c>
      <c r="AB36" s="229">
        <v>236164.01</v>
      </c>
      <c r="AC36" s="229">
        <v>54923.58</v>
      </c>
      <c r="AD36" s="229">
        <v>128654.67</v>
      </c>
      <c r="AE36" s="229">
        <v>16585.25</v>
      </c>
      <c r="AF36" s="229">
        <v>42127.15</v>
      </c>
      <c r="AG36" s="229">
        <v>933.34</v>
      </c>
      <c r="AH36" s="229">
        <v>1094.04</v>
      </c>
      <c r="AI36" s="229">
        <v>0</v>
      </c>
      <c r="AJ36" s="229">
        <v>0</v>
      </c>
      <c r="AK36" s="229">
        <v>11705.970000000001</v>
      </c>
      <c r="AL36" s="229">
        <v>3970.32</v>
      </c>
      <c r="AM36" s="229">
        <v>3682</v>
      </c>
      <c r="AN36" s="229">
        <v>5970.1</v>
      </c>
      <c r="AO36" s="229">
        <v>43767.03</v>
      </c>
      <c r="AP36" s="229">
        <v>13652.72</v>
      </c>
      <c r="AQ36" s="229">
        <v>23182.54</v>
      </c>
      <c r="AR36" s="229">
        <v>58161.840000000004</v>
      </c>
      <c r="AS36" s="229">
        <v>682.15999999999985</v>
      </c>
      <c r="AT36" s="229">
        <v>0</v>
      </c>
      <c r="AU36" s="229">
        <v>15389.59</v>
      </c>
      <c r="AV36" s="229">
        <v>5139.75</v>
      </c>
      <c r="AW36" s="229">
        <v>0</v>
      </c>
      <c r="AX36" s="229">
        <v>77894.05</v>
      </c>
      <c r="AY36" s="229">
        <v>172718.66</v>
      </c>
      <c r="AZ36" s="229">
        <v>66694.930000000008</v>
      </c>
      <c r="BA36" s="229">
        <v>104895.33</v>
      </c>
      <c r="BB36" s="229">
        <v>0</v>
      </c>
      <c r="BC36" s="229">
        <v>0</v>
      </c>
      <c r="BD36" s="229">
        <v>0</v>
      </c>
      <c r="BE36" s="229">
        <v>1670307.9600000004</v>
      </c>
      <c r="BF36" s="229">
        <v>75771.780000000144</v>
      </c>
      <c r="BG36" s="229">
        <v>-314227.26000000024</v>
      </c>
      <c r="BH36" s="229">
        <v>-238455.4800000001</v>
      </c>
      <c r="BI36" s="229">
        <v>6000.25</v>
      </c>
      <c r="BJ36" s="229">
        <v>0</v>
      </c>
      <c r="BK36" s="229">
        <v>0</v>
      </c>
      <c r="BL36" s="229">
        <v>6000.25</v>
      </c>
      <c r="BM36" s="229">
        <v>0</v>
      </c>
      <c r="BN36" s="229">
        <v>1400</v>
      </c>
      <c r="BO36" s="229">
        <v>0</v>
      </c>
      <c r="BP36" s="229">
        <v>16041.75</v>
      </c>
      <c r="BQ36" s="229">
        <v>17441.75</v>
      </c>
      <c r="BR36" s="229">
        <v>28459.15</v>
      </c>
      <c r="BS36" s="229">
        <v>-11441.5</v>
      </c>
      <c r="BT36" s="229">
        <v>17017.650000000001</v>
      </c>
      <c r="BU36" s="229">
        <v>0</v>
      </c>
      <c r="BV36" s="229">
        <v>0</v>
      </c>
      <c r="BW36" s="229">
        <v>0</v>
      </c>
      <c r="BX36" s="229">
        <v>0</v>
      </c>
      <c r="BY36" s="229">
        <v>0</v>
      </c>
      <c r="BZ36" s="229">
        <v>0</v>
      </c>
      <c r="CA36" s="229">
        <v>0</v>
      </c>
      <c r="CB36" s="229">
        <v>0</v>
      </c>
      <c r="CC36" s="229">
        <v>0</v>
      </c>
      <c r="CD36" s="229">
        <v>-238455.4800000001</v>
      </c>
      <c r="CE36" s="229">
        <v>0</v>
      </c>
      <c r="CF36" s="229">
        <v>17017.650000000001</v>
      </c>
      <c r="CG36" s="229">
        <v>0</v>
      </c>
      <c r="CH36" s="229">
        <v>0</v>
      </c>
      <c r="CI36" s="229">
        <f t="shared" si="0"/>
        <v>-221437.8300000001</v>
      </c>
      <c r="CJ36" s="229">
        <v>255537.43</v>
      </c>
      <c r="CK36" s="229">
        <v>17565.18</v>
      </c>
      <c r="CL36" s="229">
        <v>0</v>
      </c>
      <c r="CM36" s="229">
        <v>237972.25</v>
      </c>
      <c r="CN36" s="229">
        <v>0</v>
      </c>
      <c r="CO36" s="229">
        <v>0</v>
      </c>
      <c r="CP36" s="229">
        <v>8890.7000000000007</v>
      </c>
      <c r="CQ36" s="229">
        <v>34224.239999999998</v>
      </c>
      <c r="CR36" s="229">
        <v>0</v>
      </c>
      <c r="CS36" s="229">
        <v>281087.19</v>
      </c>
      <c r="CT36" s="229">
        <v>0</v>
      </c>
      <c r="CU36" s="229">
        <v>0</v>
      </c>
      <c r="CV36" s="229">
        <v>0</v>
      </c>
      <c r="CW36" s="229">
        <v>0</v>
      </c>
      <c r="CX36" s="229"/>
      <c r="CY36" s="229"/>
      <c r="CZ36" s="229"/>
      <c r="DA36" s="229">
        <v>0</v>
      </c>
      <c r="DB36" s="229">
        <v>0</v>
      </c>
      <c r="DC36" s="229">
        <v>0</v>
      </c>
      <c r="DD36" s="229">
        <v>0</v>
      </c>
      <c r="DE36" s="229">
        <v>0</v>
      </c>
      <c r="DF36" s="229">
        <v>0</v>
      </c>
      <c r="DG36" s="229">
        <v>-19359.060000000001</v>
      </c>
      <c r="DH36" s="229">
        <v>-610.24</v>
      </c>
      <c r="DI36" s="229">
        <v>0</v>
      </c>
      <c r="DJ36" s="229">
        <v>0</v>
      </c>
      <c r="DK36" s="229">
        <v>-19969.300000000003</v>
      </c>
      <c r="DL36" s="229">
        <v>0</v>
      </c>
      <c r="DM36" s="229">
        <v>19239.47</v>
      </c>
      <c r="DN36" s="229">
        <v>-159.93</v>
      </c>
      <c r="DO36" s="229">
        <v>-501635.45</v>
      </c>
      <c r="DP36" s="229">
        <v>0</v>
      </c>
      <c r="DQ36" s="230"/>
      <c r="DR36" s="231">
        <v>1061706.9300000002</v>
      </c>
      <c r="DS36" s="232">
        <v>608601.03000000026</v>
      </c>
      <c r="DT36" s="231">
        <v>172718.66</v>
      </c>
      <c r="DU36" s="231">
        <v>22387.590000000004</v>
      </c>
      <c r="DV36" s="231">
        <v>4404.3500000000004</v>
      </c>
      <c r="DW36" s="231">
        <v>-482555.91000000003</v>
      </c>
      <c r="DZ36"/>
      <c r="EA36"/>
    </row>
    <row r="37" spans="1:131" hidden="1">
      <c r="A37" s="226">
        <v>2236</v>
      </c>
      <c r="B37" s="227" t="s">
        <v>317</v>
      </c>
      <c r="C37" s="226">
        <v>2236</v>
      </c>
      <c r="D37" s="228" t="s">
        <v>281</v>
      </c>
      <c r="E37" s="228" t="s">
        <v>291</v>
      </c>
      <c r="F37" s="228" t="s">
        <v>5</v>
      </c>
      <c r="G37" s="228" t="s">
        <v>283</v>
      </c>
      <c r="H37" s="229">
        <v>1371168.3</v>
      </c>
      <c r="I37" s="229">
        <v>0</v>
      </c>
      <c r="J37" s="229">
        <v>59255.09</v>
      </c>
      <c r="K37" s="229">
        <v>0</v>
      </c>
      <c r="L37" s="229">
        <v>188850</v>
      </c>
      <c r="M37" s="229">
        <v>856.93</v>
      </c>
      <c r="N37" s="229">
        <v>0</v>
      </c>
      <c r="O37" s="229">
        <v>521</v>
      </c>
      <c r="P37" s="229">
        <v>243767.11</v>
      </c>
      <c r="Q37" s="229">
        <v>12605.96</v>
      </c>
      <c r="R37" s="229">
        <v>0</v>
      </c>
      <c r="S37" s="229">
        <v>0</v>
      </c>
      <c r="T37" s="229">
        <v>13831.77</v>
      </c>
      <c r="U37" s="229">
        <v>0</v>
      </c>
      <c r="V37" s="229">
        <v>0</v>
      </c>
      <c r="W37" s="229">
        <v>7926.25</v>
      </c>
      <c r="X37" s="229">
        <v>18219</v>
      </c>
      <c r="Y37" s="229">
        <v>1917001.4100000001</v>
      </c>
      <c r="Z37" s="229">
        <v>846293.88</v>
      </c>
      <c r="AA37" s="229">
        <v>41985.2</v>
      </c>
      <c r="AB37" s="229">
        <v>294038.34000000003</v>
      </c>
      <c r="AC37" s="229">
        <v>68237.929999999993</v>
      </c>
      <c r="AD37" s="229">
        <v>90815.6</v>
      </c>
      <c r="AE37" s="229">
        <v>0</v>
      </c>
      <c r="AF37" s="229">
        <v>56281.35</v>
      </c>
      <c r="AG37" s="229">
        <v>603.29</v>
      </c>
      <c r="AH37" s="229">
        <v>396</v>
      </c>
      <c r="AI37" s="229">
        <v>0</v>
      </c>
      <c r="AJ37" s="229">
        <v>0</v>
      </c>
      <c r="AK37" s="229">
        <v>9645.0400000000009</v>
      </c>
      <c r="AL37" s="229">
        <v>2572.66</v>
      </c>
      <c r="AM37" s="229">
        <v>691.24</v>
      </c>
      <c r="AN37" s="229">
        <v>9690.7199999999993</v>
      </c>
      <c r="AO37" s="229">
        <v>33883.46</v>
      </c>
      <c r="AP37" s="229">
        <v>16027.1</v>
      </c>
      <c r="AQ37" s="229">
        <v>5000.0600000000004</v>
      </c>
      <c r="AR37" s="229">
        <v>57150.63</v>
      </c>
      <c r="AS37" s="229">
        <v>4807.92</v>
      </c>
      <c r="AT37" s="229">
        <v>0</v>
      </c>
      <c r="AU37" s="229">
        <v>1960.39</v>
      </c>
      <c r="AV37" s="229">
        <v>5139.75</v>
      </c>
      <c r="AW37" s="229">
        <v>0</v>
      </c>
      <c r="AX37" s="229">
        <v>79759.81</v>
      </c>
      <c r="AY37" s="229">
        <v>2999.88</v>
      </c>
      <c r="AZ37" s="229">
        <v>16920.91</v>
      </c>
      <c r="BA37" s="229">
        <v>124219.2</v>
      </c>
      <c r="BB37" s="229">
        <v>0</v>
      </c>
      <c r="BC37" s="229">
        <v>0</v>
      </c>
      <c r="BD37" s="229">
        <v>0</v>
      </c>
      <c r="BE37" s="229">
        <v>1769120.3599999996</v>
      </c>
      <c r="BF37" s="229">
        <v>159095.68000000008</v>
      </c>
      <c r="BG37" s="229">
        <v>147881.05000000051</v>
      </c>
      <c r="BH37" s="229">
        <v>306976.73000000056</v>
      </c>
      <c r="BI37" s="229">
        <v>6508.75</v>
      </c>
      <c r="BJ37" s="229">
        <v>0</v>
      </c>
      <c r="BK37" s="229">
        <v>0</v>
      </c>
      <c r="BL37" s="229">
        <v>6508.75</v>
      </c>
      <c r="BM37" s="229">
        <v>0</v>
      </c>
      <c r="BN37" s="229">
        <v>0</v>
      </c>
      <c r="BO37" s="229">
        <v>13365</v>
      </c>
      <c r="BP37" s="229">
        <v>0</v>
      </c>
      <c r="BQ37" s="229">
        <v>13365</v>
      </c>
      <c r="BR37" s="229">
        <v>19814.550000000003</v>
      </c>
      <c r="BS37" s="229">
        <v>-6856.25</v>
      </c>
      <c r="BT37" s="229">
        <v>12958.300000000003</v>
      </c>
      <c r="BU37" s="229">
        <v>0</v>
      </c>
      <c r="BV37" s="229">
        <v>0</v>
      </c>
      <c r="BW37" s="229">
        <v>0</v>
      </c>
      <c r="BX37" s="229">
        <v>0</v>
      </c>
      <c r="BY37" s="229">
        <v>0</v>
      </c>
      <c r="BZ37" s="229">
        <v>0</v>
      </c>
      <c r="CA37" s="229">
        <v>0</v>
      </c>
      <c r="CB37" s="229">
        <v>0</v>
      </c>
      <c r="CC37" s="229">
        <v>0</v>
      </c>
      <c r="CD37" s="229">
        <v>306976.73000000056</v>
      </c>
      <c r="CE37" s="229">
        <v>0</v>
      </c>
      <c r="CF37" s="229">
        <v>12958.300000000003</v>
      </c>
      <c r="CG37" s="229">
        <v>0</v>
      </c>
      <c r="CH37" s="229">
        <v>0</v>
      </c>
      <c r="CI37" s="229">
        <f t="shared" si="0"/>
        <v>319935.03000000055</v>
      </c>
      <c r="CJ37" s="229">
        <v>476367.49</v>
      </c>
      <c r="CK37" s="229">
        <v>107789.34</v>
      </c>
      <c r="CL37" s="229">
        <v>0</v>
      </c>
      <c r="CM37" s="229">
        <v>368578.15</v>
      </c>
      <c r="CN37" s="229">
        <v>0</v>
      </c>
      <c r="CO37" s="229">
        <v>0</v>
      </c>
      <c r="CP37" s="229">
        <v>3708.35</v>
      </c>
      <c r="CQ37" s="229">
        <v>4569.6400000000003</v>
      </c>
      <c r="CR37" s="229">
        <v>0</v>
      </c>
      <c r="CS37" s="229">
        <v>376856.14</v>
      </c>
      <c r="CT37" s="229">
        <v>513.65</v>
      </c>
      <c r="CU37" s="229">
        <v>0</v>
      </c>
      <c r="CV37" s="229">
        <v>0</v>
      </c>
      <c r="CW37" s="229">
        <v>513.65</v>
      </c>
      <c r="CX37" s="229"/>
      <c r="CY37" s="229"/>
      <c r="CZ37" s="229"/>
      <c r="DA37" s="229">
        <v>0</v>
      </c>
      <c r="DB37" s="229">
        <v>513.65</v>
      </c>
      <c r="DC37" s="229">
        <v>0</v>
      </c>
      <c r="DD37" s="229">
        <v>0</v>
      </c>
      <c r="DE37" s="229">
        <v>0</v>
      </c>
      <c r="DF37" s="229">
        <v>0</v>
      </c>
      <c r="DG37" s="229">
        <v>-10499.88</v>
      </c>
      <c r="DH37" s="229">
        <v>-46535.3</v>
      </c>
      <c r="DI37" s="229">
        <v>0</v>
      </c>
      <c r="DJ37" s="229">
        <v>0</v>
      </c>
      <c r="DK37" s="229">
        <v>-57035.18</v>
      </c>
      <c r="DL37" s="229">
        <v>0</v>
      </c>
      <c r="DM37" s="229">
        <v>0</v>
      </c>
      <c r="DN37" s="229">
        <v>-399.6</v>
      </c>
      <c r="DO37" s="229">
        <v>0</v>
      </c>
      <c r="DP37" s="229">
        <v>0</v>
      </c>
      <c r="DQ37" s="230"/>
      <c r="DR37" s="231">
        <v>1398255.59</v>
      </c>
      <c r="DS37" s="232">
        <v>370864.76999999955</v>
      </c>
      <c r="DT37" s="231">
        <v>2999.88</v>
      </c>
      <c r="DU37" s="231">
        <v>270725.83999999997</v>
      </c>
      <c r="DV37" s="231">
        <v>0</v>
      </c>
      <c r="DW37" s="231">
        <v>-399.6</v>
      </c>
      <c r="DZ37"/>
      <c r="EA37"/>
    </row>
    <row r="38" spans="1:131" hidden="1">
      <c r="A38" s="226">
        <v>2465</v>
      </c>
      <c r="B38" s="227" t="s">
        <v>318</v>
      </c>
      <c r="C38" s="226">
        <v>2465</v>
      </c>
      <c r="D38" s="228" t="s">
        <v>281</v>
      </c>
      <c r="E38" s="228" t="s">
        <v>291</v>
      </c>
      <c r="F38" s="228" t="s">
        <v>5</v>
      </c>
      <c r="G38" s="228" t="s">
        <v>283</v>
      </c>
      <c r="H38" s="229">
        <v>2780546.39</v>
      </c>
      <c r="I38" s="229">
        <v>0</v>
      </c>
      <c r="J38" s="229">
        <v>116851.66</v>
      </c>
      <c r="K38" s="229">
        <v>0</v>
      </c>
      <c r="L38" s="229">
        <v>196630</v>
      </c>
      <c r="M38" s="229">
        <v>200</v>
      </c>
      <c r="N38" s="229">
        <v>0</v>
      </c>
      <c r="O38" s="229">
        <v>0</v>
      </c>
      <c r="P38" s="229">
        <v>38933.110000000008</v>
      </c>
      <c r="Q38" s="229">
        <v>0</v>
      </c>
      <c r="R38" s="229">
        <v>0</v>
      </c>
      <c r="S38" s="229">
        <v>0</v>
      </c>
      <c r="T38" s="229">
        <v>118134.64000000001</v>
      </c>
      <c r="U38" s="229">
        <v>0</v>
      </c>
      <c r="V38" s="229">
        <v>0</v>
      </c>
      <c r="W38" s="229">
        <v>9949.17</v>
      </c>
      <c r="X38" s="229">
        <v>86032</v>
      </c>
      <c r="Y38" s="229">
        <v>3347276.97</v>
      </c>
      <c r="Z38" s="229">
        <v>1195977.0000000005</v>
      </c>
      <c r="AA38" s="229">
        <v>-921.81999999999994</v>
      </c>
      <c r="AB38" s="229">
        <v>691.64</v>
      </c>
      <c r="AC38" s="229">
        <v>399219.14000000071</v>
      </c>
      <c r="AD38" s="229">
        <v>0</v>
      </c>
      <c r="AE38" s="229">
        <v>0</v>
      </c>
      <c r="AF38" s="229">
        <v>533680.99999999884</v>
      </c>
      <c r="AG38" s="229">
        <v>26516.080000000024</v>
      </c>
      <c r="AH38" s="229">
        <v>141.5</v>
      </c>
      <c r="AI38" s="229">
        <v>0</v>
      </c>
      <c r="AJ38" s="229">
        <v>0</v>
      </c>
      <c r="AK38" s="229">
        <v>19997.75</v>
      </c>
      <c r="AL38" s="229">
        <v>0</v>
      </c>
      <c r="AM38" s="229">
        <v>83.29</v>
      </c>
      <c r="AN38" s="229">
        <v>0</v>
      </c>
      <c r="AO38" s="229">
        <v>43003.290000000008</v>
      </c>
      <c r="AP38" s="229">
        <v>46033.17</v>
      </c>
      <c r="AQ38" s="229">
        <v>134.16</v>
      </c>
      <c r="AR38" s="229">
        <v>432644.39</v>
      </c>
      <c r="AS38" s="229">
        <v>1627</v>
      </c>
      <c r="AT38" s="229">
        <v>0</v>
      </c>
      <c r="AU38" s="229">
        <v>5973.1299999999992</v>
      </c>
      <c r="AV38" s="229">
        <v>9471</v>
      </c>
      <c r="AW38" s="229">
        <v>0</v>
      </c>
      <c r="AX38" s="229">
        <v>12391.380000000001</v>
      </c>
      <c r="AY38" s="229">
        <v>1120</v>
      </c>
      <c r="AZ38" s="229">
        <v>11554.47</v>
      </c>
      <c r="BA38" s="229">
        <v>36639.19</v>
      </c>
      <c r="BB38" s="229">
        <v>612870</v>
      </c>
      <c r="BC38" s="229">
        <v>0</v>
      </c>
      <c r="BD38" s="229">
        <v>0</v>
      </c>
      <c r="BE38" s="229">
        <v>3388846.7600000002</v>
      </c>
      <c r="BF38" s="229">
        <v>186196.57999999967</v>
      </c>
      <c r="BG38" s="229">
        <v>-41569.790000000037</v>
      </c>
      <c r="BH38" s="229">
        <v>144626.78999999963</v>
      </c>
      <c r="BI38" s="229">
        <v>9008.5</v>
      </c>
      <c r="BJ38" s="229">
        <v>0</v>
      </c>
      <c r="BK38" s="229">
        <v>0</v>
      </c>
      <c r="BL38" s="229">
        <v>9008.5</v>
      </c>
      <c r="BM38" s="229">
        <v>0</v>
      </c>
      <c r="BN38" s="229">
        <v>18625.2</v>
      </c>
      <c r="BO38" s="229">
        <v>0</v>
      </c>
      <c r="BP38" s="229">
        <v>0</v>
      </c>
      <c r="BQ38" s="229">
        <v>18625.2</v>
      </c>
      <c r="BR38" s="229">
        <v>26988.69</v>
      </c>
      <c r="BS38" s="229">
        <v>-9616.7000000000007</v>
      </c>
      <c r="BT38" s="229">
        <v>17371.989999999998</v>
      </c>
      <c r="BU38" s="229">
        <v>0</v>
      </c>
      <c r="BV38" s="229">
        <v>0</v>
      </c>
      <c r="BW38" s="229">
        <v>0</v>
      </c>
      <c r="BX38" s="229">
        <v>0</v>
      </c>
      <c r="BY38" s="229">
        <v>0</v>
      </c>
      <c r="BZ38" s="229">
        <v>0</v>
      </c>
      <c r="CA38" s="229">
        <v>0</v>
      </c>
      <c r="CB38" s="229">
        <v>0</v>
      </c>
      <c r="CC38" s="229">
        <v>0</v>
      </c>
      <c r="CD38" s="229">
        <v>144626.78999999963</v>
      </c>
      <c r="CE38" s="229">
        <v>0</v>
      </c>
      <c r="CF38" s="229">
        <v>17371.989999999998</v>
      </c>
      <c r="CG38" s="229">
        <v>0</v>
      </c>
      <c r="CH38" s="229">
        <v>0</v>
      </c>
      <c r="CI38" s="229">
        <f t="shared" si="0"/>
        <v>161998.77999999962</v>
      </c>
      <c r="CJ38" s="229">
        <v>399345.87</v>
      </c>
      <c r="CK38" s="229">
        <v>43698</v>
      </c>
      <c r="CL38" s="229">
        <v>0</v>
      </c>
      <c r="CM38" s="229">
        <v>355647.87</v>
      </c>
      <c r="CN38" s="229">
        <v>0</v>
      </c>
      <c r="CO38" s="229">
        <v>0</v>
      </c>
      <c r="CP38" s="229">
        <v>14284.42</v>
      </c>
      <c r="CQ38" s="229">
        <v>8169.7</v>
      </c>
      <c r="CR38" s="229">
        <v>-200022.28</v>
      </c>
      <c r="CS38" s="229">
        <v>178079.71</v>
      </c>
      <c r="CT38" s="229">
        <v>0</v>
      </c>
      <c r="CU38" s="229">
        <v>0</v>
      </c>
      <c r="CV38" s="229">
        <v>0</v>
      </c>
      <c r="CW38" s="229">
        <v>0</v>
      </c>
      <c r="CX38" s="229"/>
      <c r="CY38" s="229"/>
      <c r="CZ38" s="229"/>
      <c r="DA38" s="229">
        <v>0</v>
      </c>
      <c r="DB38" s="229">
        <v>0</v>
      </c>
      <c r="DC38" s="229">
        <v>0</v>
      </c>
      <c r="DD38" s="229">
        <v>5135.55</v>
      </c>
      <c r="DE38" s="229">
        <v>0</v>
      </c>
      <c r="DF38" s="229">
        <v>0</v>
      </c>
      <c r="DG38" s="229">
        <v>-21216.79</v>
      </c>
      <c r="DH38" s="229">
        <v>0</v>
      </c>
      <c r="DI38" s="229">
        <v>0</v>
      </c>
      <c r="DJ38" s="229">
        <v>0</v>
      </c>
      <c r="DK38" s="229">
        <v>-16081.240000000002</v>
      </c>
      <c r="DL38" s="229">
        <v>0</v>
      </c>
      <c r="DM38" s="229">
        <v>0</v>
      </c>
      <c r="DN38" s="229">
        <v>0</v>
      </c>
      <c r="DO38" s="229">
        <v>0</v>
      </c>
      <c r="DP38" s="229">
        <v>0</v>
      </c>
      <c r="DQ38" s="230">
        <v>0.30999999999767169</v>
      </c>
      <c r="DR38" s="231">
        <v>2155163.04</v>
      </c>
      <c r="DS38" s="232">
        <v>1233683.7200000002</v>
      </c>
      <c r="DT38" s="231">
        <v>1120</v>
      </c>
      <c r="DU38" s="231">
        <v>157067.75000000003</v>
      </c>
      <c r="DV38" s="231">
        <v>0</v>
      </c>
      <c r="DW38" s="231">
        <v>0</v>
      </c>
    </row>
    <row r="39" spans="1:131" hidden="1">
      <c r="A39" s="226">
        <v>4801</v>
      </c>
      <c r="B39" s="227" t="s">
        <v>319</v>
      </c>
      <c r="C39" s="226">
        <v>4801</v>
      </c>
      <c r="D39" s="228" t="s">
        <v>281</v>
      </c>
      <c r="E39" s="228" t="s">
        <v>294</v>
      </c>
      <c r="F39" s="228" t="s">
        <v>5</v>
      </c>
      <c r="G39" s="228" t="s">
        <v>283</v>
      </c>
      <c r="H39" s="229">
        <v>6132375.4400000004</v>
      </c>
      <c r="I39" s="229">
        <v>0</v>
      </c>
      <c r="J39" s="229">
        <v>111667.26</v>
      </c>
      <c r="K39" s="229">
        <v>0</v>
      </c>
      <c r="L39" s="229">
        <v>394370</v>
      </c>
      <c r="M39" s="229">
        <v>6228.22</v>
      </c>
      <c r="N39" s="229">
        <v>0</v>
      </c>
      <c r="O39" s="229">
        <v>40880.04</v>
      </c>
      <c r="P39" s="229">
        <v>1673.14</v>
      </c>
      <c r="Q39" s="229">
        <v>168698.88</v>
      </c>
      <c r="R39" s="229">
        <v>0</v>
      </c>
      <c r="S39" s="229">
        <v>0</v>
      </c>
      <c r="T39" s="229">
        <v>43897.65</v>
      </c>
      <c r="U39" s="229">
        <v>144659.37</v>
      </c>
      <c r="V39" s="229">
        <v>0</v>
      </c>
      <c r="W39" s="229">
        <v>37056</v>
      </c>
      <c r="X39" s="229">
        <v>0</v>
      </c>
      <c r="Y39" s="229">
        <v>7081506</v>
      </c>
      <c r="Z39" s="229">
        <v>3910670.74</v>
      </c>
      <c r="AA39" s="229">
        <v>0</v>
      </c>
      <c r="AB39" s="229">
        <v>692743.22</v>
      </c>
      <c r="AC39" s="229">
        <v>145582.78</v>
      </c>
      <c r="AD39" s="229">
        <v>301240.46000000002</v>
      </c>
      <c r="AE39" s="229">
        <v>189060.05</v>
      </c>
      <c r="AF39" s="229">
        <v>69166.559999999998</v>
      </c>
      <c r="AG39" s="229">
        <v>50180.37</v>
      </c>
      <c r="AH39" s="229">
        <v>48796.14</v>
      </c>
      <c r="AI39" s="229">
        <v>0</v>
      </c>
      <c r="AJ39" s="229">
        <v>4014.98</v>
      </c>
      <c r="AK39" s="229">
        <v>334915.34999999998</v>
      </c>
      <c r="AL39" s="229">
        <v>9950</v>
      </c>
      <c r="AM39" s="229">
        <v>5844.41</v>
      </c>
      <c r="AN39" s="229">
        <v>18926.41</v>
      </c>
      <c r="AO39" s="229">
        <v>159220.21</v>
      </c>
      <c r="AP39" s="229">
        <v>24697.86</v>
      </c>
      <c r="AQ39" s="229">
        <v>191394.81</v>
      </c>
      <c r="AR39" s="229">
        <v>369521.63</v>
      </c>
      <c r="AS39" s="229">
        <v>84511.08</v>
      </c>
      <c r="AT39" s="229">
        <v>117154.79</v>
      </c>
      <c r="AU39" s="229">
        <v>107523.91</v>
      </c>
      <c r="AV39" s="229">
        <v>24312.75</v>
      </c>
      <c r="AW39" s="229">
        <v>0</v>
      </c>
      <c r="AX39" s="229">
        <v>127428.73</v>
      </c>
      <c r="AY39" s="229">
        <v>38333.07</v>
      </c>
      <c r="AZ39" s="229">
        <v>99155.92</v>
      </c>
      <c r="BA39" s="229">
        <v>147691.78</v>
      </c>
      <c r="BB39" s="229">
        <v>0</v>
      </c>
      <c r="BC39" s="229">
        <v>0</v>
      </c>
      <c r="BD39" s="229">
        <v>0</v>
      </c>
      <c r="BE39" s="229">
        <v>7272038.0100000007</v>
      </c>
      <c r="BF39" s="229">
        <v>418700.14000000077</v>
      </c>
      <c r="BG39" s="229">
        <v>-190532.01000000071</v>
      </c>
      <c r="BH39" s="229">
        <v>228168.13000000006</v>
      </c>
      <c r="BI39" s="229">
        <v>18052.95</v>
      </c>
      <c r="BJ39" s="229">
        <v>0</v>
      </c>
      <c r="BK39" s="229">
        <v>0</v>
      </c>
      <c r="BL39" s="229">
        <v>18052.95</v>
      </c>
      <c r="BM39" s="229">
        <v>0</v>
      </c>
      <c r="BN39" s="229">
        <v>18052.95</v>
      </c>
      <c r="BO39" s="229">
        <v>0</v>
      </c>
      <c r="BP39" s="229">
        <v>0</v>
      </c>
      <c r="BQ39" s="229">
        <v>18052.95</v>
      </c>
      <c r="BR39" s="229">
        <v>0</v>
      </c>
      <c r="BS39" s="229">
        <v>0</v>
      </c>
      <c r="BT39" s="229">
        <v>0</v>
      </c>
      <c r="BU39" s="229">
        <v>0</v>
      </c>
      <c r="BV39" s="229">
        <v>0</v>
      </c>
      <c r="BW39" s="229">
        <v>0</v>
      </c>
      <c r="BX39" s="229">
        <v>0</v>
      </c>
      <c r="BY39" s="229">
        <v>0</v>
      </c>
      <c r="BZ39" s="229">
        <v>0</v>
      </c>
      <c r="CA39" s="229">
        <v>0</v>
      </c>
      <c r="CB39" s="229">
        <v>0</v>
      </c>
      <c r="CC39" s="229">
        <v>0</v>
      </c>
      <c r="CD39" s="229">
        <v>228168.13000000006</v>
      </c>
      <c r="CE39" s="229">
        <v>0</v>
      </c>
      <c r="CF39" s="229">
        <v>0</v>
      </c>
      <c r="CG39" s="229">
        <v>0</v>
      </c>
      <c r="CH39" s="229">
        <v>0</v>
      </c>
      <c r="CI39" s="229">
        <f t="shared" si="0"/>
        <v>228168.13000000006</v>
      </c>
      <c r="CJ39" s="229">
        <v>25000</v>
      </c>
      <c r="CK39" s="229">
        <v>459998.44</v>
      </c>
      <c r="CL39" s="229">
        <v>0</v>
      </c>
      <c r="CM39" s="229">
        <v>-434998.44</v>
      </c>
      <c r="CN39" s="229">
        <v>0</v>
      </c>
      <c r="CO39" s="229">
        <v>0</v>
      </c>
      <c r="CP39" s="229">
        <v>18390.62</v>
      </c>
      <c r="CQ39" s="229">
        <v>10908.48</v>
      </c>
      <c r="CR39" s="229">
        <v>0</v>
      </c>
      <c r="CS39" s="229">
        <v>-405699.34</v>
      </c>
      <c r="CT39" s="229">
        <v>660002.35</v>
      </c>
      <c r="CU39" s="229">
        <v>0</v>
      </c>
      <c r="CV39" s="229">
        <v>0</v>
      </c>
      <c r="CW39" s="229">
        <v>660002.35</v>
      </c>
      <c r="CX39" s="229"/>
      <c r="CY39" s="229"/>
      <c r="CZ39" s="229"/>
      <c r="DA39" s="229">
        <v>0</v>
      </c>
      <c r="DB39" s="229">
        <v>660002.35</v>
      </c>
      <c r="DC39" s="229">
        <v>0</v>
      </c>
      <c r="DD39" s="229">
        <v>0</v>
      </c>
      <c r="DE39" s="229">
        <v>0</v>
      </c>
      <c r="DF39" s="229">
        <v>0</v>
      </c>
      <c r="DG39" s="229">
        <v>-26134.880000000001</v>
      </c>
      <c r="DH39" s="229">
        <v>0</v>
      </c>
      <c r="DI39" s="229">
        <v>0</v>
      </c>
      <c r="DJ39" s="229">
        <v>0</v>
      </c>
      <c r="DK39" s="229">
        <v>-26134.880000000001</v>
      </c>
      <c r="DL39" s="229">
        <v>0</v>
      </c>
      <c r="DM39" s="229">
        <v>0</v>
      </c>
      <c r="DN39" s="229">
        <v>0</v>
      </c>
      <c r="DO39" s="229">
        <v>0</v>
      </c>
      <c r="DP39" s="229">
        <v>0</v>
      </c>
      <c r="DQ39" s="230"/>
      <c r="DR39" s="231">
        <v>5358644.18</v>
      </c>
      <c r="DS39" s="232">
        <v>1913393.830000001</v>
      </c>
      <c r="DT39" s="231">
        <v>38333.07</v>
      </c>
      <c r="DU39" s="231">
        <v>255149.71</v>
      </c>
      <c r="DV39" s="231">
        <v>144659.37</v>
      </c>
      <c r="DW39" s="231">
        <v>0</v>
      </c>
    </row>
    <row r="40" spans="1:131" hidden="1">
      <c r="A40" s="226">
        <v>1048</v>
      </c>
      <c r="B40" s="227" t="s">
        <v>320</v>
      </c>
      <c r="C40" s="226">
        <v>1048</v>
      </c>
      <c r="D40" s="228" t="s">
        <v>281</v>
      </c>
      <c r="E40" s="228" t="s">
        <v>282</v>
      </c>
      <c r="F40" s="228" t="s">
        <v>5</v>
      </c>
      <c r="G40" s="228" t="s">
        <v>283</v>
      </c>
      <c r="H40" s="229">
        <v>1035071.59</v>
      </c>
      <c r="I40" s="229">
        <v>0</v>
      </c>
      <c r="J40" s="229">
        <v>117337.81</v>
      </c>
      <c r="K40" s="229">
        <v>0</v>
      </c>
      <c r="L40" s="229">
        <v>0</v>
      </c>
      <c r="M40" s="229">
        <v>400</v>
      </c>
      <c r="N40" s="229">
        <v>0</v>
      </c>
      <c r="O40" s="229">
        <v>0</v>
      </c>
      <c r="P40" s="229">
        <v>9747.5099999999984</v>
      </c>
      <c r="Q40" s="229">
        <v>0</v>
      </c>
      <c r="R40" s="229">
        <v>0</v>
      </c>
      <c r="S40" s="229">
        <v>0</v>
      </c>
      <c r="T40" s="229">
        <v>16053.659999999998</v>
      </c>
      <c r="U40" s="229">
        <v>59603.35</v>
      </c>
      <c r="V40" s="229">
        <v>0</v>
      </c>
      <c r="W40" s="229">
        <v>0</v>
      </c>
      <c r="X40" s="229">
        <v>0</v>
      </c>
      <c r="Y40" s="229">
        <v>1238213.92</v>
      </c>
      <c r="Z40" s="229">
        <v>310805.82000000007</v>
      </c>
      <c r="AA40" s="229">
        <v>0</v>
      </c>
      <c r="AB40" s="229">
        <v>742113.24</v>
      </c>
      <c r="AC40" s="229">
        <v>14755.969999999012</v>
      </c>
      <c r="AD40" s="229">
        <v>73365.179999999993</v>
      </c>
      <c r="AE40" s="229">
        <v>0</v>
      </c>
      <c r="AF40" s="229">
        <v>0</v>
      </c>
      <c r="AG40" s="229">
        <v>185.96999999991021</v>
      </c>
      <c r="AH40" s="229">
        <v>6941.5</v>
      </c>
      <c r="AI40" s="229">
        <v>0</v>
      </c>
      <c r="AJ40" s="229">
        <v>434</v>
      </c>
      <c r="AK40" s="229">
        <v>13156.009999999998</v>
      </c>
      <c r="AL40" s="229">
        <v>0</v>
      </c>
      <c r="AM40" s="229">
        <v>3979.7899999999986</v>
      </c>
      <c r="AN40" s="229">
        <v>0</v>
      </c>
      <c r="AO40" s="229">
        <v>13653.72</v>
      </c>
      <c r="AP40" s="229">
        <v>0</v>
      </c>
      <c r="AQ40" s="229">
        <v>9835.3599999999988</v>
      </c>
      <c r="AR40" s="229">
        <v>34225.670000000035</v>
      </c>
      <c r="AS40" s="229">
        <v>1549.81</v>
      </c>
      <c r="AT40" s="229">
        <v>0</v>
      </c>
      <c r="AU40" s="229">
        <v>21096.950000000004</v>
      </c>
      <c r="AV40" s="229">
        <v>3291.75</v>
      </c>
      <c r="AW40" s="229">
        <v>0</v>
      </c>
      <c r="AX40" s="229">
        <v>31932.950000000008</v>
      </c>
      <c r="AY40" s="229">
        <v>6599.93</v>
      </c>
      <c r="AZ40" s="229">
        <v>0</v>
      </c>
      <c r="BA40" s="229">
        <v>52158.81</v>
      </c>
      <c r="BB40" s="229">
        <v>0</v>
      </c>
      <c r="BC40" s="229">
        <v>0</v>
      </c>
      <c r="BD40" s="229">
        <v>0</v>
      </c>
      <c r="BE40" s="229">
        <v>1340082.429999999</v>
      </c>
      <c r="BF40" s="229">
        <v>298839.58999999973</v>
      </c>
      <c r="BG40" s="229">
        <v>-101868.50999999908</v>
      </c>
      <c r="BH40" s="229">
        <v>196971.08000000066</v>
      </c>
      <c r="BI40" s="229">
        <v>5235.25</v>
      </c>
      <c r="BJ40" s="229">
        <v>0</v>
      </c>
      <c r="BK40" s="229">
        <v>0</v>
      </c>
      <c r="BL40" s="229">
        <v>5235.25</v>
      </c>
      <c r="BM40" s="229">
        <v>0</v>
      </c>
      <c r="BN40" s="229">
        <v>0</v>
      </c>
      <c r="BO40" s="229">
        <v>0</v>
      </c>
      <c r="BP40" s="229">
        <v>0</v>
      </c>
      <c r="BQ40" s="229">
        <v>0</v>
      </c>
      <c r="BR40" s="229">
        <v>31642.18</v>
      </c>
      <c r="BS40" s="229">
        <v>5235.25</v>
      </c>
      <c r="BT40" s="229">
        <v>36877.43</v>
      </c>
      <c r="BU40" s="229">
        <v>0</v>
      </c>
      <c r="BV40" s="229">
        <v>0</v>
      </c>
      <c r="BW40" s="229">
        <v>0</v>
      </c>
      <c r="BX40" s="229">
        <v>0</v>
      </c>
      <c r="BY40" s="229">
        <v>0</v>
      </c>
      <c r="BZ40" s="229">
        <v>0</v>
      </c>
      <c r="CA40" s="229">
        <v>0</v>
      </c>
      <c r="CB40" s="229">
        <v>0</v>
      </c>
      <c r="CC40" s="229">
        <v>0</v>
      </c>
      <c r="CD40" s="229">
        <v>196971.08000000066</v>
      </c>
      <c r="CE40" s="229">
        <v>0</v>
      </c>
      <c r="CF40" s="229">
        <v>36877.43</v>
      </c>
      <c r="CG40" s="229">
        <v>0</v>
      </c>
      <c r="CH40" s="229">
        <v>0</v>
      </c>
      <c r="CI40" s="229">
        <f t="shared" si="0"/>
        <v>233848.51000000065</v>
      </c>
      <c r="CJ40" s="229">
        <v>313217.59999999998</v>
      </c>
      <c r="CK40" s="229">
        <v>10194.9</v>
      </c>
      <c r="CL40" s="229">
        <v>0</v>
      </c>
      <c r="CM40" s="229">
        <v>303022.69999999995</v>
      </c>
      <c r="CN40" s="229">
        <v>0</v>
      </c>
      <c r="CO40" s="229">
        <v>0</v>
      </c>
      <c r="CP40" s="229">
        <v>1428.02</v>
      </c>
      <c r="CQ40" s="229">
        <v>619.11</v>
      </c>
      <c r="CR40" s="229">
        <v>-81467</v>
      </c>
      <c r="CS40" s="229">
        <v>223602.82999999996</v>
      </c>
      <c r="CT40" s="229">
        <v>0</v>
      </c>
      <c r="CU40" s="229">
        <v>0</v>
      </c>
      <c r="CV40" s="229">
        <v>0</v>
      </c>
      <c r="CW40" s="229">
        <v>0</v>
      </c>
      <c r="CX40" s="229"/>
      <c r="CY40" s="229"/>
      <c r="CZ40" s="229"/>
      <c r="DA40" s="229">
        <v>0</v>
      </c>
      <c r="DB40" s="229">
        <v>0</v>
      </c>
      <c r="DC40" s="229">
        <v>0</v>
      </c>
      <c r="DD40" s="229">
        <v>10245.299999999999</v>
      </c>
      <c r="DE40" s="229">
        <v>0</v>
      </c>
      <c r="DF40" s="229">
        <v>0</v>
      </c>
      <c r="DG40" s="229">
        <v>0</v>
      </c>
      <c r="DH40" s="229">
        <v>0</v>
      </c>
      <c r="DI40" s="229">
        <v>0</v>
      </c>
      <c r="DJ40" s="229">
        <v>0</v>
      </c>
      <c r="DK40" s="229">
        <v>10245.299999999999</v>
      </c>
      <c r="DL40" s="229">
        <v>0</v>
      </c>
      <c r="DM40" s="229">
        <v>0</v>
      </c>
      <c r="DN40" s="229">
        <v>0</v>
      </c>
      <c r="DO40" s="229">
        <v>0</v>
      </c>
      <c r="DP40" s="229">
        <v>0</v>
      </c>
      <c r="DQ40" s="230"/>
      <c r="DR40" s="231">
        <v>1141226.179999999</v>
      </c>
      <c r="DS40" s="232">
        <v>198856.25</v>
      </c>
      <c r="DT40" s="231">
        <v>6599.93</v>
      </c>
      <c r="DU40" s="231">
        <v>25801.17</v>
      </c>
      <c r="DV40" s="231">
        <v>59603.35</v>
      </c>
      <c r="DW40" s="231">
        <v>0</v>
      </c>
    </row>
    <row r="41" spans="1:131" hidden="1">
      <c r="A41" s="226">
        <v>2312</v>
      </c>
      <c r="B41" s="227" t="s">
        <v>321</v>
      </c>
      <c r="C41" s="226">
        <v>2312</v>
      </c>
      <c r="D41" s="228" t="s">
        <v>281</v>
      </c>
      <c r="E41" s="228" t="s">
        <v>291</v>
      </c>
      <c r="F41" s="228" t="s">
        <v>5</v>
      </c>
      <c r="G41" s="228" t="s">
        <v>283</v>
      </c>
      <c r="H41" s="229">
        <v>2143387.48</v>
      </c>
      <c r="I41" s="229">
        <v>0</v>
      </c>
      <c r="J41" s="229">
        <v>370792.68</v>
      </c>
      <c r="K41" s="229">
        <v>0</v>
      </c>
      <c r="L41" s="229">
        <v>121860</v>
      </c>
      <c r="M41" s="229">
        <v>0</v>
      </c>
      <c r="N41" s="229">
        <v>0</v>
      </c>
      <c r="O41" s="229">
        <v>152751.35</v>
      </c>
      <c r="P41" s="229">
        <v>113483.74</v>
      </c>
      <c r="Q41" s="229">
        <v>42385.9</v>
      </c>
      <c r="R41" s="229">
        <v>0</v>
      </c>
      <c r="S41" s="229">
        <v>0</v>
      </c>
      <c r="T41" s="229">
        <v>62783.51</v>
      </c>
      <c r="U41" s="229">
        <v>0</v>
      </c>
      <c r="V41" s="229">
        <v>0</v>
      </c>
      <c r="W41" s="229">
        <v>3766.75</v>
      </c>
      <c r="X41" s="229">
        <v>88793</v>
      </c>
      <c r="Y41" s="229">
        <v>3100004.41</v>
      </c>
      <c r="Z41" s="229">
        <v>1301993.3800000001</v>
      </c>
      <c r="AA41" s="229">
        <v>0</v>
      </c>
      <c r="AB41" s="229">
        <v>566661.35</v>
      </c>
      <c r="AC41" s="229">
        <v>103924.76000000001</v>
      </c>
      <c r="AD41" s="229">
        <v>97164.84</v>
      </c>
      <c r="AE41" s="229">
        <v>100745.04000000001</v>
      </c>
      <c r="AF41" s="229">
        <v>114567.28</v>
      </c>
      <c r="AG41" s="229">
        <v>10343</v>
      </c>
      <c r="AH41" s="229">
        <v>126075.21</v>
      </c>
      <c r="AI41" s="229">
        <v>0</v>
      </c>
      <c r="AJ41" s="229">
        <v>0</v>
      </c>
      <c r="AK41" s="229">
        <v>34312.57</v>
      </c>
      <c r="AL41" s="229">
        <v>481.31</v>
      </c>
      <c r="AM41" s="229">
        <v>30576.010000000002</v>
      </c>
      <c r="AN41" s="229">
        <v>4620.1400000000003</v>
      </c>
      <c r="AO41" s="229">
        <v>41203.89</v>
      </c>
      <c r="AP41" s="229">
        <v>30209.82</v>
      </c>
      <c r="AQ41" s="229">
        <v>27471.32</v>
      </c>
      <c r="AR41" s="229">
        <v>91646.85</v>
      </c>
      <c r="AS41" s="229">
        <v>12971.69</v>
      </c>
      <c r="AT41" s="229">
        <v>0</v>
      </c>
      <c r="AU41" s="229">
        <v>48072.200000000004</v>
      </c>
      <c r="AV41" s="229">
        <v>11544.119999999999</v>
      </c>
      <c r="AW41" s="229">
        <v>3795</v>
      </c>
      <c r="AX41" s="229">
        <v>71845.150000000009</v>
      </c>
      <c r="AY41" s="229">
        <v>343709.51</v>
      </c>
      <c r="AZ41" s="229">
        <v>17790.3</v>
      </c>
      <c r="BA41" s="229">
        <v>76282.679999999993</v>
      </c>
      <c r="BB41" s="229">
        <v>0</v>
      </c>
      <c r="BC41" s="229">
        <v>0</v>
      </c>
      <c r="BD41" s="229">
        <v>0</v>
      </c>
      <c r="BE41" s="229">
        <v>3268007.4199999995</v>
      </c>
      <c r="BF41" s="229">
        <v>-170158.95000000088</v>
      </c>
      <c r="BG41" s="229">
        <v>-168003.00999999931</v>
      </c>
      <c r="BH41" s="229">
        <v>-338161.9600000002</v>
      </c>
      <c r="BI41" s="229">
        <v>8702.5</v>
      </c>
      <c r="BJ41" s="229">
        <v>0</v>
      </c>
      <c r="BK41" s="229">
        <v>0</v>
      </c>
      <c r="BL41" s="229">
        <v>8702.5</v>
      </c>
      <c r="BM41" s="229">
        <v>0</v>
      </c>
      <c r="BN41" s="229">
        <v>28720.69</v>
      </c>
      <c r="BO41" s="229">
        <v>0</v>
      </c>
      <c r="BP41" s="229">
        <v>0</v>
      </c>
      <c r="BQ41" s="229">
        <v>28720.69</v>
      </c>
      <c r="BR41" s="229">
        <v>40461.800000000003</v>
      </c>
      <c r="BS41" s="229">
        <v>-20018.189999999999</v>
      </c>
      <c r="BT41" s="229">
        <v>20443.610000000004</v>
      </c>
      <c r="BU41" s="229">
        <v>0</v>
      </c>
      <c r="BV41" s="229">
        <v>0</v>
      </c>
      <c r="BW41" s="229">
        <v>0</v>
      </c>
      <c r="BX41" s="229">
        <v>0</v>
      </c>
      <c r="BY41" s="229">
        <v>0</v>
      </c>
      <c r="BZ41" s="229">
        <v>0</v>
      </c>
      <c r="CA41" s="229">
        <v>0</v>
      </c>
      <c r="CB41" s="229">
        <v>0</v>
      </c>
      <c r="CC41" s="229">
        <v>0</v>
      </c>
      <c r="CD41" s="229">
        <v>-338161.9600000002</v>
      </c>
      <c r="CE41" s="229">
        <v>0</v>
      </c>
      <c r="CF41" s="229">
        <v>20443.61</v>
      </c>
      <c r="CG41" s="229">
        <v>0</v>
      </c>
      <c r="CH41" s="229">
        <v>0</v>
      </c>
      <c r="CI41" s="229">
        <f t="shared" si="0"/>
        <v>-317718.35000000021</v>
      </c>
      <c r="CJ41" s="229">
        <v>157547.75</v>
      </c>
      <c r="CK41" s="229">
        <v>6475.41</v>
      </c>
      <c r="CL41" s="229">
        <v>-462.5</v>
      </c>
      <c r="CM41" s="229">
        <v>150609.84</v>
      </c>
      <c r="CN41" s="229">
        <v>0</v>
      </c>
      <c r="CO41" s="229">
        <v>0</v>
      </c>
      <c r="CP41" s="229">
        <v>4784.3100000000004</v>
      </c>
      <c r="CQ41" s="229">
        <v>9762.4500000000007</v>
      </c>
      <c r="CR41" s="229">
        <v>-76</v>
      </c>
      <c r="CS41" s="229">
        <v>165080.6</v>
      </c>
      <c r="CT41" s="229">
        <v>0</v>
      </c>
      <c r="CU41" s="229">
        <v>0</v>
      </c>
      <c r="CV41" s="229">
        <v>0</v>
      </c>
      <c r="CW41" s="229">
        <v>0</v>
      </c>
      <c r="CX41" s="229"/>
      <c r="CY41" s="229"/>
      <c r="CZ41" s="229"/>
      <c r="DA41" s="229">
        <v>0</v>
      </c>
      <c r="DB41" s="229">
        <v>0</v>
      </c>
      <c r="DC41" s="229">
        <v>15367.28</v>
      </c>
      <c r="DD41" s="229">
        <v>37504.629999999997</v>
      </c>
      <c r="DE41" s="229">
        <v>0</v>
      </c>
      <c r="DF41" s="229">
        <v>0</v>
      </c>
      <c r="DG41" s="229">
        <v>-39159.339999999997</v>
      </c>
      <c r="DH41" s="229">
        <v>0</v>
      </c>
      <c r="DI41" s="229">
        <v>0</v>
      </c>
      <c r="DJ41" s="229">
        <v>0</v>
      </c>
      <c r="DK41" s="229">
        <v>13712.57</v>
      </c>
      <c r="DL41" s="229">
        <v>2671.94</v>
      </c>
      <c r="DM41" s="229">
        <v>47439.45</v>
      </c>
      <c r="DN41" s="229">
        <v>29747</v>
      </c>
      <c r="DO41" s="229">
        <v>-576369.77</v>
      </c>
      <c r="DP41" s="229">
        <v>0</v>
      </c>
      <c r="DQ41" s="230">
        <v>-0.14000000001396984</v>
      </c>
      <c r="DR41" s="231">
        <v>-0.14000000001396984</v>
      </c>
      <c r="DS41" s="232"/>
      <c r="DT41" s="231"/>
      <c r="DU41" s="231"/>
      <c r="DV41" s="231"/>
      <c r="DW41" s="231">
        <v>-496511.38</v>
      </c>
    </row>
    <row r="42" spans="1:131" hidden="1">
      <c r="A42" s="226">
        <v>7051</v>
      </c>
      <c r="B42" s="227" t="s">
        <v>322</v>
      </c>
      <c r="C42" s="226">
        <v>7051</v>
      </c>
      <c r="D42" s="228" t="s">
        <v>281</v>
      </c>
      <c r="E42" s="228" t="s">
        <v>296</v>
      </c>
      <c r="F42" s="228" t="s">
        <v>5</v>
      </c>
      <c r="G42" s="228" t="s">
        <v>283</v>
      </c>
      <c r="H42" s="229">
        <v>1193343</v>
      </c>
      <c r="I42" s="229">
        <v>0</v>
      </c>
      <c r="J42" s="229">
        <v>1890644</v>
      </c>
      <c r="K42" s="229">
        <v>0</v>
      </c>
      <c r="L42" s="229">
        <v>111160</v>
      </c>
      <c r="M42" s="229">
        <v>5657</v>
      </c>
      <c r="N42" s="229">
        <v>6270</v>
      </c>
      <c r="O42" s="229">
        <v>0</v>
      </c>
      <c r="P42" s="229">
        <v>1302</v>
      </c>
      <c r="Q42" s="229">
        <v>4954</v>
      </c>
      <c r="R42" s="229">
        <v>0</v>
      </c>
      <c r="S42" s="229">
        <v>14793</v>
      </c>
      <c r="T42" s="229">
        <v>49</v>
      </c>
      <c r="U42" s="229">
        <v>0</v>
      </c>
      <c r="V42" s="229">
        <v>0</v>
      </c>
      <c r="W42" s="229">
        <v>1540</v>
      </c>
      <c r="X42" s="229">
        <v>24650</v>
      </c>
      <c r="Y42" s="229">
        <v>3254362</v>
      </c>
      <c r="Z42" s="229">
        <v>752529.13</v>
      </c>
      <c r="AA42" s="229">
        <v>0</v>
      </c>
      <c r="AB42" s="229">
        <v>881693</v>
      </c>
      <c r="AC42" s="229">
        <v>131400</v>
      </c>
      <c r="AD42" s="229">
        <v>147916</v>
      </c>
      <c r="AE42" s="229">
        <v>0</v>
      </c>
      <c r="AF42" s="229">
        <v>27581</v>
      </c>
      <c r="AG42" s="229">
        <v>3998</v>
      </c>
      <c r="AH42" s="229">
        <v>8851</v>
      </c>
      <c r="AI42" s="229">
        <v>0</v>
      </c>
      <c r="AJ42" s="229">
        <v>0</v>
      </c>
      <c r="AK42" s="229">
        <v>16681</v>
      </c>
      <c r="AL42" s="229">
        <v>3134</v>
      </c>
      <c r="AM42" s="229">
        <v>4532</v>
      </c>
      <c r="AN42" s="229">
        <v>2197</v>
      </c>
      <c r="AO42" s="229">
        <v>35272</v>
      </c>
      <c r="AP42" s="229">
        <v>0</v>
      </c>
      <c r="AQ42" s="229">
        <v>14433</v>
      </c>
      <c r="AR42" s="229">
        <v>34034</v>
      </c>
      <c r="AS42" s="229">
        <v>26279</v>
      </c>
      <c r="AT42" s="229">
        <v>0</v>
      </c>
      <c r="AU42" s="229">
        <v>14960</v>
      </c>
      <c r="AV42" s="229">
        <v>6911</v>
      </c>
      <c r="AW42" s="229">
        <v>0</v>
      </c>
      <c r="AX42" s="229">
        <v>82905.59</v>
      </c>
      <c r="AY42" s="229">
        <v>106390</v>
      </c>
      <c r="AZ42" s="229">
        <v>390365</v>
      </c>
      <c r="BA42" s="229">
        <v>101364</v>
      </c>
      <c r="BB42" s="229">
        <v>0</v>
      </c>
      <c r="BC42" s="229">
        <v>0</v>
      </c>
      <c r="BD42" s="229">
        <v>8873</v>
      </c>
      <c r="BE42" s="229">
        <v>2802298.7199999997</v>
      </c>
      <c r="BF42" s="229">
        <v>651577</v>
      </c>
      <c r="BG42" s="229">
        <v>452063.28000000026</v>
      </c>
      <c r="BH42" s="229">
        <v>1103640.2800000003</v>
      </c>
      <c r="BI42" s="229">
        <v>43129</v>
      </c>
      <c r="BJ42" s="229">
        <v>0</v>
      </c>
      <c r="BK42" s="229">
        <v>8873</v>
      </c>
      <c r="BL42" s="229">
        <v>52002</v>
      </c>
      <c r="BM42" s="229">
        <v>0</v>
      </c>
      <c r="BN42" s="229">
        <v>35698</v>
      </c>
      <c r="BO42" s="229">
        <v>10619</v>
      </c>
      <c r="BP42" s="229">
        <v>13235</v>
      </c>
      <c r="BQ42" s="229">
        <v>59553</v>
      </c>
      <c r="BR42" s="229">
        <v>9670</v>
      </c>
      <c r="BS42" s="229">
        <v>-7551</v>
      </c>
      <c r="BT42" s="229">
        <v>2119</v>
      </c>
      <c r="BU42" s="229">
        <v>0</v>
      </c>
      <c r="BV42" s="229">
        <v>0</v>
      </c>
      <c r="BW42" s="229">
        <v>0</v>
      </c>
      <c r="BX42" s="229">
        <v>0</v>
      </c>
      <c r="BY42" s="229">
        <v>0</v>
      </c>
      <c r="BZ42" s="229">
        <v>0</v>
      </c>
      <c r="CA42" s="229">
        <v>0</v>
      </c>
      <c r="CB42" s="229">
        <v>0</v>
      </c>
      <c r="CC42" s="229">
        <v>0</v>
      </c>
      <c r="CD42" s="229">
        <v>1103640.2800000003</v>
      </c>
      <c r="CE42" s="229">
        <v>0</v>
      </c>
      <c r="CF42" s="229">
        <v>2119</v>
      </c>
      <c r="CG42" s="229">
        <v>0</v>
      </c>
      <c r="CH42" s="229">
        <v>0</v>
      </c>
      <c r="CI42" s="229">
        <f t="shared" si="0"/>
        <v>1105759.2800000003</v>
      </c>
      <c r="CJ42" s="229">
        <v>25000</v>
      </c>
      <c r="CK42" s="229">
        <v>166443</v>
      </c>
      <c r="CL42" s="229">
        <v>10197</v>
      </c>
      <c r="CM42" s="229">
        <v>-131246</v>
      </c>
      <c r="CN42" s="229">
        <v>0</v>
      </c>
      <c r="CO42" s="229">
        <v>0</v>
      </c>
      <c r="CP42" s="229">
        <v>11881</v>
      </c>
      <c r="CQ42" s="229">
        <v>8823</v>
      </c>
      <c r="CR42" s="229">
        <v>0</v>
      </c>
      <c r="CS42" s="229">
        <v>-110542</v>
      </c>
      <c r="CT42" s="229">
        <v>1306368</v>
      </c>
      <c r="CU42" s="229">
        <v>0</v>
      </c>
      <c r="CV42" s="229">
        <v>0</v>
      </c>
      <c r="CW42" s="229">
        <v>1306368</v>
      </c>
      <c r="CX42" s="229"/>
      <c r="CY42" s="229"/>
      <c r="CZ42" s="229"/>
      <c r="DA42" s="229">
        <v>0</v>
      </c>
      <c r="DB42" s="229">
        <v>1306368</v>
      </c>
      <c r="DC42" s="229">
        <v>3828</v>
      </c>
      <c r="DD42" s="229">
        <v>14793</v>
      </c>
      <c r="DE42" s="229">
        <v>16331</v>
      </c>
      <c r="DF42" s="229">
        <v>0</v>
      </c>
      <c r="DG42" s="229">
        <v>-55712</v>
      </c>
      <c r="DH42" s="229">
        <v>-62628.72</v>
      </c>
      <c r="DI42" s="229">
        <v>0</v>
      </c>
      <c r="DJ42" s="229">
        <v>-1765</v>
      </c>
      <c r="DK42" s="229">
        <v>-85153.72</v>
      </c>
      <c r="DL42" s="229">
        <v>0</v>
      </c>
      <c r="DM42" s="229">
        <v>0</v>
      </c>
      <c r="DN42" s="229">
        <v>0</v>
      </c>
      <c r="DO42" s="229">
        <v>0</v>
      </c>
      <c r="DP42" s="229">
        <v>-4912</v>
      </c>
      <c r="DQ42" s="230">
        <v>0.47</v>
      </c>
      <c r="DR42" s="231">
        <v>1945117.13</v>
      </c>
      <c r="DS42" s="232">
        <v>857181.58999999985</v>
      </c>
      <c r="DT42" s="231">
        <v>106390</v>
      </c>
      <c r="DU42" s="231">
        <v>6305</v>
      </c>
      <c r="DV42" s="231">
        <v>14793</v>
      </c>
      <c r="DW42" s="231">
        <v>-4912</v>
      </c>
    </row>
    <row r="43" spans="1:131" hidden="1">
      <c r="A43" s="226">
        <v>2040</v>
      </c>
      <c r="B43" s="227" t="s">
        <v>323</v>
      </c>
      <c r="C43" s="226">
        <v>2040</v>
      </c>
      <c r="D43" s="228" t="s">
        <v>281</v>
      </c>
      <c r="E43" s="228" t="s">
        <v>291</v>
      </c>
      <c r="F43" s="228" t="s">
        <v>5</v>
      </c>
      <c r="G43" s="228" t="s">
        <v>283</v>
      </c>
      <c r="H43" s="229">
        <v>2459778.2000000002</v>
      </c>
      <c r="I43" s="229">
        <v>0</v>
      </c>
      <c r="J43" s="229">
        <v>350575.94999999995</v>
      </c>
      <c r="K43" s="229">
        <v>0</v>
      </c>
      <c r="L43" s="229">
        <v>161230</v>
      </c>
      <c r="M43" s="229">
        <v>232848.19</v>
      </c>
      <c r="N43" s="229">
        <v>1244.97</v>
      </c>
      <c r="O43" s="229">
        <v>7378.91</v>
      </c>
      <c r="P43" s="229">
        <v>36379.779999999977</v>
      </c>
      <c r="Q43" s="229">
        <v>42300.13</v>
      </c>
      <c r="R43" s="229">
        <v>4533</v>
      </c>
      <c r="S43" s="229">
        <v>0</v>
      </c>
      <c r="T43" s="229">
        <v>17724.010000000002</v>
      </c>
      <c r="U43" s="229">
        <v>0</v>
      </c>
      <c r="V43" s="229">
        <v>0</v>
      </c>
      <c r="W43" s="229">
        <v>5820.36</v>
      </c>
      <c r="X43" s="229">
        <v>80514</v>
      </c>
      <c r="Y43" s="229">
        <v>3400327.5</v>
      </c>
      <c r="Z43" s="229">
        <v>1306591.58</v>
      </c>
      <c r="AA43" s="229">
        <v>0</v>
      </c>
      <c r="AB43" s="229">
        <v>527466.98</v>
      </c>
      <c r="AC43" s="229">
        <v>86892.890000000014</v>
      </c>
      <c r="AD43" s="229">
        <v>183053.77</v>
      </c>
      <c r="AE43" s="229">
        <v>0</v>
      </c>
      <c r="AF43" s="229">
        <v>231030.53000000003</v>
      </c>
      <c r="AG43" s="229">
        <v>8054.2200000000012</v>
      </c>
      <c r="AH43" s="229">
        <v>6168.1</v>
      </c>
      <c r="AI43" s="229">
        <v>0</v>
      </c>
      <c r="AJ43" s="229">
        <v>17936.02</v>
      </c>
      <c r="AK43" s="229">
        <v>127252.46</v>
      </c>
      <c r="AL43" s="229">
        <v>6079.77</v>
      </c>
      <c r="AM43" s="229">
        <v>6673.71</v>
      </c>
      <c r="AN43" s="229">
        <v>5060.8900000000003</v>
      </c>
      <c r="AO43" s="229">
        <v>39979.410000000003</v>
      </c>
      <c r="AP43" s="229">
        <v>30474.82</v>
      </c>
      <c r="AQ43" s="229">
        <v>21736.799999999999</v>
      </c>
      <c r="AR43" s="229">
        <v>109442.63</v>
      </c>
      <c r="AS43" s="229">
        <v>16168.02</v>
      </c>
      <c r="AT43" s="229">
        <v>60.1</v>
      </c>
      <c r="AU43" s="229">
        <v>47667.5</v>
      </c>
      <c r="AV43" s="229">
        <v>9471</v>
      </c>
      <c r="AW43" s="229">
        <v>9685.2000000000007</v>
      </c>
      <c r="AX43" s="229">
        <v>137344.86000000002</v>
      </c>
      <c r="AY43" s="229">
        <v>289252.95</v>
      </c>
      <c r="AZ43" s="229">
        <v>10706.17</v>
      </c>
      <c r="BA43" s="229">
        <v>69291.13</v>
      </c>
      <c r="BB43" s="229">
        <v>0</v>
      </c>
      <c r="BC43" s="229">
        <v>0</v>
      </c>
      <c r="BD43" s="229">
        <v>13009.1</v>
      </c>
      <c r="BE43" s="229">
        <v>3316550.6100000003</v>
      </c>
      <c r="BF43" s="229">
        <v>212740.62000000014</v>
      </c>
      <c r="BG43" s="229">
        <v>83776.889999999665</v>
      </c>
      <c r="BH43" s="229">
        <v>296517.50999999978</v>
      </c>
      <c r="BI43" s="229">
        <v>30718.75</v>
      </c>
      <c r="BJ43" s="229">
        <v>0</v>
      </c>
      <c r="BK43" s="229">
        <v>13009.1</v>
      </c>
      <c r="BL43" s="229">
        <v>43727.85</v>
      </c>
      <c r="BM43" s="229">
        <v>0</v>
      </c>
      <c r="BN43" s="229">
        <v>56336</v>
      </c>
      <c r="BO43" s="229">
        <v>0</v>
      </c>
      <c r="BP43" s="229">
        <v>0</v>
      </c>
      <c r="BQ43" s="229">
        <v>56336</v>
      </c>
      <c r="BR43" s="229">
        <v>12608.149999999998</v>
      </c>
      <c r="BS43" s="229">
        <v>-12608.150000000001</v>
      </c>
      <c r="BT43" s="229">
        <v>0</v>
      </c>
      <c r="BU43" s="229">
        <v>0</v>
      </c>
      <c r="BV43" s="229">
        <v>0</v>
      </c>
      <c r="BW43" s="229">
        <v>0</v>
      </c>
      <c r="BX43" s="229">
        <v>0</v>
      </c>
      <c r="BY43" s="229">
        <v>0</v>
      </c>
      <c r="BZ43" s="229">
        <v>0</v>
      </c>
      <c r="CA43" s="229">
        <v>0</v>
      </c>
      <c r="CB43" s="229">
        <v>0</v>
      </c>
      <c r="CC43" s="229">
        <v>0</v>
      </c>
      <c r="CD43" s="229">
        <v>296517.50999999978</v>
      </c>
      <c r="CE43" s="229">
        <v>0</v>
      </c>
      <c r="CF43" s="229">
        <v>0</v>
      </c>
      <c r="CG43" s="229">
        <v>0</v>
      </c>
      <c r="CH43" s="229">
        <v>0</v>
      </c>
      <c r="CI43" s="229">
        <f t="shared" si="0"/>
        <v>296517.50999999978</v>
      </c>
      <c r="CJ43" s="229">
        <v>627369.49</v>
      </c>
      <c r="CK43" s="229">
        <v>0</v>
      </c>
      <c r="CL43" s="229">
        <v>0</v>
      </c>
      <c r="CM43" s="229">
        <v>627369.49</v>
      </c>
      <c r="CN43" s="229">
        <v>0</v>
      </c>
      <c r="CO43" s="229">
        <v>0</v>
      </c>
      <c r="CP43" s="229">
        <v>3729.76</v>
      </c>
      <c r="CQ43" s="229">
        <v>0</v>
      </c>
      <c r="CR43" s="229">
        <v>-282300.36739316303</v>
      </c>
      <c r="CS43" s="229">
        <v>348798.88260683697</v>
      </c>
      <c r="CT43" s="229">
        <v>0</v>
      </c>
      <c r="CU43" s="229">
        <v>0</v>
      </c>
      <c r="CV43" s="229">
        <v>0</v>
      </c>
      <c r="CW43" s="229">
        <v>0</v>
      </c>
      <c r="CX43" s="229"/>
      <c r="CY43" s="229"/>
      <c r="CZ43" s="229"/>
      <c r="DA43" s="229">
        <v>0</v>
      </c>
      <c r="DB43" s="229">
        <v>0</v>
      </c>
      <c r="DC43" s="229">
        <v>0</v>
      </c>
      <c r="DD43" s="229">
        <v>5025.51</v>
      </c>
      <c r="DE43" s="229">
        <v>0</v>
      </c>
      <c r="DF43" s="229">
        <v>0</v>
      </c>
      <c r="DG43" s="229">
        <v>-19139.189999999999</v>
      </c>
      <c r="DH43" s="229">
        <v>-38167.31</v>
      </c>
      <c r="DI43" s="229">
        <v>0</v>
      </c>
      <c r="DJ43" s="229">
        <v>0</v>
      </c>
      <c r="DK43" s="229">
        <v>-52280.99</v>
      </c>
      <c r="DL43" s="229">
        <v>0</v>
      </c>
      <c r="DM43" s="229">
        <v>0</v>
      </c>
      <c r="DN43" s="229">
        <v>0</v>
      </c>
      <c r="DO43" s="229">
        <v>0</v>
      </c>
      <c r="DP43" s="229">
        <v>0</v>
      </c>
      <c r="DQ43" s="230"/>
      <c r="DR43" s="231">
        <v>2343089.9700000002</v>
      </c>
      <c r="DS43" s="232">
        <v>973460.64000000013</v>
      </c>
      <c r="DT43" s="231">
        <v>289252.95</v>
      </c>
      <c r="DU43" s="231">
        <v>103782.82999999999</v>
      </c>
      <c r="DV43" s="231">
        <v>4533</v>
      </c>
      <c r="DW43" s="231">
        <v>0</v>
      </c>
    </row>
    <row r="44" spans="1:131" hidden="1">
      <c r="A44" s="226">
        <v>2251</v>
      </c>
      <c r="B44" s="227" t="s">
        <v>324</v>
      </c>
      <c r="C44" s="226">
        <v>2251</v>
      </c>
      <c r="D44" s="228" t="s">
        <v>281</v>
      </c>
      <c r="E44" s="228" t="s">
        <v>291</v>
      </c>
      <c r="F44" s="228" t="s">
        <v>5</v>
      </c>
      <c r="G44" s="228" t="s">
        <v>283</v>
      </c>
      <c r="H44" s="229">
        <v>2212218.86</v>
      </c>
      <c r="I44" s="229">
        <v>0</v>
      </c>
      <c r="J44" s="229">
        <v>82893.22</v>
      </c>
      <c r="K44" s="229">
        <v>0</v>
      </c>
      <c r="L44" s="229">
        <v>112790</v>
      </c>
      <c r="M44" s="229">
        <v>13942.86</v>
      </c>
      <c r="N44" s="229">
        <v>0</v>
      </c>
      <c r="O44" s="229">
        <v>10247.25</v>
      </c>
      <c r="P44" s="229">
        <v>14431.36</v>
      </c>
      <c r="Q44" s="229">
        <v>48182.94</v>
      </c>
      <c r="R44" s="229">
        <v>0</v>
      </c>
      <c r="S44" s="229">
        <v>0</v>
      </c>
      <c r="T44" s="229">
        <v>146904.51999999999</v>
      </c>
      <c r="U44" s="229">
        <v>-3500</v>
      </c>
      <c r="V44" s="229">
        <v>0</v>
      </c>
      <c r="W44" s="229">
        <v>1487.75</v>
      </c>
      <c r="X44" s="229">
        <v>91295</v>
      </c>
      <c r="Y44" s="229">
        <v>2730893.76</v>
      </c>
      <c r="Z44" s="229">
        <v>1224492.42</v>
      </c>
      <c r="AA44" s="229">
        <v>0</v>
      </c>
      <c r="AB44" s="229">
        <v>411468.89</v>
      </c>
      <c r="AC44" s="229">
        <v>0</v>
      </c>
      <c r="AD44" s="229">
        <v>140750.25</v>
      </c>
      <c r="AE44" s="229">
        <v>92609.34</v>
      </c>
      <c r="AF44" s="229">
        <v>43274.32</v>
      </c>
      <c r="AG44" s="229">
        <v>518.5</v>
      </c>
      <c r="AH44" s="229">
        <v>6428.12</v>
      </c>
      <c r="AI44" s="229">
        <v>0</v>
      </c>
      <c r="AJ44" s="229">
        <v>0</v>
      </c>
      <c r="AK44" s="229">
        <v>0</v>
      </c>
      <c r="AL44" s="229">
        <v>0</v>
      </c>
      <c r="AM44" s="229">
        <v>0</v>
      </c>
      <c r="AN44" s="229">
        <v>9207.34</v>
      </c>
      <c r="AO44" s="229">
        <v>46804.61</v>
      </c>
      <c r="AP44" s="229">
        <v>17820.63</v>
      </c>
      <c r="AQ44" s="229">
        <v>5488.14</v>
      </c>
      <c r="AR44" s="229">
        <v>101067.17</v>
      </c>
      <c r="AS44" s="229">
        <v>1367.8</v>
      </c>
      <c r="AT44" s="229">
        <v>0</v>
      </c>
      <c r="AU44" s="229">
        <v>18983.05</v>
      </c>
      <c r="AV44" s="229">
        <v>9471</v>
      </c>
      <c r="AW44" s="229">
        <v>0</v>
      </c>
      <c r="AX44" s="229">
        <v>64478.22</v>
      </c>
      <c r="AY44" s="229">
        <v>81344.2</v>
      </c>
      <c r="AZ44" s="229">
        <v>112785.99</v>
      </c>
      <c r="BA44" s="229">
        <v>90347.56</v>
      </c>
      <c r="BB44" s="229">
        <v>165408.32999999999</v>
      </c>
      <c r="BC44" s="229">
        <v>0</v>
      </c>
      <c r="BD44" s="229">
        <v>0</v>
      </c>
      <c r="BE44" s="229">
        <v>2644115.8800000008</v>
      </c>
      <c r="BF44" s="229">
        <v>251810.13999999888</v>
      </c>
      <c r="BG44" s="229">
        <v>86777.879999998957</v>
      </c>
      <c r="BH44" s="229">
        <v>338588.01999999781</v>
      </c>
      <c r="BI44" s="229">
        <v>9042.25</v>
      </c>
      <c r="BJ44" s="229">
        <v>0</v>
      </c>
      <c r="BK44" s="229">
        <v>0</v>
      </c>
      <c r="BL44" s="229">
        <v>9042.25</v>
      </c>
      <c r="BM44" s="229">
        <v>0</v>
      </c>
      <c r="BN44" s="229">
        <v>15719.26</v>
      </c>
      <c r="BO44" s="229">
        <v>0</v>
      </c>
      <c r="BP44" s="229">
        <v>4232</v>
      </c>
      <c r="BQ44" s="229">
        <v>19951.260000000002</v>
      </c>
      <c r="BR44" s="229">
        <v>27939.809999999998</v>
      </c>
      <c r="BS44" s="229">
        <v>-10909.010000000002</v>
      </c>
      <c r="BT44" s="229">
        <v>17030.799999999996</v>
      </c>
      <c r="BU44" s="229">
        <v>0</v>
      </c>
      <c r="BV44" s="229">
        <v>0</v>
      </c>
      <c r="BW44" s="229">
        <v>0</v>
      </c>
      <c r="BX44" s="229">
        <v>0</v>
      </c>
      <c r="BY44" s="229">
        <v>0</v>
      </c>
      <c r="BZ44" s="229">
        <v>0</v>
      </c>
      <c r="CA44" s="229">
        <v>0</v>
      </c>
      <c r="CB44" s="229">
        <v>0</v>
      </c>
      <c r="CC44" s="229">
        <v>0</v>
      </c>
      <c r="CD44" s="229">
        <v>338588.01999999781</v>
      </c>
      <c r="CE44" s="229">
        <v>0</v>
      </c>
      <c r="CF44" s="229">
        <v>17030.799999999996</v>
      </c>
      <c r="CG44" s="229">
        <v>0</v>
      </c>
      <c r="CH44" s="229">
        <v>0</v>
      </c>
      <c r="CI44" s="229">
        <f t="shared" si="0"/>
        <v>355618.8199999978</v>
      </c>
      <c r="CJ44" s="229">
        <v>459159.28</v>
      </c>
      <c r="CK44" s="229">
        <v>47898.43</v>
      </c>
      <c r="CL44" s="229">
        <v>0</v>
      </c>
      <c r="CM44" s="229">
        <v>411260.85000000003</v>
      </c>
      <c r="CN44" s="229">
        <v>0</v>
      </c>
      <c r="CO44" s="229">
        <v>0</v>
      </c>
      <c r="CP44" s="229">
        <v>8142.2600000000011</v>
      </c>
      <c r="CQ44" s="229">
        <v>3658.6399999999994</v>
      </c>
      <c r="CR44" s="229">
        <v>0</v>
      </c>
      <c r="CS44" s="229">
        <v>423061.75000000006</v>
      </c>
      <c r="CT44" s="229">
        <v>134852.08000000002</v>
      </c>
      <c r="CU44" s="229">
        <v>0</v>
      </c>
      <c r="CV44" s="229">
        <v>0</v>
      </c>
      <c r="CW44" s="229">
        <v>134852.08000000002</v>
      </c>
      <c r="CX44" s="229"/>
      <c r="CY44" s="229"/>
      <c r="CZ44" s="229"/>
      <c r="DA44" s="229">
        <v>0</v>
      </c>
      <c r="DB44" s="229">
        <v>134852.08000000002</v>
      </c>
      <c r="DC44" s="229">
        <v>6713.86</v>
      </c>
      <c r="DD44" s="229">
        <v>0</v>
      </c>
      <c r="DE44" s="229">
        <v>0</v>
      </c>
      <c r="DF44" s="229">
        <v>0</v>
      </c>
      <c r="DG44" s="229">
        <v>-19712.41</v>
      </c>
      <c r="DH44" s="229">
        <v>-363</v>
      </c>
      <c r="DI44" s="229">
        <v>0</v>
      </c>
      <c r="DJ44" s="229">
        <v>-25182</v>
      </c>
      <c r="DK44" s="229">
        <v>-38543.550000000003</v>
      </c>
      <c r="DL44" s="229">
        <v>0</v>
      </c>
      <c r="DM44" s="229">
        <v>0</v>
      </c>
      <c r="DN44" s="229">
        <v>0</v>
      </c>
      <c r="DO44" s="229">
        <v>-163751.26999999999</v>
      </c>
      <c r="DP44" s="229">
        <v>0</v>
      </c>
      <c r="DQ44" s="230">
        <v>-0.19000000011874363</v>
      </c>
      <c r="DR44" s="231">
        <v>1913113.7200000002</v>
      </c>
      <c r="DS44" s="232">
        <v>731002.16000000061</v>
      </c>
      <c r="DT44" s="231">
        <v>81344.2</v>
      </c>
      <c r="DU44" s="231">
        <v>219766.07</v>
      </c>
      <c r="DV44" s="231">
        <v>-3500</v>
      </c>
      <c r="DW44" s="231">
        <v>-163751.26999999999</v>
      </c>
    </row>
    <row r="45" spans="1:131" hidden="1">
      <c r="A45" s="226">
        <v>3002</v>
      </c>
      <c r="B45" s="227" t="s">
        <v>325</v>
      </c>
      <c r="C45" s="226">
        <v>3002</v>
      </c>
      <c r="D45" s="228" t="s">
        <v>281</v>
      </c>
      <c r="E45" s="228" t="s">
        <v>291</v>
      </c>
      <c r="F45" s="228" t="s">
        <v>5</v>
      </c>
      <c r="G45" s="228" t="s">
        <v>283</v>
      </c>
      <c r="H45" s="229">
        <v>1399321.6000000001</v>
      </c>
      <c r="I45" s="229">
        <v>0</v>
      </c>
      <c r="J45" s="229">
        <v>55268.24</v>
      </c>
      <c r="K45" s="229">
        <v>0</v>
      </c>
      <c r="L45" s="229">
        <v>149480</v>
      </c>
      <c r="M45" s="229">
        <v>400</v>
      </c>
      <c r="N45" s="229">
        <v>0</v>
      </c>
      <c r="O45" s="229">
        <v>172.53</v>
      </c>
      <c r="P45" s="229">
        <v>10493.75</v>
      </c>
      <c r="Q45" s="229">
        <v>0</v>
      </c>
      <c r="R45" s="229">
        <v>0</v>
      </c>
      <c r="S45" s="229">
        <v>0</v>
      </c>
      <c r="T45" s="229">
        <v>1687.67</v>
      </c>
      <c r="U45" s="229">
        <v>42564.98</v>
      </c>
      <c r="V45" s="229">
        <v>0</v>
      </c>
      <c r="W45" s="229">
        <v>5967.5</v>
      </c>
      <c r="X45" s="229">
        <v>37006</v>
      </c>
      <c r="Y45" s="229">
        <v>1702362.27</v>
      </c>
      <c r="Z45" s="229">
        <v>523889.99</v>
      </c>
      <c r="AA45" s="229">
        <v>0</v>
      </c>
      <c r="AB45" s="229">
        <v>220228.48000000001</v>
      </c>
      <c r="AC45" s="229">
        <v>38469.61</v>
      </c>
      <c r="AD45" s="229">
        <v>74345.47</v>
      </c>
      <c r="AE45" s="229">
        <v>0</v>
      </c>
      <c r="AF45" s="229">
        <v>39557.93</v>
      </c>
      <c r="AG45" s="229">
        <v>3965.29</v>
      </c>
      <c r="AH45" s="229">
        <v>8390.7999999999993</v>
      </c>
      <c r="AI45" s="229">
        <v>0</v>
      </c>
      <c r="AJ45" s="229">
        <v>0</v>
      </c>
      <c r="AK45" s="229">
        <v>46532.480000000003</v>
      </c>
      <c r="AL45" s="229">
        <v>610</v>
      </c>
      <c r="AM45" s="229">
        <v>23169.439999999999</v>
      </c>
      <c r="AN45" s="229">
        <v>2857.53</v>
      </c>
      <c r="AO45" s="229">
        <v>35927.040000000001</v>
      </c>
      <c r="AP45" s="229">
        <v>20015.919999999998</v>
      </c>
      <c r="AQ45" s="229">
        <v>21341.16</v>
      </c>
      <c r="AR45" s="229">
        <v>88387.260000000009</v>
      </c>
      <c r="AS45" s="229">
        <v>9956.81</v>
      </c>
      <c r="AT45" s="229">
        <v>0</v>
      </c>
      <c r="AU45" s="229">
        <v>80449.08</v>
      </c>
      <c r="AV45" s="229">
        <v>5139.75</v>
      </c>
      <c r="AW45" s="229">
        <v>2085</v>
      </c>
      <c r="AX45" s="229">
        <v>95275.72</v>
      </c>
      <c r="AY45" s="229">
        <v>191621.77</v>
      </c>
      <c r="AZ45" s="229">
        <v>6011.24</v>
      </c>
      <c r="BA45" s="229">
        <v>157678.31</v>
      </c>
      <c r="BB45" s="229">
        <v>0</v>
      </c>
      <c r="BC45" s="229">
        <v>0</v>
      </c>
      <c r="BD45" s="229">
        <v>0</v>
      </c>
      <c r="BE45" s="229">
        <v>1695906.0800000003</v>
      </c>
      <c r="BF45" s="229">
        <v>249869.52000000014</v>
      </c>
      <c r="BG45" s="229">
        <v>6456.1899999997113</v>
      </c>
      <c r="BH45" s="229">
        <v>256325.70999999985</v>
      </c>
      <c r="BI45" s="229">
        <v>6460.6</v>
      </c>
      <c r="BJ45" s="229">
        <v>0</v>
      </c>
      <c r="BK45" s="229">
        <v>0</v>
      </c>
      <c r="BL45" s="229">
        <v>6460.6</v>
      </c>
      <c r="BM45" s="229">
        <v>0</v>
      </c>
      <c r="BN45" s="229">
        <v>0</v>
      </c>
      <c r="BO45" s="229">
        <v>0</v>
      </c>
      <c r="BP45" s="229">
        <v>0</v>
      </c>
      <c r="BQ45" s="229">
        <v>0</v>
      </c>
      <c r="BR45" s="229">
        <v>33719.46</v>
      </c>
      <c r="BS45" s="229">
        <v>6460.6</v>
      </c>
      <c r="BT45" s="229">
        <v>40180.06</v>
      </c>
      <c r="BU45" s="229">
        <v>0</v>
      </c>
      <c r="BV45" s="229">
        <v>0</v>
      </c>
      <c r="BW45" s="229">
        <v>0</v>
      </c>
      <c r="BX45" s="229">
        <v>0</v>
      </c>
      <c r="BY45" s="229">
        <v>0</v>
      </c>
      <c r="BZ45" s="229">
        <v>0</v>
      </c>
      <c r="CA45" s="229">
        <v>0</v>
      </c>
      <c r="CB45" s="229">
        <v>0</v>
      </c>
      <c r="CC45" s="229">
        <v>0</v>
      </c>
      <c r="CD45" s="229">
        <v>256325.70999999985</v>
      </c>
      <c r="CE45" s="229">
        <v>0</v>
      </c>
      <c r="CF45" s="229">
        <v>40180.06</v>
      </c>
      <c r="CG45" s="229">
        <v>0</v>
      </c>
      <c r="CH45" s="229">
        <v>0</v>
      </c>
      <c r="CI45" s="229">
        <f t="shared" si="0"/>
        <v>296505.76999999984</v>
      </c>
      <c r="CJ45" s="229">
        <v>367567.61</v>
      </c>
      <c r="CK45" s="229">
        <v>74766.570000000007</v>
      </c>
      <c r="CL45" s="229">
        <v>0</v>
      </c>
      <c r="CM45" s="229">
        <v>292801.03999999998</v>
      </c>
      <c r="CN45" s="229">
        <v>0</v>
      </c>
      <c r="CO45" s="229">
        <v>0</v>
      </c>
      <c r="CP45" s="229">
        <v>767.51</v>
      </c>
      <c r="CQ45" s="229">
        <v>9609.1</v>
      </c>
      <c r="CR45" s="229">
        <v>27321.94</v>
      </c>
      <c r="CS45" s="229">
        <v>330499.58999999997</v>
      </c>
      <c r="CT45" s="229">
        <v>0</v>
      </c>
      <c r="CU45" s="229">
        <v>0</v>
      </c>
      <c r="CV45" s="229">
        <v>0</v>
      </c>
      <c r="CW45" s="229">
        <v>0</v>
      </c>
      <c r="CX45" s="229"/>
      <c r="CY45" s="229"/>
      <c r="CZ45" s="229"/>
      <c r="DA45" s="229">
        <v>0</v>
      </c>
      <c r="DB45" s="229">
        <v>0</v>
      </c>
      <c r="DC45" s="229">
        <v>0</v>
      </c>
      <c r="DD45" s="229">
        <v>0</v>
      </c>
      <c r="DE45" s="229">
        <v>0</v>
      </c>
      <c r="DF45" s="229">
        <v>0</v>
      </c>
      <c r="DG45" s="229">
        <v>0</v>
      </c>
      <c r="DH45" s="229">
        <v>-26333.03</v>
      </c>
      <c r="DI45" s="229">
        <v>0</v>
      </c>
      <c r="DJ45" s="229">
        <v>0</v>
      </c>
      <c r="DK45" s="229">
        <v>-26333.03</v>
      </c>
      <c r="DL45" s="229">
        <v>0</v>
      </c>
      <c r="DM45" s="229">
        <v>0</v>
      </c>
      <c r="DN45" s="229">
        <v>-1099.3800000000001</v>
      </c>
      <c r="DO45" s="229">
        <v>-6561.41</v>
      </c>
      <c r="DP45" s="229">
        <v>0</v>
      </c>
      <c r="DQ45" s="230">
        <v>0</v>
      </c>
      <c r="DR45" s="231">
        <v>900456.77</v>
      </c>
      <c r="DS45" s="232">
        <v>795449.31000000029</v>
      </c>
      <c r="DT45" s="231">
        <v>191621.77</v>
      </c>
      <c r="DU45" s="231">
        <v>12353.95</v>
      </c>
      <c r="DV45" s="231">
        <v>42564.98</v>
      </c>
      <c r="DW45" s="231">
        <v>-7660.79</v>
      </c>
    </row>
    <row r="46" spans="1:131" hidden="1">
      <c r="A46" s="226">
        <v>3319</v>
      </c>
      <c r="B46" s="227" t="s">
        <v>326</v>
      </c>
      <c r="C46" s="226">
        <v>3319</v>
      </c>
      <c r="D46" s="228" t="s">
        <v>281</v>
      </c>
      <c r="E46" s="228" t="s">
        <v>291</v>
      </c>
      <c r="F46" s="228" t="s">
        <v>5</v>
      </c>
      <c r="G46" s="228" t="s">
        <v>283</v>
      </c>
      <c r="H46" s="229">
        <v>2167121.87</v>
      </c>
      <c r="I46" s="229">
        <v>0</v>
      </c>
      <c r="J46" s="229">
        <v>69681.320000000007</v>
      </c>
      <c r="K46" s="229">
        <v>0</v>
      </c>
      <c r="L46" s="229">
        <v>219260</v>
      </c>
      <c r="M46" s="229">
        <v>0</v>
      </c>
      <c r="N46" s="229">
        <v>9100</v>
      </c>
      <c r="O46" s="229">
        <v>8410</v>
      </c>
      <c r="P46" s="229">
        <v>-97.22</v>
      </c>
      <c r="Q46" s="229">
        <v>29261.37</v>
      </c>
      <c r="R46" s="229">
        <v>0</v>
      </c>
      <c r="S46" s="229">
        <v>0</v>
      </c>
      <c r="T46" s="229">
        <v>20000</v>
      </c>
      <c r="U46" s="229">
        <v>64000</v>
      </c>
      <c r="V46" s="229">
        <v>0</v>
      </c>
      <c r="W46" s="229">
        <v>14861.63</v>
      </c>
      <c r="X46" s="229">
        <v>63665</v>
      </c>
      <c r="Y46" s="229">
        <v>2665263.9699999997</v>
      </c>
      <c r="Z46" s="229">
        <v>1369619.3599999999</v>
      </c>
      <c r="AA46" s="229">
        <v>57834.400000000001</v>
      </c>
      <c r="AB46" s="229">
        <v>502788.07</v>
      </c>
      <c r="AC46" s="229">
        <v>39526.03</v>
      </c>
      <c r="AD46" s="229">
        <v>99459.459999999992</v>
      </c>
      <c r="AE46" s="229">
        <v>0</v>
      </c>
      <c r="AF46" s="229">
        <v>100446.48</v>
      </c>
      <c r="AG46" s="229">
        <v>570.1</v>
      </c>
      <c r="AH46" s="229">
        <v>5603</v>
      </c>
      <c r="AI46" s="229">
        <v>0</v>
      </c>
      <c r="AJ46" s="229">
        <v>0</v>
      </c>
      <c r="AK46" s="229">
        <v>10688.11</v>
      </c>
      <c r="AL46" s="229">
        <v>7295</v>
      </c>
      <c r="AM46" s="229">
        <v>28803.39</v>
      </c>
      <c r="AN46" s="229">
        <v>4261.91</v>
      </c>
      <c r="AO46" s="229">
        <v>29552.25</v>
      </c>
      <c r="AP46" s="229">
        <v>5273.47</v>
      </c>
      <c r="AQ46" s="229">
        <v>18131.84</v>
      </c>
      <c r="AR46" s="229">
        <v>69240.239999999991</v>
      </c>
      <c r="AS46" s="229">
        <v>4640.67</v>
      </c>
      <c r="AT46" s="229">
        <v>0</v>
      </c>
      <c r="AU46" s="229">
        <v>75695.759999999995</v>
      </c>
      <c r="AV46" s="229">
        <v>15359.73</v>
      </c>
      <c r="AW46" s="229">
        <v>0</v>
      </c>
      <c r="AX46" s="229">
        <v>177176.76</v>
      </c>
      <c r="AY46" s="229">
        <v>1140</v>
      </c>
      <c r="AZ46" s="229">
        <v>8792.36</v>
      </c>
      <c r="BA46" s="229">
        <v>121425.98</v>
      </c>
      <c r="BB46" s="229">
        <v>0</v>
      </c>
      <c r="BC46" s="229">
        <v>0</v>
      </c>
      <c r="BD46" s="229">
        <v>0</v>
      </c>
      <c r="BE46" s="229">
        <v>2753324.37</v>
      </c>
      <c r="BF46" s="229">
        <v>-28196.320000000094</v>
      </c>
      <c r="BG46" s="229">
        <v>-88060.400000000373</v>
      </c>
      <c r="BH46" s="229">
        <v>-116256.72000000047</v>
      </c>
      <c r="BI46" s="229">
        <v>0</v>
      </c>
      <c r="BJ46" s="229">
        <v>0</v>
      </c>
      <c r="BK46" s="229">
        <v>0</v>
      </c>
      <c r="BL46" s="229">
        <v>0</v>
      </c>
      <c r="BM46" s="229">
        <v>0</v>
      </c>
      <c r="BN46" s="229">
        <v>0</v>
      </c>
      <c r="BO46" s="229">
        <v>0</v>
      </c>
      <c r="BP46" s="229">
        <v>0</v>
      </c>
      <c r="BQ46" s="229">
        <v>0</v>
      </c>
      <c r="BR46" s="229">
        <v>0</v>
      </c>
      <c r="BS46" s="229">
        <v>0</v>
      </c>
      <c r="BT46" s="229">
        <v>0</v>
      </c>
      <c r="BU46" s="229">
        <v>0</v>
      </c>
      <c r="BV46" s="229">
        <v>0</v>
      </c>
      <c r="BW46" s="229">
        <v>0</v>
      </c>
      <c r="BX46" s="229">
        <v>0</v>
      </c>
      <c r="BY46" s="229">
        <v>0</v>
      </c>
      <c r="BZ46" s="229">
        <v>0</v>
      </c>
      <c r="CA46" s="229">
        <v>0</v>
      </c>
      <c r="CB46" s="229">
        <v>0</v>
      </c>
      <c r="CC46" s="229">
        <v>0</v>
      </c>
      <c r="CD46" s="229">
        <v>-116256.72000000047</v>
      </c>
      <c r="CE46" s="229">
        <v>0</v>
      </c>
      <c r="CF46" s="229">
        <v>0</v>
      </c>
      <c r="CG46" s="229">
        <v>0</v>
      </c>
      <c r="CH46" s="229">
        <v>0</v>
      </c>
      <c r="CI46" s="229">
        <f t="shared" si="0"/>
        <v>-116256.72000000047</v>
      </c>
      <c r="CJ46" s="229">
        <v>75476.850000000006</v>
      </c>
      <c r="CK46" s="229">
        <v>189425.33000000002</v>
      </c>
      <c r="CL46" s="229">
        <v>686.07</v>
      </c>
      <c r="CM46" s="229">
        <v>-113262.41</v>
      </c>
      <c r="CN46" s="229">
        <v>0</v>
      </c>
      <c r="CO46" s="229">
        <v>0</v>
      </c>
      <c r="CP46" s="229">
        <v>5563.02</v>
      </c>
      <c r="CQ46" s="229">
        <v>0</v>
      </c>
      <c r="CR46" s="229">
        <v>0</v>
      </c>
      <c r="CS46" s="229">
        <v>-107699.39</v>
      </c>
      <c r="CT46" s="229">
        <v>0</v>
      </c>
      <c r="CU46" s="229">
        <v>0</v>
      </c>
      <c r="CV46" s="229">
        <v>0</v>
      </c>
      <c r="CW46" s="229">
        <v>0</v>
      </c>
      <c r="CX46" s="229"/>
      <c r="CY46" s="229"/>
      <c r="CZ46" s="229"/>
      <c r="DA46" s="229">
        <v>0</v>
      </c>
      <c r="DB46" s="229">
        <v>0</v>
      </c>
      <c r="DC46" s="229">
        <v>10710</v>
      </c>
      <c r="DD46" s="229">
        <v>11.13</v>
      </c>
      <c r="DE46" s="229">
        <v>33723.93</v>
      </c>
      <c r="DF46" s="229">
        <v>0</v>
      </c>
      <c r="DG46" s="229">
        <v>-16876.88</v>
      </c>
      <c r="DH46" s="229">
        <v>-41007.22</v>
      </c>
      <c r="DI46" s="229">
        <v>0</v>
      </c>
      <c r="DJ46" s="229">
        <v>0</v>
      </c>
      <c r="DK46" s="229">
        <v>-13439.040000000005</v>
      </c>
      <c r="DL46" s="229">
        <v>910</v>
      </c>
      <c r="DM46" s="229">
        <v>0</v>
      </c>
      <c r="DN46" s="229">
        <v>0</v>
      </c>
      <c r="DO46" s="229">
        <v>-18151.27</v>
      </c>
      <c r="DP46" s="229">
        <v>22122.53</v>
      </c>
      <c r="DQ46" s="230">
        <v>0.44999999999708962</v>
      </c>
      <c r="DR46" s="231">
        <v>2170243.9</v>
      </c>
      <c r="DS46" s="232">
        <v>583080.4700000002</v>
      </c>
      <c r="DT46" s="231">
        <v>1140</v>
      </c>
      <c r="DU46" s="231">
        <v>57574.15</v>
      </c>
      <c r="DV46" s="231">
        <v>64000</v>
      </c>
      <c r="DW46" s="231">
        <v>4881.2599999999984</v>
      </c>
    </row>
    <row r="47" spans="1:131" hidden="1">
      <c r="A47" s="226">
        <v>1100</v>
      </c>
      <c r="B47" s="227" t="s">
        <v>327</v>
      </c>
      <c r="C47" s="226">
        <v>1100</v>
      </c>
      <c r="D47" s="228" t="s">
        <v>281</v>
      </c>
      <c r="E47" s="228" t="s">
        <v>296</v>
      </c>
      <c r="F47" s="228" t="s">
        <v>5</v>
      </c>
      <c r="G47" s="228" t="s">
        <v>283</v>
      </c>
      <c r="H47" s="229">
        <v>7085575.8200000003</v>
      </c>
      <c r="I47" s="229">
        <v>0</v>
      </c>
      <c r="J47" s="229">
        <v>5998839.9199999999</v>
      </c>
      <c r="K47" s="229">
        <v>0</v>
      </c>
      <c r="L47" s="229">
        <v>404280</v>
      </c>
      <c r="M47" s="229">
        <v>220702.53999999998</v>
      </c>
      <c r="N47" s="229">
        <v>0</v>
      </c>
      <c r="O47" s="229">
        <v>0</v>
      </c>
      <c r="P47" s="229">
        <v>422818.63</v>
      </c>
      <c r="Q47" s="229">
        <v>128988.6</v>
      </c>
      <c r="R47" s="229">
        <v>0</v>
      </c>
      <c r="S47" s="229">
        <v>0</v>
      </c>
      <c r="T47" s="229">
        <v>0</v>
      </c>
      <c r="U47" s="229">
        <v>287982.81</v>
      </c>
      <c r="V47" s="229">
        <v>0</v>
      </c>
      <c r="W47" s="229">
        <v>99475.27</v>
      </c>
      <c r="X47" s="229">
        <v>16725</v>
      </c>
      <c r="Y47" s="229">
        <v>14665388.59</v>
      </c>
      <c r="Z47" s="229">
        <v>5541953.6900000507</v>
      </c>
      <c r="AA47" s="229">
        <v>0</v>
      </c>
      <c r="AB47" s="229">
        <v>1664546.51</v>
      </c>
      <c r="AC47" s="229">
        <v>160670.25999999838</v>
      </c>
      <c r="AD47" s="229">
        <v>719836.49</v>
      </c>
      <c r="AE47" s="229">
        <v>0</v>
      </c>
      <c r="AF47" s="229">
        <v>1.0477378964424133E-9</v>
      </c>
      <c r="AG47" s="229">
        <v>47927.770000007578</v>
      </c>
      <c r="AH47" s="229">
        <v>66199</v>
      </c>
      <c r="AI47" s="229">
        <v>0</v>
      </c>
      <c r="AJ47" s="229">
        <v>0</v>
      </c>
      <c r="AK47" s="229">
        <v>954234.88999999978</v>
      </c>
      <c r="AL47" s="229">
        <v>16228</v>
      </c>
      <c r="AM47" s="229">
        <v>28855.63</v>
      </c>
      <c r="AN47" s="229">
        <v>13702.94</v>
      </c>
      <c r="AO47" s="229">
        <v>169091.44</v>
      </c>
      <c r="AP47" s="229">
        <v>35139.64</v>
      </c>
      <c r="AQ47" s="229">
        <v>80684.319999999992</v>
      </c>
      <c r="AR47" s="229">
        <v>745194.32999999681</v>
      </c>
      <c r="AS47" s="229">
        <v>176190.32000000007</v>
      </c>
      <c r="AT47" s="229">
        <v>91986.099999999991</v>
      </c>
      <c r="AU47" s="229">
        <v>32641.569999999992</v>
      </c>
      <c r="AV47" s="229">
        <v>17116.400000000001</v>
      </c>
      <c r="AW47" s="229">
        <v>1281232.99</v>
      </c>
      <c r="AX47" s="229">
        <v>197050.93</v>
      </c>
      <c r="AY47" s="229">
        <v>2473575.6800000002</v>
      </c>
      <c r="AZ47" s="229">
        <v>72959</v>
      </c>
      <c r="BA47" s="229">
        <v>58781.39999999851</v>
      </c>
      <c r="BB47" s="229">
        <v>0</v>
      </c>
      <c r="BC47" s="229">
        <v>0</v>
      </c>
      <c r="BD47" s="229">
        <v>0</v>
      </c>
      <c r="BE47" s="229">
        <v>14645799.300000055</v>
      </c>
      <c r="BF47" s="229">
        <v>1063388.1200000013</v>
      </c>
      <c r="BG47" s="229">
        <v>19589.289999945089</v>
      </c>
      <c r="BH47" s="229">
        <v>1082977.4099999464</v>
      </c>
      <c r="BI47" s="229">
        <v>49211.25</v>
      </c>
      <c r="BJ47" s="229">
        <v>0</v>
      </c>
      <c r="BK47" s="229">
        <v>0</v>
      </c>
      <c r="BL47" s="229">
        <v>49211.25</v>
      </c>
      <c r="BM47" s="229">
        <v>0</v>
      </c>
      <c r="BN47" s="229">
        <v>0</v>
      </c>
      <c r="BO47" s="229">
        <v>0</v>
      </c>
      <c r="BP47" s="229">
        <v>0</v>
      </c>
      <c r="BQ47" s="229">
        <v>0</v>
      </c>
      <c r="BR47" s="229">
        <v>92246.49</v>
      </c>
      <c r="BS47" s="229">
        <v>49211.25</v>
      </c>
      <c r="BT47" s="229">
        <v>141457.74</v>
      </c>
      <c r="BU47" s="229">
        <v>0</v>
      </c>
      <c r="BV47" s="229">
        <v>0</v>
      </c>
      <c r="BW47" s="229">
        <v>0</v>
      </c>
      <c r="BX47" s="229">
        <v>0</v>
      </c>
      <c r="BY47" s="229">
        <v>0</v>
      </c>
      <c r="BZ47" s="229">
        <v>0</v>
      </c>
      <c r="CA47" s="229">
        <v>0</v>
      </c>
      <c r="CB47" s="229">
        <v>0</v>
      </c>
      <c r="CC47" s="229">
        <v>0</v>
      </c>
      <c r="CD47" s="229">
        <v>1082977.4099999464</v>
      </c>
      <c r="CE47" s="229">
        <v>0</v>
      </c>
      <c r="CF47" s="229">
        <v>141457.74</v>
      </c>
      <c r="CG47" s="229">
        <v>0</v>
      </c>
      <c r="CH47" s="229">
        <v>0</v>
      </c>
      <c r="CI47" s="229">
        <f t="shared" si="0"/>
        <v>1224435.1499999464</v>
      </c>
      <c r="CJ47" s="229">
        <v>1902388.71</v>
      </c>
      <c r="CK47" s="229">
        <v>0</v>
      </c>
      <c r="CL47" s="229">
        <v>0</v>
      </c>
      <c r="CM47" s="229">
        <v>1902388.71</v>
      </c>
      <c r="CN47" s="229">
        <v>0</v>
      </c>
      <c r="CO47" s="229">
        <v>0</v>
      </c>
      <c r="CP47" s="229">
        <v>118613.71</v>
      </c>
      <c r="CQ47" s="229">
        <v>0</v>
      </c>
      <c r="CR47" s="229">
        <v>-808983.66999999993</v>
      </c>
      <c r="CS47" s="229">
        <v>1212018.75</v>
      </c>
      <c r="CT47" s="229">
        <v>0</v>
      </c>
      <c r="CU47" s="229">
        <v>0</v>
      </c>
      <c r="CV47" s="229">
        <v>0</v>
      </c>
      <c r="CW47" s="229">
        <v>0</v>
      </c>
      <c r="CX47" s="229"/>
      <c r="CY47" s="229"/>
      <c r="CZ47" s="229"/>
      <c r="DA47" s="229">
        <v>0</v>
      </c>
      <c r="DB47" s="229">
        <v>0</v>
      </c>
      <c r="DC47" s="229">
        <v>0</v>
      </c>
      <c r="DD47" s="229">
        <v>25308.44</v>
      </c>
      <c r="DE47" s="229">
        <v>0</v>
      </c>
      <c r="DF47" s="229">
        <v>0</v>
      </c>
      <c r="DG47" s="229">
        <v>-12110.7</v>
      </c>
      <c r="DH47" s="229">
        <v>-780.88</v>
      </c>
      <c r="DI47" s="229">
        <v>0</v>
      </c>
      <c r="DJ47" s="229">
        <v>0</v>
      </c>
      <c r="DK47" s="229">
        <v>12416.859999999999</v>
      </c>
      <c r="DL47" s="229">
        <v>0</v>
      </c>
      <c r="DM47" s="229">
        <v>0</v>
      </c>
      <c r="DN47" s="229">
        <v>0</v>
      </c>
      <c r="DO47" s="229">
        <v>0</v>
      </c>
      <c r="DP47" s="229">
        <v>0</v>
      </c>
      <c r="DQ47" s="230">
        <v>-0.4599999999627471</v>
      </c>
      <c r="DR47" s="231">
        <v>8134934.7200000584</v>
      </c>
      <c r="DS47" s="232">
        <v>6510864.5799999963</v>
      </c>
      <c r="DT47" s="231">
        <v>2473575.6800000002</v>
      </c>
      <c r="DU47" s="231">
        <v>551807.23</v>
      </c>
      <c r="DV47" s="231">
        <v>287982.81</v>
      </c>
      <c r="DW47" s="231">
        <v>0</v>
      </c>
    </row>
    <row r="48" spans="1:131" hidden="1">
      <c r="A48" s="226">
        <v>3432</v>
      </c>
      <c r="B48" s="227" t="s">
        <v>328</v>
      </c>
      <c r="C48" s="226">
        <v>3432</v>
      </c>
      <c r="D48" s="228" t="s">
        <v>281</v>
      </c>
      <c r="E48" s="228" t="s">
        <v>291</v>
      </c>
      <c r="F48" s="228" t="s">
        <v>5</v>
      </c>
      <c r="G48" s="228" t="s">
        <v>283</v>
      </c>
      <c r="H48" s="229">
        <v>5666927.5199999996</v>
      </c>
      <c r="I48" s="229">
        <v>0</v>
      </c>
      <c r="J48" s="229">
        <v>278552.83</v>
      </c>
      <c r="K48" s="229">
        <v>0</v>
      </c>
      <c r="L48" s="229">
        <v>629000</v>
      </c>
      <c r="M48" s="229">
        <v>3456.93</v>
      </c>
      <c r="N48" s="229">
        <v>0</v>
      </c>
      <c r="O48" s="229">
        <v>1500</v>
      </c>
      <c r="P48" s="229">
        <v>45018.280000000013</v>
      </c>
      <c r="Q48" s="229">
        <v>0</v>
      </c>
      <c r="R48" s="229">
        <v>0</v>
      </c>
      <c r="S48" s="229">
        <v>0</v>
      </c>
      <c r="T48" s="229">
        <v>3830.47</v>
      </c>
      <c r="U48" s="229">
        <v>15406.49</v>
      </c>
      <c r="V48" s="229">
        <v>0</v>
      </c>
      <c r="W48" s="229">
        <v>11033.13</v>
      </c>
      <c r="X48" s="229">
        <v>80256</v>
      </c>
      <c r="Y48" s="229">
        <v>6734981.6499999994</v>
      </c>
      <c r="Z48" s="229">
        <v>2646532.0299999998</v>
      </c>
      <c r="AA48" s="229">
        <v>0</v>
      </c>
      <c r="AB48" s="229">
        <v>886661.61</v>
      </c>
      <c r="AC48" s="229">
        <v>119894.02000000002</v>
      </c>
      <c r="AD48" s="229">
        <v>423316.96</v>
      </c>
      <c r="AE48" s="229">
        <v>0</v>
      </c>
      <c r="AF48" s="229">
        <v>182568.74000000162</v>
      </c>
      <c r="AG48" s="229">
        <v>14069.44000000001</v>
      </c>
      <c r="AH48" s="229">
        <v>14917.68</v>
      </c>
      <c r="AI48" s="229">
        <v>0</v>
      </c>
      <c r="AJ48" s="229">
        <v>0</v>
      </c>
      <c r="AK48" s="229">
        <v>11981.400000000001</v>
      </c>
      <c r="AL48" s="229">
        <v>72407.59</v>
      </c>
      <c r="AM48" s="229">
        <v>56652.7</v>
      </c>
      <c r="AN48" s="229">
        <v>32935.960000000006</v>
      </c>
      <c r="AO48" s="229">
        <v>151660.12999999998</v>
      </c>
      <c r="AP48" s="229">
        <v>32329.8</v>
      </c>
      <c r="AQ48" s="229">
        <v>94369.53</v>
      </c>
      <c r="AR48" s="229">
        <v>112844.62999999995</v>
      </c>
      <c r="AS48" s="229">
        <v>100475.81</v>
      </c>
      <c r="AT48" s="229">
        <v>0</v>
      </c>
      <c r="AU48" s="229">
        <v>70485.73</v>
      </c>
      <c r="AV48" s="229">
        <v>20612.5</v>
      </c>
      <c r="AW48" s="229">
        <v>12765</v>
      </c>
      <c r="AX48" s="229">
        <v>315218</v>
      </c>
      <c r="AY48" s="229">
        <v>213315.66000000009</v>
      </c>
      <c r="AZ48" s="229">
        <v>42774.36</v>
      </c>
      <c r="BA48" s="229">
        <v>563974.00000000047</v>
      </c>
      <c r="BB48" s="229">
        <v>618882.99</v>
      </c>
      <c r="BC48" s="229">
        <v>0</v>
      </c>
      <c r="BD48" s="229">
        <v>0</v>
      </c>
      <c r="BE48" s="229">
        <v>6811646.2700000033</v>
      </c>
      <c r="BF48" s="229">
        <v>760807.51000000071</v>
      </c>
      <c r="BG48" s="229">
        <v>-76664.620000003837</v>
      </c>
      <c r="BH48" s="229">
        <v>684142.88999999687</v>
      </c>
      <c r="BI48" s="229">
        <v>13265.5</v>
      </c>
      <c r="BJ48" s="229">
        <v>0</v>
      </c>
      <c r="BK48" s="229">
        <v>0</v>
      </c>
      <c r="BL48" s="229">
        <v>13265.5</v>
      </c>
      <c r="BM48" s="229">
        <v>0</v>
      </c>
      <c r="BN48" s="229">
        <v>18210</v>
      </c>
      <c r="BO48" s="229">
        <v>0</v>
      </c>
      <c r="BP48" s="229">
        <v>0</v>
      </c>
      <c r="BQ48" s="229">
        <v>18210</v>
      </c>
      <c r="BR48" s="229">
        <v>5331.25</v>
      </c>
      <c r="BS48" s="229">
        <v>-4944.5</v>
      </c>
      <c r="BT48" s="229">
        <v>386.75</v>
      </c>
      <c r="BU48" s="229">
        <v>0</v>
      </c>
      <c r="BV48" s="229">
        <v>0</v>
      </c>
      <c r="BW48" s="229">
        <v>0</v>
      </c>
      <c r="BX48" s="229">
        <v>0</v>
      </c>
      <c r="BY48" s="229">
        <v>0</v>
      </c>
      <c r="BZ48" s="229">
        <v>0</v>
      </c>
      <c r="CA48" s="229">
        <v>0</v>
      </c>
      <c r="CB48" s="229">
        <v>0</v>
      </c>
      <c r="CC48" s="229">
        <v>0</v>
      </c>
      <c r="CD48" s="229">
        <v>684142.88999999687</v>
      </c>
      <c r="CE48" s="229">
        <v>0</v>
      </c>
      <c r="CF48" s="229">
        <v>386.75</v>
      </c>
      <c r="CG48" s="229">
        <v>0</v>
      </c>
      <c r="CH48" s="229">
        <v>0</v>
      </c>
      <c r="CI48" s="229">
        <f t="shared" si="0"/>
        <v>684529.63999999687</v>
      </c>
      <c r="CJ48" s="229">
        <v>1105530.77</v>
      </c>
      <c r="CK48" s="229">
        <v>4244.16</v>
      </c>
      <c r="CL48" s="229">
        <v>0</v>
      </c>
      <c r="CM48" s="229">
        <v>1101286.6100000001</v>
      </c>
      <c r="CN48" s="229">
        <v>0</v>
      </c>
      <c r="CO48" s="229">
        <v>0</v>
      </c>
      <c r="CP48" s="229">
        <v>29679.49</v>
      </c>
      <c r="CQ48" s="229">
        <v>27236.87</v>
      </c>
      <c r="CR48" s="229">
        <v>-371068.93</v>
      </c>
      <c r="CS48" s="229">
        <v>787134.04000000027</v>
      </c>
      <c r="CT48" s="229">
        <v>0</v>
      </c>
      <c r="CU48" s="229">
        <v>0</v>
      </c>
      <c r="CV48" s="229">
        <v>0</v>
      </c>
      <c r="CW48" s="229">
        <v>0</v>
      </c>
      <c r="CX48" s="229"/>
      <c r="CY48" s="229"/>
      <c r="CZ48" s="229"/>
      <c r="DA48" s="229">
        <v>0</v>
      </c>
      <c r="DB48" s="229">
        <v>0</v>
      </c>
      <c r="DC48" s="229">
        <v>0</v>
      </c>
      <c r="DD48" s="229">
        <v>21179.33</v>
      </c>
      <c r="DE48" s="229">
        <v>0</v>
      </c>
      <c r="DF48" s="229">
        <v>0</v>
      </c>
      <c r="DG48" s="229">
        <v>-37288.49</v>
      </c>
      <c r="DH48" s="229">
        <v>-81992.429999999993</v>
      </c>
      <c r="DI48" s="229">
        <v>0</v>
      </c>
      <c r="DJ48" s="229">
        <v>0</v>
      </c>
      <c r="DK48" s="229">
        <v>-20137.159999999996</v>
      </c>
      <c r="DL48" s="229">
        <v>0</v>
      </c>
      <c r="DM48" s="229">
        <v>0</v>
      </c>
      <c r="DN48" s="229">
        <v>-4502.8100000000004</v>
      </c>
      <c r="DO48" s="229">
        <v>0</v>
      </c>
      <c r="DP48" s="229">
        <v>0</v>
      </c>
      <c r="DQ48" s="230">
        <v>0</v>
      </c>
      <c r="DR48" s="231">
        <v>-3.2468960853293538E-10</v>
      </c>
      <c r="DS48" s="232"/>
      <c r="DT48" s="231"/>
      <c r="DU48" s="231"/>
      <c r="DV48" s="231"/>
      <c r="DW48" s="231">
        <v>-4502.8100000000004</v>
      </c>
    </row>
    <row r="49" spans="1:127" hidden="1">
      <c r="A49" s="226">
        <v>2289</v>
      </c>
      <c r="B49" s="227" t="s">
        <v>329</v>
      </c>
      <c r="C49" s="226">
        <v>2289</v>
      </c>
      <c r="D49" s="228" t="s">
        <v>281</v>
      </c>
      <c r="E49" s="228" t="s">
        <v>291</v>
      </c>
      <c r="F49" s="228" t="s">
        <v>5</v>
      </c>
      <c r="G49" s="228" t="s">
        <v>283</v>
      </c>
      <c r="H49" s="229">
        <v>2214056.09</v>
      </c>
      <c r="I49" s="229">
        <v>0</v>
      </c>
      <c r="J49" s="229">
        <v>84793.17</v>
      </c>
      <c r="K49" s="229">
        <v>0</v>
      </c>
      <c r="L49" s="229">
        <v>198580</v>
      </c>
      <c r="M49" s="229">
        <v>2400</v>
      </c>
      <c r="N49" s="229">
        <v>0</v>
      </c>
      <c r="O49" s="229">
        <v>13305.22</v>
      </c>
      <c r="P49" s="229">
        <v>50474.950000000019</v>
      </c>
      <c r="Q49" s="229">
        <v>0</v>
      </c>
      <c r="R49" s="229">
        <v>0</v>
      </c>
      <c r="S49" s="229">
        <v>0</v>
      </c>
      <c r="T49" s="229">
        <v>83244.72</v>
      </c>
      <c r="U49" s="229">
        <v>26278.98</v>
      </c>
      <c r="V49" s="229">
        <v>0</v>
      </c>
      <c r="W49" s="229">
        <v>10718.33</v>
      </c>
      <c r="X49" s="229">
        <v>78634</v>
      </c>
      <c r="Y49" s="229">
        <v>2762485.4600000004</v>
      </c>
      <c r="Z49" s="229">
        <v>1150790.1500000011</v>
      </c>
      <c r="AA49" s="229">
        <v>39929.21</v>
      </c>
      <c r="AB49" s="229">
        <v>408158.83</v>
      </c>
      <c r="AC49" s="229">
        <v>74875.410000000731</v>
      </c>
      <c r="AD49" s="229">
        <v>73168.289999999994</v>
      </c>
      <c r="AE49" s="229">
        <v>0</v>
      </c>
      <c r="AF49" s="229">
        <v>97498.879999999306</v>
      </c>
      <c r="AG49" s="229">
        <v>1480.700000000008</v>
      </c>
      <c r="AH49" s="229">
        <v>3960.85</v>
      </c>
      <c r="AI49" s="229">
        <v>0</v>
      </c>
      <c r="AJ49" s="229">
        <v>0</v>
      </c>
      <c r="AK49" s="229">
        <v>22744.87999999999</v>
      </c>
      <c r="AL49" s="229">
        <v>6151.32</v>
      </c>
      <c r="AM49" s="229">
        <v>4999.6899999999987</v>
      </c>
      <c r="AN49" s="229">
        <v>9563.5400000000009</v>
      </c>
      <c r="AO49" s="229">
        <v>29842.89</v>
      </c>
      <c r="AP49" s="229">
        <v>18982.84</v>
      </c>
      <c r="AQ49" s="229">
        <v>22648.550000000007</v>
      </c>
      <c r="AR49" s="229">
        <v>113504.49999999997</v>
      </c>
      <c r="AS49" s="229">
        <v>13963.31</v>
      </c>
      <c r="AT49" s="229">
        <v>0</v>
      </c>
      <c r="AU49" s="229">
        <v>16725.920000000009</v>
      </c>
      <c r="AV49" s="229">
        <v>9471</v>
      </c>
      <c r="AW49" s="229">
        <v>0</v>
      </c>
      <c r="AX49" s="229">
        <v>96316.060000000012</v>
      </c>
      <c r="AY49" s="229">
        <v>356525.08000000019</v>
      </c>
      <c r="AZ49" s="229">
        <v>10303.77</v>
      </c>
      <c r="BA49" s="229">
        <v>202315.74</v>
      </c>
      <c r="BB49" s="229">
        <v>0</v>
      </c>
      <c r="BC49" s="229">
        <v>0</v>
      </c>
      <c r="BD49" s="229">
        <v>0</v>
      </c>
      <c r="BE49" s="229">
        <v>2783921.410000002</v>
      </c>
      <c r="BF49" s="229">
        <v>38652.180000000408</v>
      </c>
      <c r="BG49" s="229">
        <v>-21435.950000001583</v>
      </c>
      <c r="BH49" s="229">
        <v>17216.229999998824</v>
      </c>
      <c r="BI49" s="229">
        <v>8590</v>
      </c>
      <c r="BJ49" s="229">
        <v>0</v>
      </c>
      <c r="BK49" s="229">
        <v>0</v>
      </c>
      <c r="BL49" s="229">
        <v>8590</v>
      </c>
      <c r="BM49" s="229">
        <v>0</v>
      </c>
      <c r="BN49" s="229">
        <v>18734.98</v>
      </c>
      <c r="BO49" s="229">
        <v>0</v>
      </c>
      <c r="BP49" s="229">
        <v>0</v>
      </c>
      <c r="BQ49" s="229">
        <v>18734.98</v>
      </c>
      <c r="BR49" s="229">
        <v>17804.330000000002</v>
      </c>
      <c r="BS49" s="229">
        <v>-10144.98</v>
      </c>
      <c r="BT49" s="229">
        <v>7659.3500000000022</v>
      </c>
      <c r="BU49" s="229">
        <v>0</v>
      </c>
      <c r="BV49" s="229">
        <v>0</v>
      </c>
      <c r="BW49" s="229">
        <v>0</v>
      </c>
      <c r="BX49" s="229">
        <v>0</v>
      </c>
      <c r="BY49" s="229">
        <v>0</v>
      </c>
      <c r="BZ49" s="229">
        <v>0</v>
      </c>
      <c r="CA49" s="229">
        <v>0</v>
      </c>
      <c r="CB49" s="229">
        <v>0</v>
      </c>
      <c r="CC49" s="229">
        <v>0</v>
      </c>
      <c r="CD49" s="229">
        <v>17216.229999998824</v>
      </c>
      <c r="CE49" s="229">
        <v>0</v>
      </c>
      <c r="CF49" s="229">
        <v>7659.3500000000022</v>
      </c>
      <c r="CG49" s="229">
        <v>0</v>
      </c>
      <c r="CH49" s="229">
        <v>0</v>
      </c>
      <c r="CI49" s="229">
        <f t="shared" si="0"/>
        <v>24875.579999998827</v>
      </c>
      <c r="CJ49" s="229">
        <v>218657.68</v>
      </c>
      <c r="CK49" s="229">
        <v>0</v>
      </c>
      <c r="CL49" s="229">
        <v>0</v>
      </c>
      <c r="CM49" s="229">
        <v>218657.68</v>
      </c>
      <c r="CN49" s="229">
        <v>0</v>
      </c>
      <c r="CO49" s="229">
        <v>0</v>
      </c>
      <c r="CP49" s="229">
        <v>10472.49</v>
      </c>
      <c r="CQ49" s="229">
        <v>0</v>
      </c>
      <c r="CR49" s="229">
        <v>-163526.66</v>
      </c>
      <c r="CS49" s="229">
        <v>65603.50999999998</v>
      </c>
      <c r="CT49" s="229">
        <v>0</v>
      </c>
      <c r="CU49" s="229">
        <v>0</v>
      </c>
      <c r="CV49" s="229">
        <v>0</v>
      </c>
      <c r="CW49" s="229">
        <v>0</v>
      </c>
      <c r="CX49" s="229"/>
      <c r="CY49" s="229"/>
      <c r="CZ49" s="229"/>
      <c r="DA49" s="229">
        <v>0</v>
      </c>
      <c r="DB49" s="229">
        <v>0</v>
      </c>
      <c r="DC49" s="229">
        <v>0</v>
      </c>
      <c r="DD49" s="229">
        <v>21402.93</v>
      </c>
      <c r="DE49" s="229">
        <v>0</v>
      </c>
      <c r="DF49" s="229">
        <v>0</v>
      </c>
      <c r="DG49" s="229">
        <v>-62130.86</v>
      </c>
      <c r="DH49" s="229">
        <v>0</v>
      </c>
      <c r="DI49" s="229">
        <v>0</v>
      </c>
      <c r="DJ49" s="229">
        <v>0</v>
      </c>
      <c r="DK49" s="229">
        <v>-40727.93</v>
      </c>
      <c r="DL49" s="229">
        <v>0</v>
      </c>
      <c r="DM49" s="229">
        <v>0</v>
      </c>
      <c r="DN49" s="229">
        <v>0</v>
      </c>
      <c r="DO49" s="229">
        <v>0</v>
      </c>
      <c r="DP49" s="229">
        <v>0</v>
      </c>
      <c r="DQ49" s="230">
        <v>0</v>
      </c>
      <c r="DR49" s="231">
        <v>1845901.4700000014</v>
      </c>
      <c r="DS49" s="232">
        <v>938019.94000000064</v>
      </c>
      <c r="DT49" s="231">
        <v>356525.08000000019</v>
      </c>
      <c r="DU49" s="231">
        <v>147024.89000000001</v>
      </c>
      <c r="DV49" s="231">
        <v>26278.98</v>
      </c>
      <c r="DW49" s="231">
        <v>0</v>
      </c>
    </row>
    <row r="50" spans="1:127" hidden="1">
      <c r="A50" s="226">
        <v>2185</v>
      </c>
      <c r="B50" s="227" t="s">
        <v>330</v>
      </c>
      <c r="C50" s="226">
        <v>2185</v>
      </c>
      <c r="D50" s="228" t="s">
        <v>281</v>
      </c>
      <c r="E50" s="228" t="s">
        <v>291</v>
      </c>
      <c r="F50" s="228" t="s">
        <v>5</v>
      </c>
      <c r="G50" s="228" t="s">
        <v>283</v>
      </c>
      <c r="H50" s="229">
        <v>2583002.8199999998</v>
      </c>
      <c r="I50" s="229">
        <v>0</v>
      </c>
      <c r="J50" s="229">
        <v>108772.39</v>
      </c>
      <c r="K50" s="229">
        <v>0</v>
      </c>
      <c r="L50" s="229">
        <v>206030</v>
      </c>
      <c r="M50" s="229">
        <v>5015.93</v>
      </c>
      <c r="N50" s="229">
        <v>0</v>
      </c>
      <c r="O50" s="229">
        <v>0</v>
      </c>
      <c r="P50" s="229">
        <v>315499.18</v>
      </c>
      <c r="Q50" s="229">
        <v>45072.009999999995</v>
      </c>
      <c r="R50" s="229">
        <v>0</v>
      </c>
      <c r="S50" s="229">
        <v>0</v>
      </c>
      <c r="T50" s="229">
        <v>-3646.69</v>
      </c>
      <c r="U50" s="229">
        <v>0</v>
      </c>
      <c r="V50" s="229">
        <v>0</v>
      </c>
      <c r="W50" s="229">
        <v>11383</v>
      </c>
      <c r="X50" s="229">
        <v>74408</v>
      </c>
      <c r="Y50" s="229">
        <v>3345536.64</v>
      </c>
      <c r="Z50" s="229">
        <v>1289785.0600000005</v>
      </c>
      <c r="AA50" s="229">
        <v>76.56</v>
      </c>
      <c r="AB50" s="229">
        <v>443978.6</v>
      </c>
      <c r="AC50" s="229">
        <v>51350.140000000771</v>
      </c>
      <c r="AD50" s="229">
        <v>121946.41</v>
      </c>
      <c r="AE50" s="229">
        <v>0</v>
      </c>
      <c r="AF50" s="229">
        <v>92427.939999999653</v>
      </c>
      <c r="AG50" s="229">
        <v>23377.450000000048</v>
      </c>
      <c r="AH50" s="229">
        <v>10210</v>
      </c>
      <c r="AI50" s="229">
        <v>0</v>
      </c>
      <c r="AJ50" s="229">
        <v>0</v>
      </c>
      <c r="AK50" s="229">
        <v>-16577.09</v>
      </c>
      <c r="AL50" s="229">
        <v>0</v>
      </c>
      <c r="AM50" s="229">
        <v>7054.82</v>
      </c>
      <c r="AN50" s="229">
        <v>0</v>
      </c>
      <c r="AO50" s="229">
        <v>73990.14</v>
      </c>
      <c r="AP50" s="229">
        <v>23760.83</v>
      </c>
      <c r="AQ50" s="229">
        <v>44153.22</v>
      </c>
      <c r="AR50" s="229">
        <v>452959.88</v>
      </c>
      <c r="AS50" s="229">
        <v>14124.95</v>
      </c>
      <c r="AT50" s="229">
        <v>72.11999999999999</v>
      </c>
      <c r="AU50" s="229">
        <v>132069.91</v>
      </c>
      <c r="AV50" s="229">
        <v>10771</v>
      </c>
      <c r="AW50" s="229">
        <v>0</v>
      </c>
      <c r="AX50" s="229">
        <v>225130.3</v>
      </c>
      <c r="AY50" s="229">
        <v>278945.21000000002</v>
      </c>
      <c r="AZ50" s="229">
        <v>10529.4</v>
      </c>
      <c r="BA50" s="229">
        <v>38756.39</v>
      </c>
      <c r="BB50" s="229">
        <v>0</v>
      </c>
      <c r="BC50" s="229">
        <v>0</v>
      </c>
      <c r="BD50" s="229">
        <v>1207.6099999999999</v>
      </c>
      <c r="BE50" s="229">
        <v>3330100.8500000015</v>
      </c>
      <c r="BF50" s="229">
        <v>95967.73000000001</v>
      </c>
      <c r="BG50" s="229">
        <v>15435.78999999864</v>
      </c>
      <c r="BH50" s="229">
        <v>111403.51999999865</v>
      </c>
      <c r="BI50" s="229">
        <v>9109.75</v>
      </c>
      <c r="BJ50" s="229">
        <v>0</v>
      </c>
      <c r="BK50" s="229">
        <v>1207.6099999999999</v>
      </c>
      <c r="BL50" s="229">
        <v>10317.36</v>
      </c>
      <c r="BM50" s="229">
        <v>0</v>
      </c>
      <c r="BN50" s="229">
        <v>19897</v>
      </c>
      <c r="BO50" s="229">
        <v>0</v>
      </c>
      <c r="BP50" s="229">
        <v>0</v>
      </c>
      <c r="BQ50" s="229">
        <v>19897</v>
      </c>
      <c r="BR50" s="229">
        <v>9579.64</v>
      </c>
      <c r="BS50" s="229">
        <v>-9579.64</v>
      </c>
      <c r="BT50" s="229">
        <v>0</v>
      </c>
      <c r="BU50" s="229">
        <v>0</v>
      </c>
      <c r="BV50" s="229">
        <v>0</v>
      </c>
      <c r="BW50" s="229">
        <v>0</v>
      </c>
      <c r="BX50" s="229">
        <v>0</v>
      </c>
      <c r="BY50" s="229">
        <v>0</v>
      </c>
      <c r="BZ50" s="229">
        <v>0</v>
      </c>
      <c r="CA50" s="229">
        <v>0</v>
      </c>
      <c r="CB50" s="229">
        <v>0</v>
      </c>
      <c r="CC50" s="229">
        <v>0</v>
      </c>
      <c r="CD50" s="229">
        <v>111403.51999999865</v>
      </c>
      <c r="CE50" s="229">
        <v>0</v>
      </c>
      <c r="CF50" s="229">
        <v>0</v>
      </c>
      <c r="CG50" s="229">
        <v>0</v>
      </c>
      <c r="CH50" s="229">
        <v>0</v>
      </c>
      <c r="CI50" s="229">
        <f t="shared" si="0"/>
        <v>111403.51999999865</v>
      </c>
      <c r="CJ50" s="229">
        <v>452532.89</v>
      </c>
      <c r="CK50" s="229">
        <v>34286.6</v>
      </c>
      <c r="CL50" s="229">
        <v>26704.67</v>
      </c>
      <c r="CM50" s="229">
        <v>444950.96</v>
      </c>
      <c r="CN50" s="229">
        <v>0</v>
      </c>
      <c r="CO50" s="229">
        <v>0</v>
      </c>
      <c r="CP50" s="229">
        <v>18991.72</v>
      </c>
      <c r="CQ50" s="229">
        <v>1386.39</v>
      </c>
      <c r="CR50" s="229">
        <v>-449678.38</v>
      </c>
      <c r="CS50" s="229">
        <v>15650.690000000061</v>
      </c>
      <c r="CT50" s="229">
        <v>0</v>
      </c>
      <c r="CU50" s="229">
        <v>0</v>
      </c>
      <c r="CV50" s="229">
        <v>0</v>
      </c>
      <c r="CW50" s="229">
        <v>0</v>
      </c>
      <c r="CX50" s="229"/>
      <c r="CY50" s="229"/>
      <c r="CZ50" s="229"/>
      <c r="DA50" s="229">
        <v>0</v>
      </c>
      <c r="DB50" s="229">
        <v>0</v>
      </c>
      <c r="DC50" s="229">
        <v>0</v>
      </c>
      <c r="DD50" s="229">
        <v>170649.09</v>
      </c>
      <c r="DE50" s="229">
        <v>0</v>
      </c>
      <c r="DF50" s="229">
        <v>0</v>
      </c>
      <c r="DG50" s="229">
        <v>-27227.55</v>
      </c>
      <c r="DH50" s="229">
        <v>-47668.61</v>
      </c>
      <c r="DI50" s="229">
        <v>0</v>
      </c>
      <c r="DJ50" s="229">
        <v>0</v>
      </c>
      <c r="DK50" s="229">
        <v>95752.930000000008</v>
      </c>
      <c r="DL50" s="229">
        <v>0</v>
      </c>
      <c r="DM50" s="229">
        <v>0</v>
      </c>
      <c r="DN50" s="229">
        <v>0</v>
      </c>
      <c r="DO50" s="229">
        <v>0</v>
      </c>
      <c r="DP50" s="229">
        <v>0</v>
      </c>
      <c r="DQ50" s="230">
        <v>-0.10000000006402843</v>
      </c>
      <c r="DR50" s="231">
        <v>2022942.1600000011</v>
      </c>
      <c r="DS50" s="232">
        <v>1307158.6900000004</v>
      </c>
      <c r="DT50" s="231">
        <v>278945.21000000002</v>
      </c>
      <c r="DU50" s="231">
        <v>356924.5</v>
      </c>
      <c r="DV50" s="231">
        <v>0</v>
      </c>
      <c r="DW50" s="231">
        <v>0</v>
      </c>
    </row>
    <row r="51" spans="1:127" hidden="1">
      <c r="A51" s="226">
        <v>5416</v>
      </c>
      <c r="B51" s="227" t="s">
        <v>331</v>
      </c>
      <c r="C51" s="226">
        <v>5416</v>
      </c>
      <c r="D51" s="228" t="s">
        <v>281</v>
      </c>
      <c r="E51" s="228" t="s">
        <v>294</v>
      </c>
      <c r="F51" s="228" t="s">
        <v>5</v>
      </c>
      <c r="G51" s="228" t="s">
        <v>283</v>
      </c>
      <c r="H51" s="229">
        <v>9303583.1199999992</v>
      </c>
      <c r="I51" s="229">
        <v>375138.74</v>
      </c>
      <c r="J51" s="229">
        <v>71671.710000000006</v>
      </c>
      <c r="K51" s="229">
        <v>0</v>
      </c>
      <c r="L51" s="229">
        <v>651760</v>
      </c>
      <c r="M51" s="229">
        <v>23941.08</v>
      </c>
      <c r="N51" s="229">
        <v>23432.059999999998</v>
      </c>
      <c r="O51" s="229">
        <v>40721.83</v>
      </c>
      <c r="P51" s="229">
        <v>79394.24000000002</v>
      </c>
      <c r="Q51" s="229">
        <v>121.15</v>
      </c>
      <c r="R51" s="229">
        <v>75214.399999999994</v>
      </c>
      <c r="S51" s="229">
        <v>0</v>
      </c>
      <c r="T51" s="229">
        <v>42678.07</v>
      </c>
      <c r="U51" s="229">
        <v>29991.64</v>
      </c>
      <c r="V51" s="229">
        <v>0</v>
      </c>
      <c r="W51" s="229">
        <v>154092</v>
      </c>
      <c r="X51" s="229">
        <v>0</v>
      </c>
      <c r="Y51" s="229">
        <v>10871740.040000003</v>
      </c>
      <c r="Z51" s="229">
        <v>5940257.8099999996</v>
      </c>
      <c r="AA51" s="229">
        <v>0</v>
      </c>
      <c r="AB51" s="229">
        <v>1564039.97</v>
      </c>
      <c r="AC51" s="229">
        <v>299060.17</v>
      </c>
      <c r="AD51" s="229">
        <v>813795.81</v>
      </c>
      <c r="AE51" s="229">
        <v>0</v>
      </c>
      <c r="AF51" s="229">
        <v>0</v>
      </c>
      <c r="AG51" s="229">
        <v>50572.71</v>
      </c>
      <c r="AH51" s="229">
        <v>7647.41</v>
      </c>
      <c r="AI51" s="229">
        <v>0</v>
      </c>
      <c r="AJ51" s="229">
        <v>0</v>
      </c>
      <c r="AK51" s="229">
        <v>177640.4</v>
      </c>
      <c r="AL51" s="229">
        <v>6466.83</v>
      </c>
      <c r="AM51" s="229">
        <v>154574.63</v>
      </c>
      <c r="AN51" s="229">
        <v>18904.940000000002</v>
      </c>
      <c r="AO51" s="229">
        <v>142113.51</v>
      </c>
      <c r="AP51" s="229">
        <v>8691.94</v>
      </c>
      <c r="AQ51" s="229">
        <v>69224.94</v>
      </c>
      <c r="AR51" s="229">
        <v>288118.2</v>
      </c>
      <c r="AS51" s="229">
        <v>0</v>
      </c>
      <c r="AT51" s="229">
        <v>137487.19</v>
      </c>
      <c r="AU51" s="229">
        <v>425832.99</v>
      </c>
      <c r="AV51" s="229">
        <v>33670.019999999997</v>
      </c>
      <c r="AW51" s="229">
        <v>0</v>
      </c>
      <c r="AX51" s="229">
        <v>176311</v>
      </c>
      <c r="AY51" s="229">
        <v>176160.66</v>
      </c>
      <c r="AZ51" s="229">
        <v>0</v>
      </c>
      <c r="BA51" s="229">
        <v>289710.52</v>
      </c>
      <c r="BB51" s="229">
        <v>0</v>
      </c>
      <c r="BC51" s="229">
        <v>0</v>
      </c>
      <c r="BD51" s="229">
        <v>0</v>
      </c>
      <c r="BE51" s="229">
        <v>10733898.809999999</v>
      </c>
      <c r="BF51" s="229">
        <v>400536.03000000259</v>
      </c>
      <c r="BG51" s="229">
        <v>137841.23000000417</v>
      </c>
      <c r="BH51" s="229">
        <v>538377.26000000676</v>
      </c>
      <c r="BI51" s="229">
        <v>55700.06</v>
      </c>
      <c r="BJ51" s="229">
        <v>0</v>
      </c>
      <c r="BK51" s="229">
        <v>0</v>
      </c>
      <c r="BL51" s="229">
        <v>55700.06</v>
      </c>
      <c r="BM51" s="229">
        <v>0</v>
      </c>
      <c r="BN51" s="229">
        <v>48583.91</v>
      </c>
      <c r="BO51" s="229">
        <v>0</v>
      </c>
      <c r="BP51" s="229">
        <v>77270.98</v>
      </c>
      <c r="BQ51" s="229">
        <v>125854.89</v>
      </c>
      <c r="BR51" s="229">
        <v>76713</v>
      </c>
      <c r="BS51" s="229">
        <v>-70154.83</v>
      </c>
      <c r="BT51" s="229">
        <v>6558.1699999999983</v>
      </c>
      <c r="BU51" s="229">
        <v>0</v>
      </c>
      <c r="BV51" s="229">
        <v>0</v>
      </c>
      <c r="BW51" s="229">
        <v>0</v>
      </c>
      <c r="BX51" s="229">
        <v>0</v>
      </c>
      <c r="BY51" s="229">
        <v>0</v>
      </c>
      <c r="BZ51" s="229">
        <v>0</v>
      </c>
      <c r="CA51" s="229">
        <v>0</v>
      </c>
      <c r="CB51" s="229">
        <v>0</v>
      </c>
      <c r="CC51" s="229">
        <v>0</v>
      </c>
      <c r="CD51" s="229">
        <v>538377.26000000676</v>
      </c>
      <c r="CE51" s="229">
        <v>0</v>
      </c>
      <c r="CF51" s="229">
        <v>6558.1699999999983</v>
      </c>
      <c r="CG51" s="229">
        <v>0</v>
      </c>
      <c r="CH51" s="229">
        <v>0</v>
      </c>
      <c r="CI51" s="229">
        <f t="shared" si="0"/>
        <v>544935.4300000068</v>
      </c>
      <c r="CJ51" s="229" t="s">
        <v>332</v>
      </c>
      <c r="CK51" s="229" t="s">
        <v>333</v>
      </c>
      <c r="CL51" s="229" t="s">
        <v>334</v>
      </c>
      <c r="CM51" s="229">
        <v>602967.49</v>
      </c>
      <c r="CN51" s="229">
        <v>0</v>
      </c>
      <c r="CO51" s="229">
        <v>0</v>
      </c>
      <c r="CP51" s="229">
        <v>65663.509999999995</v>
      </c>
      <c r="CQ51" s="229">
        <v>154157.48000000001</v>
      </c>
      <c r="CR51" s="229">
        <v>0</v>
      </c>
      <c r="CS51" s="229">
        <v>822788.48</v>
      </c>
      <c r="CT51" s="229">
        <v>0</v>
      </c>
      <c r="CU51" s="229">
        <v>0</v>
      </c>
      <c r="CV51" s="229">
        <v>0</v>
      </c>
      <c r="CW51" s="229">
        <v>0</v>
      </c>
      <c r="CX51" s="229"/>
      <c r="CY51" s="229"/>
      <c r="CZ51" s="229"/>
      <c r="DA51" s="229">
        <v>0</v>
      </c>
      <c r="DB51" s="229">
        <v>0</v>
      </c>
      <c r="DC51" s="229">
        <v>0</v>
      </c>
      <c r="DD51" s="229">
        <v>0</v>
      </c>
      <c r="DE51" s="229">
        <v>0</v>
      </c>
      <c r="DF51" s="229">
        <v>144109.26999999999</v>
      </c>
      <c r="DG51" s="229">
        <v>-15470.12</v>
      </c>
      <c r="DH51" s="229">
        <v>0</v>
      </c>
      <c r="DI51" s="229">
        <v>-425210.8</v>
      </c>
      <c r="DJ51" s="229">
        <v>0</v>
      </c>
      <c r="DK51" s="229">
        <v>-296571.65000000002</v>
      </c>
      <c r="DL51" s="229">
        <v>3202.58</v>
      </c>
      <c r="DM51" s="229">
        <v>18216.09</v>
      </c>
      <c r="DN51" s="229">
        <v>-2700</v>
      </c>
      <c r="DO51" s="229">
        <v>0</v>
      </c>
      <c r="DP51" s="229">
        <v>0</v>
      </c>
      <c r="DQ51" s="230">
        <v>-6.9999999832361937E-2</v>
      </c>
      <c r="DR51" s="231">
        <v>8621343.6300000008</v>
      </c>
      <c r="DS51" s="232">
        <v>2112555.1799999978</v>
      </c>
      <c r="DT51" s="231">
        <v>176160.66</v>
      </c>
      <c r="DU51" s="231">
        <v>162915.29</v>
      </c>
      <c r="DV51" s="231">
        <v>105206.04</v>
      </c>
      <c r="DW51" s="231">
        <v>18718.669999999998</v>
      </c>
    </row>
    <row r="52" spans="1:127" hidden="1">
      <c r="A52" s="226">
        <v>2054</v>
      </c>
      <c r="B52" s="227" t="s">
        <v>335</v>
      </c>
      <c r="C52" s="226">
        <v>2054</v>
      </c>
      <c r="D52" s="228" t="s">
        <v>281</v>
      </c>
      <c r="E52" s="228" t="s">
        <v>291</v>
      </c>
      <c r="F52" s="228" t="s">
        <v>5</v>
      </c>
      <c r="G52" s="228" t="s">
        <v>283</v>
      </c>
      <c r="H52" s="229">
        <v>2036147.98</v>
      </c>
      <c r="I52" s="229">
        <v>0</v>
      </c>
      <c r="J52" s="229">
        <v>170901.33</v>
      </c>
      <c r="K52" s="229">
        <v>0</v>
      </c>
      <c r="L52" s="229">
        <v>116010</v>
      </c>
      <c r="M52" s="229">
        <v>2400</v>
      </c>
      <c r="N52" s="229">
        <v>0</v>
      </c>
      <c r="O52" s="229">
        <v>0</v>
      </c>
      <c r="P52" s="229">
        <v>27254.62</v>
      </c>
      <c r="Q52" s="229">
        <v>166736.26</v>
      </c>
      <c r="R52" s="229">
        <v>0</v>
      </c>
      <c r="S52" s="229">
        <v>0</v>
      </c>
      <c r="T52" s="229">
        <v>5633.77</v>
      </c>
      <c r="U52" s="229">
        <v>0</v>
      </c>
      <c r="V52" s="229">
        <v>0</v>
      </c>
      <c r="W52" s="229">
        <v>4136.88</v>
      </c>
      <c r="X52" s="229">
        <v>143163</v>
      </c>
      <c r="Y52" s="229">
        <v>2672383.8400000003</v>
      </c>
      <c r="Z52" s="229">
        <v>1083486.81</v>
      </c>
      <c r="AA52" s="229">
        <v>0</v>
      </c>
      <c r="AB52" s="229">
        <v>364533.47</v>
      </c>
      <c r="AC52" s="229">
        <v>57103</v>
      </c>
      <c r="AD52" s="229">
        <v>99441.21</v>
      </c>
      <c r="AE52" s="229">
        <v>198616.83</v>
      </c>
      <c r="AF52" s="229">
        <v>70873.919999999998</v>
      </c>
      <c r="AG52" s="229">
        <v>272.8</v>
      </c>
      <c r="AH52" s="229">
        <v>4041</v>
      </c>
      <c r="AI52" s="229">
        <v>0</v>
      </c>
      <c r="AJ52" s="229">
        <v>0</v>
      </c>
      <c r="AK52" s="229">
        <v>49721.88</v>
      </c>
      <c r="AL52" s="229">
        <v>83.33</v>
      </c>
      <c r="AM52" s="229">
        <v>2194.35</v>
      </c>
      <c r="AN52" s="229">
        <v>7906.37</v>
      </c>
      <c r="AO52" s="229">
        <v>39409</v>
      </c>
      <c r="AP52" s="229">
        <v>14233.07</v>
      </c>
      <c r="AQ52" s="229">
        <v>7641.44</v>
      </c>
      <c r="AR52" s="229">
        <v>31893.99</v>
      </c>
      <c r="AS52" s="229">
        <v>6187.96</v>
      </c>
      <c r="AT52" s="229">
        <v>0</v>
      </c>
      <c r="AU52" s="229">
        <v>29641.59</v>
      </c>
      <c r="AV52" s="229">
        <v>9471</v>
      </c>
      <c r="AW52" s="229">
        <v>0</v>
      </c>
      <c r="AX52" s="229">
        <v>135896.32999999999</v>
      </c>
      <c r="AY52" s="229">
        <v>419279.61000000004</v>
      </c>
      <c r="AZ52" s="229">
        <v>23379.74</v>
      </c>
      <c r="BA52" s="229">
        <v>79095.509999999995</v>
      </c>
      <c r="BB52" s="229">
        <v>0</v>
      </c>
      <c r="BC52" s="229">
        <v>0</v>
      </c>
      <c r="BD52" s="229">
        <v>0</v>
      </c>
      <c r="BE52" s="229">
        <v>2734404.21</v>
      </c>
      <c r="BF52" s="229">
        <v>198226.82000000018</v>
      </c>
      <c r="BG52" s="229">
        <v>-62020.369999999646</v>
      </c>
      <c r="BH52" s="229">
        <v>136206.45000000054</v>
      </c>
      <c r="BI52" s="229">
        <v>8401</v>
      </c>
      <c r="BJ52" s="229">
        <v>0</v>
      </c>
      <c r="BK52" s="229">
        <v>0</v>
      </c>
      <c r="BL52" s="229">
        <v>8401</v>
      </c>
      <c r="BM52" s="229">
        <v>0</v>
      </c>
      <c r="BN52" s="229">
        <v>0</v>
      </c>
      <c r="BO52" s="229">
        <v>0</v>
      </c>
      <c r="BP52" s="229">
        <v>0</v>
      </c>
      <c r="BQ52" s="229">
        <v>0</v>
      </c>
      <c r="BR52" s="229">
        <v>34529.64</v>
      </c>
      <c r="BS52" s="229">
        <v>8401</v>
      </c>
      <c r="BT52" s="229">
        <v>42930.64</v>
      </c>
      <c r="BU52" s="229">
        <v>0</v>
      </c>
      <c r="BV52" s="229">
        <v>0</v>
      </c>
      <c r="BW52" s="229">
        <v>0</v>
      </c>
      <c r="BX52" s="229">
        <v>0</v>
      </c>
      <c r="BY52" s="229">
        <v>0</v>
      </c>
      <c r="BZ52" s="229">
        <v>0</v>
      </c>
      <c r="CA52" s="229">
        <v>0</v>
      </c>
      <c r="CB52" s="229">
        <v>0</v>
      </c>
      <c r="CC52" s="229">
        <v>0</v>
      </c>
      <c r="CD52" s="229">
        <v>136206.45000000054</v>
      </c>
      <c r="CE52" s="229">
        <v>0</v>
      </c>
      <c r="CF52" s="229">
        <v>42930.64</v>
      </c>
      <c r="CG52" s="229">
        <v>0</v>
      </c>
      <c r="CH52" s="229">
        <v>0</v>
      </c>
      <c r="CI52" s="229">
        <f t="shared" si="0"/>
        <v>179137.09000000055</v>
      </c>
      <c r="CJ52" s="229">
        <v>369569.95</v>
      </c>
      <c r="CK52" s="229">
        <v>192321.78</v>
      </c>
      <c r="CL52" s="229">
        <v>0</v>
      </c>
      <c r="CM52" s="229">
        <v>177248.17</v>
      </c>
      <c r="CN52" s="229">
        <v>0</v>
      </c>
      <c r="CO52" s="229">
        <v>0</v>
      </c>
      <c r="CP52" s="229">
        <v>9384.17</v>
      </c>
      <c r="CQ52" s="229">
        <v>0</v>
      </c>
      <c r="CR52" s="229">
        <v>0</v>
      </c>
      <c r="CS52" s="229">
        <v>186632.34000000003</v>
      </c>
      <c r="CT52" s="229">
        <v>0</v>
      </c>
      <c r="CU52" s="229">
        <v>0</v>
      </c>
      <c r="CV52" s="229">
        <v>0</v>
      </c>
      <c r="CW52" s="229">
        <v>0</v>
      </c>
      <c r="CX52" s="229"/>
      <c r="CY52" s="229"/>
      <c r="CZ52" s="229"/>
      <c r="DA52" s="229">
        <v>0</v>
      </c>
      <c r="DB52" s="229">
        <v>0</v>
      </c>
      <c r="DC52" s="229">
        <v>0</v>
      </c>
      <c r="DD52" s="229">
        <v>0</v>
      </c>
      <c r="DE52" s="229">
        <v>0</v>
      </c>
      <c r="DF52" s="229">
        <v>0</v>
      </c>
      <c r="DG52" s="229">
        <v>-9022.65</v>
      </c>
      <c r="DH52" s="229">
        <v>0</v>
      </c>
      <c r="DI52" s="229">
        <v>0</v>
      </c>
      <c r="DJ52" s="229">
        <v>0</v>
      </c>
      <c r="DK52" s="229">
        <v>-9022.65</v>
      </c>
      <c r="DL52" s="229">
        <v>1527.4</v>
      </c>
      <c r="DM52" s="229">
        <v>0</v>
      </c>
      <c r="DN52" s="229">
        <v>0</v>
      </c>
      <c r="DO52" s="229">
        <v>0</v>
      </c>
      <c r="DP52" s="229">
        <v>0</v>
      </c>
      <c r="DQ52" s="230">
        <v>0</v>
      </c>
      <c r="DR52" s="231">
        <v>1874328.04</v>
      </c>
      <c r="DS52" s="232">
        <v>860076.16999999993</v>
      </c>
      <c r="DT52" s="231">
        <v>419279.61000000004</v>
      </c>
      <c r="DU52" s="231">
        <v>199624.65</v>
      </c>
      <c r="DV52" s="231">
        <v>0</v>
      </c>
      <c r="DW52" s="231">
        <v>1527.4</v>
      </c>
    </row>
    <row r="53" spans="1:127" hidden="1">
      <c r="A53" s="226">
        <v>2053</v>
      </c>
      <c r="B53" s="227" t="s">
        <v>336</v>
      </c>
      <c r="C53" s="226">
        <v>2053</v>
      </c>
      <c r="D53" s="228" t="s">
        <v>281</v>
      </c>
      <c r="E53" s="228" t="s">
        <v>291</v>
      </c>
      <c r="F53" s="228" t="s">
        <v>5</v>
      </c>
      <c r="G53" s="228" t="s">
        <v>283</v>
      </c>
      <c r="H53" s="229">
        <v>2404325.4700000002</v>
      </c>
      <c r="I53" s="229">
        <v>0</v>
      </c>
      <c r="J53" s="229">
        <v>120802.44</v>
      </c>
      <c r="K53" s="229">
        <v>0</v>
      </c>
      <c r="L53" s="229">
        <v>205870</v>
      </c>
      <c r="M53" s="229">
        <v>8200</v>
      </c>
      <c r="N53" s="229">
        <v>0</v>
      </c>
      <c r="O53" s="229">
        <v>0</v>
      </c>
      <c r="P53" s="229">
        <v>282885.22000000003</v>
      </c>
      <c r="Q53" s="229">
        <v>-76915.960000000006</v>
      </c>
      <c r="R53" s="229">
        <v>0</v>
      </c>
      <c r="S53" s="229">
        <v>0</v>
      </c>
      <c r="T53" s="229">
        <v>58570.29</v>
      </c>
      <c r="U53" s="229">
        <v>0</v>
      </c>
      <c r="V53" s="229">
        <v>0</v>
      </c>
      <c r="W53" s="229">
        <v>8630</v>
      </c>
      <c r="X53" s="229">
        <v>20770</v>
      </c>
      <c r="Y53" s="229">
        <v>3033137.4600000004</v>
      </c>
      <c r="Z53" s="229">
        <v>1462123.37</v>
      </c>
      <c r="AA53" s="229">
        <v>0</v>
      </c>
      <c r="AB53" s="229">
        <v>526058.76</v>
      </c>
      <c r="AC53" s="229">
        <v>99382.53</v>
      </c>
      <c r="AD53" s="229">
        <v>147668.75</v>
      </c>
      <c r="AE53" s="229">
        <v>0</v>
      </c>
      <c r="AF53" s="229">
        <v>159328.78</v>
      </c>
      <c r="AG53" s="229">
        <v>2758.13</v>
      </c>
      <c r="AH53" s="229">
        <v>7180.6</v>
      </c>
      <c r="AI53" s="229">
        <v>0</v>
      </c>
      <c r="AJ53" s="229">
        <v>0</v>
      </c>
      <c r="AK53" s="229">
        <v>60410.11</v>
      </c>
      <c r="AL53" s="229">
        <v>0</v>
      </c>
      <c r="AM53" s="229">
        <v>6983.98</v>
      </c>
      <c r="AN53" s="229">
        <v>13157.78</v>
      </c>
      <c r="AO53" s="229">
        <v>89945.45</v>
      </c>
      <c r="AP53" s="229">
        <v>20481.73</v>
      </c>
      <c r="AQ53" s="229">
        <v>4356.8999999999996</v>
      </c>
      <c r="AR53" s="229">
        <v>117629.37</v>
      </c>
      <c r="AS53" s="229">
        <v>40730.47</v>
      </c>
      <c r="AT53" s="229">
        <v>0</v>
      </c>
      <c r="AU53" s="229">
        <v>27239.759999999998</v>
      </c>
      <c r="AV53" s="229">
        <v>12566.4</v>
      </c>
      <c r="AW53" s="229">
        <v>7748.5</v>
      </c>
      <c r="AX53" s="229">
        <v>3308.64</v>
      </c>
      <c r="AY53" s="229">
        <v>201347.6</v>
      </c>
      <c r="AZ53" s="229">
        <v>132217.56</v>
      </c>
      <c r="BA53" s="229">
        <v>60235.1</v>
      </c>
      <c r="BB53" s="229">
        <v>0</v>
      </c>
      <c r="BC53" s="229">
        <v>0</v>
      </c>
      <c r="BD53" s="229">
        <v>0</v>
      </c>
      <c r="BE53" s="229">
        <v>3202860.27</v>
      </c>
      <c r="BF53" s="229">
        <v>362818.87000000005</v>
      </c>
      <c r="BG53" s="229">
        <v>-169722.80999999959</v>
      </c>
      <c r="BH53" s="229">
        <v>193096.06000000046</v>
      </c>
      <c r="BI53" s="229">
        <v>9366.25</v>
      </c>
      <c r="BJ53" s="229">
        <v>0</v>
      </c>
      <c r="BK53" s="229">
        <v>0</v>
      </c>
      <c r="BL53" s="229">
        <v>9366.25</v>
      </c>
      <c r="BM53" s="229">
        <v>0</v>
      </c>
      <c r="BN53" s="229">
        <v>0</v>
      </c>
      <c r="BO53" s="229">
        <v>356</v>
      </c>
      <c r="BP53" s="229">
        <v>0</v>
      </c>
      <c r="BQ53" s="229">
        <v>356</v>
      </c>
      <c r="BR53" s="229">
        <v>26804.32</v>
      </c>
      <c r="BS53" s="229">
        <v>9010.25</v>
      </c>
      <c r="BT53" s="229">
        <v>35814.57</v>
      </c>
      <c r="BU53" s="229">
        <v>0</v>
      </c>
      <c r="BV53" s="229">
        <v>0</v>
      </c>
      <c r="BW53" s="229">
        <v>0</v>
      </c>
      <c r="BX53" s="229">
        <v>0</v>
      </c>
      <c r="BY53" s="229">
        <v>0</v>
      </c>
      <c r="BZ53" s="229">
        <v>0</v>
      </c>
      <c r="CA53" s="229">
        <v>0</v>
      </c>
      <c r="CB53" s="229">
        <v>0</v>
      </c>
      <c r="CC53" s="229">
        <v>0</v>
      </c>
      <c r="CD53" s="229">
        <v>193096.06000000046</v>
      </c>
      <c r="CE53" s="229">
        <v>0</v>
      </c>
      <c r="CF53" s="229">
        <v>35814.57</v>
      </c>
      <c r="CG53" s="229">
        <v>0</v>
      </c>
      <c r="CH53" s="229">
        <v>0</v>
      </c>
      <c r="CI53" s="229">
        <f t="shared" si="0"/>
        <v>228910.63000000047</v>
      </c>
      <c r="CJ53" s="229">
        <v>457810.94</v>
      </c>
      <c r="CK53" s="229">
        <v>217863.12</v>
      </c>
      <c r="CL53" s="229">
        <v>0</v>
      </c>
      <c r="CM53" s="229">
        <v>239947.82</v>
      </c>
      <c r="CN53" s="229">
        <v>0</v>
      </c>
      <c r="CO53" s="229">
        <v>0</v>
      </c>
      <c r="CP53" s="229">
        <v>9419.92</v>
      </c>
      <c r="CQ53" s="229">
        <v>0</v>
      </c>
      <c r="CR53" s="229">
        <v>0</v>
      </c>
      <c r="CS53" s="229">
        <v>249367.74000000002</v>
      </c>
      <c r="CT53" s="229">
        <v>1321.19</v>
      </c>
      <c r="CU53" s="229">
        <v>0</v>
      </c>
      <c r="CV53" s="229">
        <v>0</v>
      </c>
      <c r="CW53" s="229">
        <v>1321.19</v>
      </c>
      <c r="CX53" s="229"/>
      <c r="CY53" s="229"/>
      <c r="CZ53" s="229"/>
      <c r="DA53" s="229">
        <v>0</v>
      </c>
      <c r="DB53" s="229">
        <v>1321.19</v>
      </c>
      <c r="DC53" s="229">
        <v>0</v>
      </c>
      <c r="DD53" s="229">
        <v>699.21</v>
      </c>
      <c r="DE53" s="229">
        <v>0</v>
      </c>
      <c r="DF53" s="229">
        <v>0</v>
      </c>
      <c r="DG53" s="229">
        <v>-22477.51</v>
      </c>
      <c r="DH53" s="229">
        <v>0</v>
      </c>
      <c r="DI53" s="229">
        <v>0</v>
      </c>
      <c r="DJ53" s="229">
        <v>0</v>
      </c>
      <c r="DK53" s="229">
        <v>-21778.3</v>
      </c>
      <c r="DL53" s="229">
        <v>0</v>
      </c>
      <c r="DM53" s="229">
        <v>0</v>
      </c>
      <c r="DN53" s="229">
        <v>0</v>
      </c>
      <c r="DO53" s="229">
        <v>0</v>
      </c>
      <c r="DP53" s="229">
        <v>0</v>
      </c>
      <c r="DQ53" s="230"/>
      <c r="DR53" s="231">
        <v>2397320.3199999998</v>
      </c>
      <c r="DS53" s="232">
        <v>805539.95000000019</v>
      </c>
      <c r="DT53" s="231">
        <v>201347.6</v>
      </c>
      <c r="DU53" s="231">
        <v>264539.55</v>
      </c>
      <c r="DV53" s="231">
        <v>0</v>
      </c>
      <c r="DW53" s="231">
        <v>0</v>
      </c>
    </row>
    <row r="54" spans="1:127" hidden="1">
      <c r="A54" s="226">
        <v>2464</v>
      </c>
      <c r="B54" s="227" t="s">
        <v>337</v>
      </c>
      <c r="C54" s="226">
        <v>2464</v>
      </c>
      <c r="D54" s="228" t="s">
        <v>281</v>
      </c>
      <c r="E54" s="228" t="s">
        <v>291</v>
      </c>
      <c r="F54" s="228" t="s">
        <v>5</v>
      </c>
      <c r="G54" s="228" t="s">
        <v>304</v>
      </c>
      <c r="H54" s="229">
        <v>2056319.81</v>
      </c>
      <c r="I54" s="229">
        <v>0</v>
      </c>
      <c r="J54" s="229">
        <v>57915.92</v>
      </c>
      <c r="K54" s="229">
        <v>0</v>
      </c>
      <c r="L54" s="229">
        <v>44710</v>
      </c>
      <c r="M54" s="229">
        <v>7713.86</v>
      </c>
      <c r="N54" s="229">
        <v>0</v>
      </c>
      <c r="O54" s="229">
        <v>19716.75</v>
      </c>
      <c r="P54" s="229">
        <v>224076.69000000006</v>
      </c>
      <c r="Q54" s="229">
        <v>38934.47</v>
      </c>
      <c r="R54" s="229">
        <v>0</v>
      </c>
      <c r="S54" s="229">
        <v>0</v>
      </c>
      <c r="T54" s="229">
        <v>104816.93</v>
      </c>
      <c r="U54" s="229">
        <v>0</v>
      </c>
      <c r="V54" s="229">
        <v>0</v>
      </c>
      <c r="W54" s="229">
        <v>716.25</v>
      </c>
      <c r="X54" s="229">
        <v>94681</v>
      </c>
      <c r="Y54" s="229">
        <v>2649601.6800000002</v>
      </c>
      <c r="Z54" s="229">
        <v>1173370.9500000007</v>
      </c>
      <c r="AA54" s="229">
        <v>-209.02999999999997</v>
      </c>
      <c r="AB54" s="229">
        <v>4742.4299999999994</v>
      </c>
      <c r="AC54" s="229">
        <v>351290.53000000049</v>
      </c>
      <c r="AD54" s="229">
        <v>133.75999999999991</v>
      </c>
      <c r="AE54" s="229">
        <v>0</v>
      </c>
      <c r="AF54" s="229">
        <v>402802.51999999915</v>
      </c>
      <c r="AG54" s="229">
        <v>-6032.2500000000036</v>
      </c>
      <c r="AH54" s="229">
        <v>80</v>
      </c>
      <c r="AI54" s="229">
        <v>0</v>
      </c>
      <c r="AJ54" s="229">
        <v>0</v>
      </c>
      <c r="AK54" s="229">
        <v>10504.41</v>
      </c>
      <c r="AL54" s="229">
        <v>0</v>
      </c>
      <c r="AM54" s="229">
        <v>4853.7</v>
      </c>
      <c r="AN54" s="229">
        <v>3048.22</v>
      </c>
      <c r="AO54" s="229">
        <v>89608.62999999999</v>
      </c>
      <c r="AP54" s="229">
        <v>32064.81</v>
      </c>
      <c r="AQ54" s="229">
        <v>3457.3</v>
      </c>
      <c r="AR54" s="229">
        <v>363217.63</v>
      </c>
      <c r="AS54" s="229">
        <v>851.4</v>
      </c>
      <c r="AT54" s="229">
        <v>0</v>
      </c>
      <c r="AU54" s="229">
        <v>-31699.740000000009</v>
      </c>
      <c r="AV54" s="229">
        <v>9471</v>
      </c>
      <c r="AW54" s="229">
        <v>0</v>
      </c>
      <c r="AX54" s="229">
        <v>153044.06</v>
      </c>
      <c r="AY54" s="229">
        <v>2304.9299999999998</v>
      </c>
      <c r="AZ54" s="229">
        <v>10454.19</v>
      </c>
      <c r="BA54" s="229">
        <v>73544.649999999994</v>
      </c>
      <c r="BB54" s="229">
        <v>0</v>
      </c>
      <c r="BC54" s="229">
        <v>0</v>
      </c>
      <c r="BD54" s="229">
        <v>0</v>
      </c>
      <c r="BE54" s="229">
        <v>2650904.0999999996</v>
      </c>
      <c r="BF54" s="229">
        <v>-373296.31000000017</v>
      </c>
      <c r="BG54" s="229">
        <v>-1302.4199999994598</v>
      </c>
      <c r="BH54" s="229">
        <v>-374598.72999999963</v>
      </c>
      <c r="BI54" s="229">
        <v>8657.5</v>
      </c>
      <c r="BJ54" s="229">
        <v>0</v>
      </c>
      <c r="BK54" s="229">
        <v>0</v>
      </c>
      <c r="BL54" s="229">
        <v>8657.5</v>
      </c>
      <c r="BM54" s="229">
        <v>0</v>
      </c>
      <c r="BN54" s="229">
        <v>2685.32</v>
      </c>
      <c r="BO54" s="229">
        <v>0</v>
      </c>
      <c r="BP54" s="229">
        <v>0</v>
      </c>
      <c r="BQ54" s="229">
        <v>2685.32</v>
      </c>
      <c r="BR54" s="229">
        <v>10848.38</v>
      </c>
      <c r="BS54" s="229">
        <v>5972.18</v>
      </c>
      <c r="BT54" s="229">
        <v>16820.559999999998</v>
      </c>
      <c r="BU54" s="229">
        <v>0</v>
      </c>
      <c r="BV54" s="229">
        <v>0</v>
      </c>
      <c r="BW54" s="229">
        <v>0</v>
      </c>
      <c r="BX54" s="229">
        <v>0</v>
      </c>
      <c r="BY54" s="229">
        <v>0</v>
      </c>
      <c r="BZ54" s="229">
        <v>0</v>
      </c>
      <c r="CA54" s="229">
        <v>0</v>
      </c>
      <c r="CB54" s="229">
        <v>0</v>
      </c>
      <c r="CC54" s="229">
        <v>0</v>
      </c>
      <c r="CD54" s="229">
        <v>-374598.72999999963</v>
      </c>
      <c r="CE54" s="229">
        <v>0</v>
      </c>
      <c r="CF54" s="229">
        <v>16820.559999999998</v>
      </c>
      <c r="CG54" s="229">
        <v>0</v>
      </c>
      <c r="CH54" s="229">
        <v>0</v>
      </c>
      <c r="CI54" s="229">
        <f t="shared" si="0"/>
        <v>-357778.16999999963</v>
      </c>
      <c r="CJ54" s="229">
        <v>0</v>
      </c>
      <c r="CK54" s="229">
        <v>0</v>
      </c>
      <c r="CL54" s="229">
        <v>0</v>
      </c>
      <c r="CM54" s="229">
        <v>0</v>
      </c>
      <c r="CN54" s="229">
        <v>0</v>
      </c>
      <c r="CO54" s="229">
        <v>0</v>
      </c>
      <c r="CP54" s="229">
        <v>0</v>
      </c>
      <c r="CQ54" s="229">
        <v>0</v>
      </c>
      <c r="CR54" s="229">
        <v>0</v>
      </c>
      <c r="CS54" s="229">
        <v>0</v>
      </c>
      <c r="CT54" s="229">
        <v>0</v>
      </c>
      <c r="CU54" s="229">
        <v>0</v>
      </c>
      <c r="CV54" s="229">
        <v>0</v>
      </c>
      <c r="CW54" s="229">
        <v>0</v>
      </c>
      <c r="CX54" s="229"/>
      <c r="CY54" s="229"/>
      <c r="CZ54" s="229"/>
      <c r="DA54" s="229">
        <v>-311924.47999999998</v>
      </c>
      <c r="DB54" s="229">
        <v>-311924.47999999998</v>
      </c>
      <c r="DC54" s="229">
        <v>0</v>
      </c>
      <c r="DD54" s="229">
        <v>109.2</v>
      </c>
      <c r="DE54" s="229">
        <v>0</v>
      </c>
      <c r="DF54" s="229">
        <v>0</v>
      </c>
      <c r="DG54" s="229">
        <v>0</v>
      </c>
      <c r="DH54" s="229">
        <v>0</v>
      </c>
      <c r="DI54" s="229">
        <v>0</v>
      </c>
      <c r="DJ54" s="229">
        <v>0</v>
      </c>
      <c r="DK54" s="229">
        <v>109.2</v>
      </c>
      <c r="DL54" s="229">
        <v>0</v>
      </c>
      <c r="DM54" s="229">
        <v>0</v>
      </c>
      <c r="DN54" s="229">
        <v>0</v>
      </c>
      <c r="DO54" s="229">
        <v>0</v>
      </c>
      <c r="DP54" s="229">
        <v>0</v>
      </c>
      <c r="DQ54" s="230">
        <v>0</v>
      </c>
      <c r="DR54" s="231">
        <v>1926098.9100000001</v>
      </c>
      <c r="DS54" s="232">
        <v>724805.18999999948</v>
      </c>
      <c r="DT54" s="231">
        <v>2304.9299999999998</v>
      </c>
      <c r="DU54" s="231">
        <v>387544.84</v>
      </c>
      <c r="DV54" s="231">
        <v>0</v>
      </c>
      <c r="DW54" s="231">
        <v>0</v>
      </c>
    </row>
    <row r="55" spans="1:127" hidden="1">
      <c r="A55" s="226">
        <v>3320</v>
      </c>
      <c r="B55" s="227" t="s">
        <v>338</v>
      </c>
      <c r="C55" s="226">
        <v>3320</v>
      </c>
      <c r="D55" s="228" t="s">
        <v>281</v>
      </c>
      <c r="E55" s="228" t="s">
        <v>291</v>
      </c>
      <c r="F55" s="228" t="s">
        <v>5</v>
      </c>
      <c r="G55" s="228" t="s">
        <v>283</v>
      </c>
      <c r="H55" s="229">
        <v>2472474.52</v>
      </c>
      <c r="I55" s="229">
        <v>0</v>
      </c>
      <c r="J55" s="229">
        <v>83517.919999999998</v>
      </c>
      <c r="K55" s="229">
        <v>0</v>
      </c>
      <c r="L55" s="229">
        <v>366180</v>
      </c>
      <c r="M55" s="229">
        <v>2213</v>
      </c>
      <c r="N55" s="229">
        <v>4626.07</v>
      </c>
      <c r="O55" s="229">
        <v>0</v>
      </c>
      <c r="P55" s="229">
        <v>105225.66999999998</v>
      </c>
      <c r="Q55" s="229">
        <v>18628.86</v>
      </c>
      <c r="R55" s="229">
        <v>0</v>
      </c>
      <c r="S55" s="229">
        <v>0</v>
      </c>
      <c r="T55" s="229">
        <v>17769.720000000008</v>
      </c>
      <c r="U55" s="229">
        <v>0</v>
      </c>
      <c r="V55" s="229">
        <v>0</v>
      </c>
      <c r="W55" s="229">
        <v>19447.830000000002</v>
      </c>
      <c r="X55" s="229">
        <v>56772</v>
      </c>
      <c r="Y55" s="229">
        <v>3146855.59</v>
      </c>
      <c r="Z55" s="229">
        <v>1298248.9700000011</v>
      </c>
      <c r="AA55" s="229">
        <v>11488.24</v>
      </c>
      <c r="AB55" s="229">
        <v>601038.44000000006</v>
      </c>
      <c r="AC55" s="229">
        <v>40908.739999999874</v>
      </c>
      <c r="AD55" s="229">
        <v>76361.86</v>
      </c>
      <c r="AE55" s="229">
        <v>0</v>
      </c>
      <c r="AF55" s="229">
        <v>98730.10999999987</v>
      </c>
      <c r="AG55" s="229">
        <v>2090.3999999999778</v>
      </c>
      <c r="AH55" s="229">
        <v>15365.03</v>
      </c>
      <c r="AI55" s="229">
        <v>0</v>
      </c>
      <c r="AJ55" s="229">
        <v>0</v>
      </c>
      <c r="AK55" s="229">
        <v>186196.31</v>
      </c>
      <c r="AL55" s="229">
        <v>3155.5</v>
      </c>
      <c r="AM55" s="229">
        <v>40723.990000000005</v>
      </c>
      <c r="AN55" s="229">
        <v>1492.1199999999997</v>
      </c>
      <c r="AO55" s="229">
        <v>39130.990000000013</v>
      </c>
      <c r="AP55" s="229">
        <v>49686.5</v>
      </c>
      <c r="AQ55" s="229">
        <v>60753.2</v>
      </c>
      <c r="AR55" s="229">
        <v>132277.19</v>
      </c>
      <c r="AS55" s="229">
        <v>55827.69</v>
      </c>
      <c r="AT55" s="229">
        <v>0</v>
      </c>
      <c r="AU55" s="229">
        <v>27938.359999999942</v>
      </c>
      <c r="AV55" s="229">
        <v>0</v>
      </c>
      <c r="AW55" s="229">
        <v>2415</v>
      </c>
      <c r="AX55" s="229">
        <v>85292.359999999986</v>
      </c>
      <c r="AY55" s="229">
        <v>52931.500000000007</v>
      </c>
      <c r="AZ55" s="229">
        <v>10479.26</v>
      </c>
      <c r="BA55" s="229">
        <v>53870.889999999992</v>
      </c>
      <c r="BB55" s="229">
        <v>0</v>
      </c>
      <c r="BC55" s="229">
        <v>0</v>
      </c>
      <c r="BD55" s="229">
        <v>0</v>
      </c>
      <c r="BE55" s="229">
        <v>2946402.6500000013</v>
      </c>
      <c r="BF55" s="229">
        <v>961994.23000000021</v>
      </c>
      <c r="BG55" s="229">
        <v>200452.93999999855</v>
      </c>
      <c r="BH55" s="229">
        <v>1162447.1699999988</v>
      </c>
      <c r="BI55" s="229">
        <v>0</v>
      </c>
      <c r="BJ55" s="229">
        <v>0</v>
      </c>
      <c r="BK55" s="229">
        <v>0</v>
      </c>
      <c r="BL55" s="229">
        <v>0</v>
      </c>
      <c r="BM55" s="229">
        <v>0</v>
      </c>
      <c r="BN55" s="229">
        <v>0</v>
      </c>
      <c r="BO55" s="229">
        <v>0</v>
      </c>
      <c r="BP55" s="229">
        <v>0</v>
      </c>
      <c r="BQ55" s="229">
        <v>0</v>
      </c>
      <c r="BR55" s="229">
        <v>0</v>
      </c>
      <c r="BS55" s="229">
        <v>0</v>
      </c>
      <c r="BT55" s="229">
        <v>0</v>
      </c>
      <c r="BU55" s="229">
        <v>0</v>
      </c>
      <c r="BV55" s="229">
        <v>0</v>
      </c>
      <c r="BW55" s="229">
        <v>0</v>
      </c>
      <c r="BX55" s="229">
        <v>0</v>
      </c>
      <c r="BY55" s="229">
        <v>0</v>
      </c>
      <c r="BZ55" s="229">
        <v>0</v>
      </c>
      <c r="CA55" s="229">
        <v>0</v>
      </c>
      <c r="CB55" s="229">
        <v>0</v>
      </c>
      <c r="CC55" s="229">
        <v>0</v>
      </c>
      <c r="CD55" s="229">
        <v>1162447.1699999988</v>
      </c>
      <c r="CE55" s="229">
        <v>0</v>
      </c>
      <c r="CF55" s="229">
        <v>0</v>
      </c>
      <c r="CG55" s="229">
        <v>0</v>
      </c>
      <c r="CH55" s="229">
        <v>0</v>
      </c>
      <c r="CI55" s="229">
        <f t="shared" si="0"/>
        <v>1162447.1699999988</v>
      </c>
      <c r="CJ55" s="229">
        <v>1389734.17</v>
      </c>
      <c r="CK55" s="229">
        <v>0</v>
      </c>
      <c r="CL55" s="229">
        <v>0</v>
      </c>
      <c r="CM55" s="229">
        <v>1389734.17</v>
      </c>
      <c r="CN55" s="229">
        <v>-700</v>
      </c>
      <c r="CO55" s="229">
        <v>0</v>
      </c>
      <c r="CP55" s="229">
        <v>12972.62</v>
      </c>
      <c r="CQ55" s="229">
        <v>0</v>
      </c>
      <c r="CR55" s="229">
        <v>-226408.71999999991</v>
      </c>
      <c r="CS55" s="229">
        <v>1175598.07</v>
      </c>
      <c r="CT55" s="229">
        <v>0</v>
      </c>
      <c r="CU55" s="229">
        <v>0</v>
      </c>
      <c r="CV55" s="229">
        <v>0</v>
      </c>
      <c r="CW55" s="229">
        <v>0</v>
      </c>
      <c r="CX55" s="229"/>
      <c r="CY55" s="229"/>
      <c r="CZ55" s="229"/>
      <c r="DA55" s="229">
        <v>0</v>
      </c>
      <c r="DB55" s="229">
        <v>0</v>
      </c>
      <c r="DC55" s="229">
        <v>0</v>
      </c>
      <c r="DD55" s="229">
        <v>28794.46</v>
      </c>
      <c r="DE55" s="229">
        <v>0</v>
      </c>
      <c r="DF55" s="229">
        <v>0</v>
      </c>
      <c r="DG55" s="229">
        <v>-6767.39</v>
      </c>
      <c r="DH55" s="229">
        <v>-35178.44</v>
      </c>
      <c r="DI55" s="229">
        <v>0</v>
      </c>
      <c r="DJ55" s="229">
        <v>0</v>
      </c>
      <c r="DK55" s="229">
        <v>-13151.370000000003</v>
      </c>
      <c r="DL55" s="229">
        <v>0</v>
      </c>
      <c r="DM55" s="229">
        <v>0</v>
      </c>
      <c r="DN55" s="229">
        <v>0</v>
      </c>
      <c r="DO55" s="229">
        <v>0</v>
      </c>
      <c r="DP55" s="229">
        <v>0</v>
      </c>
      <c r="DQ55" s="230">
        <v>0.46999999997206032</v>
      </c>
      <c r="DR55" s="231">
        <v>2128866.7600000012</v>
      </c>
      <c r="DS55" s="232">
        <v>817535.89000000013</v>
      </c>
      <c r="DT55" s="231">
        <v>52931.500000000007</v>
      </c>
      <c r="DU55" s="231">
        <v>141624.25</v>
      </c>
      <c r="DV55" s="231">
        <v>0</v>
      </c>
      <c r="DW55" s="231">
        <v>0</v>
      </c>
    </row>
    <row r="56" spans="1:127" hidden="1">
      <c r="A56" s="226">
        <v>2055</v>
      </c>
      <c r="B56" s="227" t="s">
        <v>339</v>
      </c>
      <c r="C56" s="226">
        <v>2055</v>
      </c>
      <c r="D56" s="228" t="s">
        <v>281</v>
      </c>
      <c r="E56" s="228" t="s">
        <v>291</v>
      </c>
      <c r="F56" s="228" t="s">
        <v>5</v>
      </c>
      <c r="G56" s="228" t="s">
        <v>283</v>
      </c>
      <c r="H56" s="229">
        <v>2370472.5099999998</v>
      </c>
      <c r="I56" s="229">
        <v>0</v>
      </c>
      <c r="J56" s="229">
        <v>93328.27</v>
      </c>
      <c r="K56" s="229">
        <v>0</v>
      </c>
      <c r="L56" s="229">
        <v>168280</v>
      </c>
      <c r="M56" s="229">
        <v>1056.93</v>
      </c>
      <c r="N56" s="229">
        <v>0</v>
      </c>
      <c r="O56" s="229">
        <v>8584</v>
      </c>
      <c r="P56" s="229">
        <v>5788.95</v>
      </c>
      <c r="Q56" s="229">
        <v>37139.199999999997</v>
      </c>
      <c r="R56" s="229">
        <v>0</v>
      </c>
      <c r="S56" s="229">
        <v>0</v>
      </c>
      <c r="T56" s="229">
        <v>56716.7</v>
      </c>
      <c r="U56" s="229">
        <v>220264.56</v>
      </c>
      <c r="V56" s="229">
        <v>0</v>
      </c>
      <c r="W56" s="229">
        <v>2670.83</v>
      </c>
      <c r="X56" s="229">
        <v>86394</v>
      </c>
      <c r="Y56" s="229">
        <v>3050695.9500000007</v>
      </c>
      <c r="Z56" s="229">
        <v>1328057.29</v>
      </c>
      <c r="AA56" s="229">
        <v>0</v>
      </c>
      <c r="AB56" s="229">
        <v>339128.35</v>
      </c>
      <c r="AC56" s="229">
        <v>250.25</v>
      </c>
      <c r="AD56" s="229">
        <v>420195.53</v>
      </c>
      <c r="AE56" s="229">
        <v>0</v>
      </c>
      <c r="AF56" s="229">
        <v>211816.08</v>
      </c>
      <c r="AG56" s="229">
        <v>9356.8700000000008</v>
      </c>
      <c r="AH56" s="229">
        <v>16148</v>
      </c>
      <c r="AI56" s="229">
        <v>0</v>
      </c>
      <c r="AJ56" s="229">
        <v>0</v>
      </c>
      <c r="AK56" s="229">
        <v>32195.46</v>
      </c>
      <c r="AL56" s="229">
        <v>0</v>
      </c>
      <c r="AM56" s="229">
        <v>36403.410000000003</v>
      </c>
      <c r="AN56" s="229">
        <v>5395.17</v>
      </c>
      <c r="AO56" s="229">
        <v>40573.040000000001</v>
      </c>
      <c r="AP56" s="229">
        <v>27824.83</v>
      </c>
      <c r="AQ56" s="229">
        <v>2125.7399999999998</v>
      </c>
      <c r="AR56" s="229">
        <v>100041.37</v>
      </c>
      <c r="AS56" s="229">
        <v>100292.28</v>
      </c>
      <c r="AT56" s="229">
        <v>0</v>
      </c>
      <c r="AU56" s="229">
        <v>2217.77</v>
      </c>
      <c r="AV56" s="229">
        <v>11075</v>
      </c>
      <c r="AW56" s="229">
        <v>4078</v>
      </c>
      <c r="AX56" s="229">
        <v>130413.16</v>
      </c>
      <c r="AY56" s="229">
        <v>76482.34</v>
      </c>
      <c r="AZ56" s="229">
        <v>65904.69</v>
      </c>
      <c r="BA56" s="229">
        <v>74150.490000000005</v>
      </c>
      <c r="BB56" s="229">
        <v>0</v>
      </c>
      <c r="BC56" s="229">
        <v>0</v>
      </c>
      <c r="BD56" s="229">
        <v>46572.77</v>
      </c>
      <c r="BE56" s="229">
        <v>3080697.8900000006</v>
      </c>
      <c r="BF56" s="229">
        <v>462765.31000000011</v>
      </c>
      <c r="BG56" s="229">
        <v>-30001.939999999944</v>
      </c>
      <c r="BH56" s="229">
        <v>432763.37000000017</v>
      </c>
      <c r="BI56" s="229">
        <v>8948.2000000000007</v>
      </c>
      <c r="BJ56" s="229">
        <v>0</v>
      </c>
      <c r="BK56" s="229">
        <v>46572.77</v>
      </c>
      <c r="BL56" s="229">
        <v>55520.97</v>
      </c>
      <c r="BM56" s="229">
        <v>0</v>
      </c>
      <c r="BN56" s="229">
        <v>0</v>
      </c>
      <c r="BO56" s="229">
        <v>0</v>
      </c>
      <c r="BP56" s="229">
        <v>61482</v>
      </c>
      <c r="BQ56" s="229">
        <v>61482</v>
      </c>
      <c r="BR56" s="229">
        <v>5961.0299999999988</v>
      </c>
      <c r="BS56" s="229">
        <v>-5961.0299999999988</v>
      </c>
      <c r="BT56" s="229">
        <v>0</v>
      </c>
      <c r="BU56" s="229">
        <v>0</v>
      </c>
      <c r="BV56" s="229">
        <v>0</v>
      </c>
      <c r="BW56" s="229">
        <v>0</v>
      </c>
      <c r="BX56" s="229">
        <v>0</v>
      </c>
      <c r="BY56" s="229">
        <v>0</v>
      </c>
      <c r="BZ56" s="229">
        <v>0</v>
      </c>
      <c r="CA56" s="229">
        <v>0</v>
      </c>
      <c r="CB56" s="229">
        <v>0</v>
      </c>
      <c r="CC56" s="229">
        <v>0</v>
      </c>
      <c r="CD56" s="229">
        <v>432763.37000000017</v>
      </c>
      <c r="CE56" s="229">
        <v>0</v>
      </c>
      <c r="CF56" s="229">
        <v>0</v>
      </c>
      <c r="CG56" s="229">
        <v>0</v>
      </c>
      <c r="CH56" s="229">
        <v>0</v>
      </c>
      <c r="CI56" s="229">
        <f t="shared" si="0"/>
        <v>432763.37000000017</v>
      </c>
      <c r="CJ56" s="229">
        <v>601681.48</v>
      </c>
      <c r="CK56" s="229">
        <v>190432.74</v>
      </c>
      <c r="CL56" s="229">
        <v>0</v>
      </c>
      <c r="CM56" s="229">
        <v>411248.74</v>
      </c>
      <c r="CN56" s="229">
        <v>0</v>
      </c>
      <c r="CO56" s="229">
        <v>0</v>
      </c>
      <c r="CP56" s="229">
        <v>4944.34</v>
      </c>
      <c r="CQ56" s="229">
        <v>0</v>
      </c>
      <c r="CR56" s="229">
        <v>12769.87</v>
      </c>
      <c r="CS56" s="229">
        <v>428962.95</v>
      </c>
      <c r="CT56" s="229">
        <v>0</v>
      </c>
      <c r="CU56" s="229">
        <v>0</v>
      </c>
      <c r="CV56" s="229">
        <v>0</v>
      </c>
      <c r="CW56" s="229">
        <v>0</v>
      </c>
      <c r="CX56" s="229"/>
      <c r="CY56" s="229"/>
      <c r="CZ56" s="229"/>
      <c r="DA56" s="229">
        <v>0</v>
      </c>
      <c r="DB56" s="229">
        <v>0</v>
      </c>
      <c r="DC56" s="229">
        <v>0</v>
      </c>
      <c r="DD56" s="229">
        <v>3800.75</v>
      </c>
      <c r="DE56" s="229">
        <v>0</v>
      </c>
      <c r="DF56" s="229">
        <v>0</v>
      </c>
      <c r="DG56" s="229">
        <v>0</v>
      </c>
      <c r="DH56" s="229">
        <v>0</v>
      </c>
      <c r="DI56" s="229">
        <v>0</v>
      </c>
      <c r="DJ56" s="229">
        <v>0</v>
      </c>
      <c r="DK56" s="229">
        <v>3800.75</v>
      </c>
      <c r="DL56" s="229">
        <v>0</v>
      </c>
      <c r="DM56" s="229">
        <v>0</v>
      </c>
      <c r="DN56" s="229">
        <v>0</v>
      </c>
      <c r="DO56" s="229">
        <v>0</v>
      </c>
      <c r="DP56" s="229">
        <v>0</v>
      </c>
      <c r="DQ56" s="230"/>
      <c r="DR56" s="231">
        <v>2308804.37</v>
      </c>
      <c r="DS56" s="232">
        <v>771893.52000000048</v>
      </c>
      <c r="DT56" s="231">
        <v>76482.34</v>
      </c>
      <c r="DU56" s="231">
        <v>108228.84999999999</v>
      </c>
      <c r="DV56" s="231">
        <v>220264.56</v>
      </c>
      <c r="DW56" s="231">
        <v>0</v>
      </c>
    </row>
    <row r="57" spans="1:127" hidden="1">
      <c r="A57" s="226">
        <v>1802</v>
      </c>
      <c r="B57" s="227" t="s">
        <v>342</v>
      </c>
      <c r="C57" s="226">
        <v>1802</v>
      </c>
      <c r="D57" s="228" t="s">
        <v>281</v>
      </c>
      <c r="E57" s="228" t="s">
        <v>282</v>
      </c>
      <c r="F57" s="228" t="s">
        <v>5</v>
      </c>
      <c r="G57" s="228" t="s">
        <v>293</v>
      </c>
      <c r="H57" s="229">
        <v>652598</v>
      </c>
      <c r="I57" s="229">
        <v>0</v>
      </c>
      <c r="J57" s="229">
        <v>29633</v>
      </c>
      <c r="K57" s="229">
        <v>0</v>
      </c>
      <c r="L57" s="229">
        <v>0</v>
      </c>
      <c r="M57" s="229">
        <v>0</v>
      </c>
      <c r="N57" s="229">
        <v>0</v>
      </c>
      <c r="O57" s="229">
        <v>0</v>
      </c>
      <c r="P57" s="229">
        <v>652</v>
      </c>
      <c r="Q57" s="229">
        <v>0</v>
      </c>
      <c r="R57" s="229">
        <v>0</v>
      </c>
      <c r="S57" s="229">
        <v>0</v>
      </c>
      <c r="T57" s="229">
        <v>20660</v>
      </c>
      <c r="U57" s="229">
        <v>23980</v>
      </c>
      <c r="V57" s="229">
        <v>0</v>
      </c>
      <c r="W57" s="229">
        <v>0</v>
      </c>
      <c r="X57" s="229">
        <v>0</v>
      </c>
      <c r="Y57" s="229">
        <v>727523</v>
      </c>
      <c r="Z57" s="229">
        <v>131645</v>
      </c>
      <c r="AA57" s="229">
        <v>2329</v>
      </c>
      <c r="AB57" s="229">
        <v>230074</v>
      </c>
      <c r="AC57" s="229">
        <v>14553</v>
      </c>
      <c r="AD57" s="229">
        <v>32058</v>
      </c>
      <c r="AE57" s="229">
        <v>0</v>
      </c>
      <c r="AF57" s="229">
        <v>29194</v>
      </c>
      <c r="AG57" s="229">
        <v>1922</v>
      </c>
      <c r="AH57" s="229">
        <v>852</v>
      </c>
      <c r="AI57" s="229">
        <v>2477</v>
      </c>
      <c r="AJ57" s="229">
        <v>0</v>
      </c>
      <c r="AK57" s="229">
        <v>0</v>
      </c>
      <c r="AL57" s="229">
        <v>0</v>
      </c>
      <c r="AM57" s="229">
        <v>3706</v>
      </c>
      <c r="AN57" s="229">
        <v>1015</v>
      </c>
      <c r="AO57" s="229">
        <v>15207</v>
      </c>
      <c r="AP57" s="229">
        <v>0</v>
      </c>
      <c r="AQ57" s="229">
        <v>-6125</v>
      </c>
      <c r="AR57" s="229">
        <v>12637</v>
      </c>
      <c r="AS57" s="229">
        <v>6697</v>
      </c>
      <c r="AT57" s="229">
        <v>0</v>
      </c>
      <c r="AU57" s="229">
        <v>4907</v>
      </c>
      <c r="AV57" s="229">
        <v>3292</v>
      </c>
      <c r="AW57" s="229">
        <v>0</v>
      </c>
      <c r="AX57" s="229">
        <v>6019</v>
      </c>
      <c r="AY57" s="229">
        <v>9038</v>
      </c>
      <c r="AZ57" s="229">
        <v>3000</v>
      </c>
      <c r="BA57" s="229">
        <v>35916</v>
      </c>
      <c r="BB57" s="229">
        <v>0</v>
      </c>
      <c r="BC57" s="229">
        <v>0</v>
      </c>
      <c r="BD57" s="229">
        <v>0</v>
      </c>
      <c r="BE57" s="229">
        <v>540413</v>
      </c>
      <c r="BF57" s="229">
        <v>-119817</v>
      </c>
      <c r="BG57" s="229">
        <v>187110</v>
      </c>
      <c r="BH57" s="229">
        <v>67293</v>
      </c>
      <c r="BI57" s="229">
        <v>4709</v>
      </c>
      <c r="BJ57" s="229">
        <v>0</v>
      </c>
      <c r="BK57" s="229">
        <v>0</v>
      </c>
      <c r="BL57" s="229">
        <v>4709</v>
      </c>
      <c r="BM57" s="229">
        <v>0</v>
      </c>
      <c r="BN57" s="229">
        <v>0</v>
      </c>
      <c r="BO57" s="229">
        <v>0</v>
      </c>
      <c r="BP57" s="229">
        <v>0</v>
      </c>
      <c r="BQ57" s="229">
        <v>0</v>
      </c>
      <c r="BR57" s="229">
        <v>15621</v>
      </c>
      <c r="BS57" s="229">
        <v>4709</v>
      </c>
      <c r="BT57" s="229">
        <v>20329</v>
      </c>
      <c r="BU57" s="229">
        <v>0</v>
      </c>
      <c r="BV57" s="229">
        <v>0</v>
      </c>
      <c r="BW57" s="229">
        <v>0</v>
      </c>
      <c r="BX57" s="229">
        <v>0</v>
      </c>
      <c r="BY57" s="229">
        <v>0</v>
      </c>
      <c r="BZ57" s="229">
        <v>0</v>
      </c>
      <c r="CA57" s="229">
        <v>0</v>
      </c>
      <c r="CB57" s="229">
        <v>0</v>
      </c>
      <c r="CC57" s="229">
        <v>0</v>
      </c>
      <c r="CD57" s="229">
        <v>67293</v>
      </c>
      <c r="CE57" s="229">
        <v>0</v>
      </c>
      <c r="CF57" s="229">
        <v>20329</v>
      </c>
      <c r="CG57" s="229">
        <v>0</v>
      </c>
      <c r="CH57" s="229">
        <v>0</v>
      </c>
      <c r="CI57" s="229">
        <f t="shared" si="0"/>
        <v>87622</v>
      </c>
      <c r="CJ57" s="229">
        <v>0</v>
      </c>
      <c r="CK57" s="229">
        <v>0</v>
      </c>
      <c r="CL57" s="229">
        <v>0</v>
      </c>
      <c r="CM57" s="229">
        <v>0</v>
      </c>
      <c r="CN57" s="229">
        <v>602</v>
      </c>
      <c r="CO57" s="229">
        <v>0</v>
      </c>
      <c r="CP57" s="229">
        <v>0</v>
      </c>
      <c r="CQ57" s="229">
        <v>0</v>
      </c>
      <c r="CR57" s="229">
        <v>0</v>
      </c>
      <c r="CS57" s="229">
        <v>602</v>
      </c>
      <c r="CT57" s="229">
        <v>0</v>
      </c>
      <c r="CU57" s="229">
        <v>0</v>
      </c>
      <c r="CV57" s="229">
        <v>0</v>
      </c>
      <c r="CW57" s="229">
        <v>0</v>
      </c>
      <c r="CX57" s="229"/>
      <c r="CY57" s="229"/>
      <c r="CZ57" s="229"/>
      <c r="DA57" s="229">
        <v>85651</v>
      </c>
      <c r="DB57" s="229">
        <v>85651</v>
      </c>
      <c r="DC57" s="229">
        <v>0</v>
      </c>
      <c r="DD57" s="229">
        <v>4980</v>
      </c>
      <c r="DE57" s="229">
        <v>0</v>
      </c>
      <c r="DF57" s="229">
        <v>0</v>
      </c>
      <c r="DG57" s="229">
        <v>-3611</v>
      </c>
      <c r="DH57" s="229">
        <v>0</v>
      </c>
      <c r="DI57" s="229">
        <v>0</v>
      </c>
      <c r="DJ57" s="229">
        <v>0</v>
      </c>
      <c r="DK57" s="229">
        <v>1369</v>
      </c>
      <c r="DL57" s="229">
        <v>0</v>
      </c>
      <c r="DM57" s="229">
        <v>0</v>
      </c>
      <c r="DN57" s="229">
        <v>0</v>
      </c>
      <c r="DO57" s="229">
        <v>0</v>
      </c>
      <c r="DP57" s="229">
        <v>0</v>
      </c>
      <c r="DQ57" s="230">
        <v>-3.2480299999999998E-10</v>
      </c>
      <c r="DR57" s="231">
        <v>441775</v>
      </c>
      <c r="DS57" s="232">
        <v>98638</v>
      </c>
      <c r="DT57" s="231">
        <v>9038</v>
      </c>
      <c r="DU57" s="231">
        <v>21312</v>
      </c>
      <c r="DV57" s="231">
        <v>23980</v>
      </c>
      <c r="DW57" s="231">
        <v>0</v>
      </c>
    </row>
    <row r="58" spans="1:127" hidden="1">
      <c r="A58" s="226">
        <v>2454</v>
      </c>
      <c r="B58" s="227" t="s">
        <v>343</v>
      </c>
      <c r="C58" s="226">
        <v>2454</v>
      </c>
      <c r="D58" s="228" t="s">
        <v>281</v>
      </c>
      <c r="E58" s="228" t="s">
        <v>291</v>
      </c>
      <c r="F58" s="228" t="s">
        <v>5</v>
      </c>
      <c r="G58" s="228" t="s">
        <v>283</v>
      </c>
      <c r="H58" s="229">
        <v>2490809.15</v>
      </c>
      <c r="I58" s="229">
        <v>0</v>
      </c>
      <c r="J58" s="229">
        <v>81608.740000000005</v>
      </c>
      <c r="K58" s="229">
        <v>0</v>
      </c>
      <c r="L58" s="229">
        <v>338450</v>
      </c>
      <c r="M58" s="229">
        <v>5000</v>
      </c>
      <c r="N58" s="229">
        <v>0</v>
      </c>
      <c r="O58" s="229">
        <v>0</v>
      </c>
      <c r="P58" s="229">
        <v>16749.79</v>
      </c>
      <c r="Q58" s="229">
        <v>5166.8499999999985</v>
      </c>
      <c r="R58" s="229">
        <v>0</v>
      </c>
      <c r="S58" s="229">
        <v>0</v>
      </c>
      <c r="T58" s="229">
        <v>11566.340000000004</v>
      </c>
      <c r="U58" s="229">
        <v>41115.46</v>
      </c>
      <c r="V58" s="229">
        <v>0</v>
      </c>
      <c r="W58" s="229">
        <v>10530.46</v>
      </c>
      <c r="X58" s="229">
        <v>43601</v>
      </c>
      <c r="Y58" s="229">
        <v>3044597.79</v>
      </c>
      <c r="Z58" s="229">
        <v>1329186.98</v>
      </c>
      <c r="AA58" s="229">
        <v>0</v>
      </c>
      <c r="AB58" s="229">
        <v>544662.18999999994</v>
      </c>
      <c r="AC58" s="229">
        <v>0</v>
      </c>
      <c r="AD58" s="229">
        <v>133161.1</v>
      </c>
      <c r="AE58" s="229">
        <v>0</v>
      </c>
      <c r="AF58" s="229">
        <v>52521.169999999518</v>
      </c>
      <c r="AG58" s="229">
        <v>9603.0700000000143</v>
      </c>
      <c r="AH58" s="229">
        <v>5502.9</v>
      </c>
      <c r="AI58" s="229">
        <v>0</v>
      </c>
      <c r="AJ58" s="229">
        <v>0</v>
      </c>
      <c r="AK58" s="229">
        <v>33301.320000000007</v>
      </c>
      <c r="AL58" s="229">
        <v>100</v>
      </c>
      <c r="AM58" s="229">
        <v>69340.210000000006</v>
      </c>
      <c r="AN58" s="229">
        <v>9409</v>
      </c>
      <c r="AO58" s="229">
        <v>34598.499999999993</v>
      </c>
      <c r="AP58" s="229">
        <v>30475.86</v>
      </c>
      <c r="AQ58" s="229">
        <v>112203.09999999999</v>
      </c>
      <c r="AR58" s="229">
        <v>165292.99000000002</v>
      </c>
      <c r="AS58" s="229">
        <v>6534.85</v>
      </c>
      <c r="AT58" s="229">
        <v>0</v>
      </c>
      <c r="AU58" s="229">
        <v>118379.38999999998</v>
      </c>
      <c r="AV58" s="229">
        <v>10121</v>
      </c>
      <c r="AW58" s="229">
        <v>7415</v>
      </c>
      <c r="AX58" s="229">
        <v>80005.86</v>
      </c>
      <c r="AY58" s="229">
        <v>94321.499999999985</v>
      </c>
      <c r="AZ58" s="229">
        <v>170</v>
      </c>
      <c r="BA58" s="229">
        <v>224708.80000000002</v>
      </c>
      <c r="BB58" s="229">
        <v>0</v>
      </c>
      <c r="BC58" s="229">
        <v>0</v>
      </c>
      <c r="BD58" s="229">
        <v>0</v>
      </c>
      <c r="BE58" s="229">
        <v>3071014.7899999996</v>
      </c>
      <c r="BF58" s="229">
        <v>510242.99999999983</v>
      </c>
      <c r="BG58" s="229">
        <v>-26416.999999999534</v>
      </c>
      <c r="BH58" s="229">
        <v>483826.00000000029</v>
      </c>
      <c r="BI58" s="229">
        <v>8214.25</v>
      </c>
      <c r="BJ58" s="229">
        <v>0</v>
      </c>
      <c r="BK58" s="229">
        <v>0</v>
      </c>
      <c r="BL58" s="229">
        <v>8214.25</v>
      </c>
      <c r="BM58" s="229">
        <v>0</v>
      </c>
      <c r="BN58" s="229">
        <v>0</v>
      </c>
      <c r="BO58" s="229">
        <v>0</v>
      </c>
      <c r="BP58" s="229">
        <v>0</v>
      </c>
      <c r="BQ58" s="229">
        <v>0</v>
      </c>
      <c r="BR58" s="229">
        <v>8433</v>
      </c>
      <c r="BS58" s="229">
        <v>8214.25</v>
      </c>
      <c r="BT58" s="229">
        <v>16647.25</v>
      </c>
      <c r="BU58" s="229">
        <v>0</v>
      </c>
      <c r="BV58" s="229">
        <v>0</v>
      </c>
      <c r="BW58" s="229">
        <v>0</v>
      </c>
      <c r="BX58" s="229">
        <v>0</v>
      </c>
      <c r="BY58" s="229">
        <v>0</v>
      </c>
      <c r="BZ58" s="229">
        <v>0</v>
      </c>
      <c r="CA58" s="229">
        <v>0</v>
      </c>
      <c r="CB58" s="229">
        <v>0</v>
      </c>
      <c r="CC58" s="229">
        <v>0</v>
      </c>
      <c r="CD58" s="229">
        <v>483826</v>
      </c>
      <c r="CE58" s="229">
        <v>0</v>
      </c>
      <c r="CF58" s="229">
        <v>16647.25</v>
      </c>
      <c r="CG58" s="229">
        <v>0</v>
      </c>
      <c r="CH58" s="229">
        <v>0</v>
      </c>
      <c r="CI58" s="229">
        <f t="shared" si="0"/>
        <v>500473.25</v>
      </c>
      <c r="CJ58" s="229">
        <v>715039.42</v>
      </c>
      <c r="CK58" s="229">
        <v>58727.839999999997</v>
      </c>
      <c r="CL58" s="229">
        <v>0</v>
      </c>
      <c r="CM58" s="229">
        <v>656311.58000000007</v>
      </c>
      <c r="CN58" s="229">
        <v>7.45</v>
      </c>
      <c r="CO58" s="229">
        <v>0</v>
      </c>
      <c r="CP58" s="229">
        <v>16105.49</v>
      </c>
      <c r="CQ58" s="229">
        <v>5297.47</v>
      </c>
      <c r="CR58" s="229">
        <v>-39702.459999999963</v>
      </c>
      <c r="CS58" s="229">
        <v>638019.53</v>
      </c>
      <c r="CT58" s="229">
        <v>0</v>
      </c>
      <c r="CU58" s="229">
        <v>0</v>
      </c>
      <c r="CV58" s="229">
        <v>0</v>
      </c>
      <c r="CW58" s="229">
        <v>0</v>
      </c>
      <c r="CX58" s="229"/>
      <c r="CY58" s="229"/>
      <c r="CZ58" s="229"/>
      <c r="DA58" s="229">
        <v>0</v>
      </c>
      <c r="DB58" s="229">
        <v>0</v>
      </c>
      <c r="DC58" s="229">
        <v>0</v>
      </c>
      <c r="DD58" s="229">
        <v>15974.12</v>
      </c>
      <c r="DE58" s="229">
        <v>0</v>
      </c>
      <c r="DF58" s="229">
        <v>0</v>
      </c>
      <c r="DG58" s="229">
        <v>-21817.39</v>
      </c>
      <c r="DH58" s="229">
        <v>-70314.92</v>
      </c>
      <c r="DI58" s="229">
        <v>0</v>
      </c>
      <c r="DJ58" s="229">
        <v>0</v>
      </c>
      <c r="DK58" s="229">
        <v>-5843.2699999999986</v>
      </c>
      <c r="DL58" s="229">
        <v>0</v>
      </c>
      <c r="DM58" s="229">
        <v>0</v>
      </c>
      <c r="DN58" s="229">
        <v>-250</v>
      </c>
      <c r="DO58" s="229">
        <v>-100841</v>
      </c>
      <c r="DP58" s="229">
        <v>0</v>
      </c>
      <c r="DQ58" s="230">
        <v>-30612.010000000009</v>
      </c>
      <c r="DR58" s="231">
        <v>-30612.010000000038</v>
      </c>
      <c r="DS58" s="232"/>
      <c r="DT58" s="231"/>
      <c r="DU58" s="231"/>
      <c r="DV58" s="231"/>
      <c r="DW58" s="231">
        <v>-101091</v>
      </c>
    </row>
    <row r="59" spans="1:127" hidden="1">
      <c r="A59" s="226">
        <v>3321</v>
      </c>
      <c r="B59" s="227" t="s">
        <v>344</v>
      </c>
      <c r="C59" s="226">
        <v>3321</v>
      </c>
      <c r="D59" s="228" t="s">
        <v>281</v>
      </c>
      <c r="E59" s="228" t="s">
        <v>291</v>
      </c>
      <c r="F59" s="228" t="s">
        <v>5</v>
      </c>
      <c r="G59" s="228" t="s">
        <v>283</v>
      </c>
      <c r="H59" s="229">
        <v>2069498.55</v>
      </c>
      <c r="I59" s="229">
        <v>0</v>
      </c>
      <c r="J59" s="229">
        <v>104150.85</v>
      </c>
      <c r="K59" s="229">
        <v>0</v>
      </c>
      <c r="L59" s="229">
        <v>214210</v>
      </c>
      <c r="M59" s="229">
        <v>8056.93</v>
      </c>
      <c r="N59" s="229">
        <v>0</v>
      </c>
      <c r="O59" s="229">
        <v>0</v>
      </c>
      <c r="P59" s="229">
        <v>28805.299999999996</v>
      </c>
      <c r="Q59" s="229">
        <v>0</v>
      </c>
      <c r="R59" s="229">
        <v>0</v>
      </c>
      <c r="S59" s="229">
        <v>0</v>
      </c>
      <c r="T59" s="229">
        <v>4438.6200000000008</v>
      </c>
      <c r="U59" s="229">
        <v>4950.390000000014</v>
      </c>
      <c r="V59" s="229">
        <v>0</v>
      </c>
      <c r="W59" s="229">
        <v>2833.13</v>
      </c>
      <c r="X59" s="229">
        <v>59241</v>
      </c>
      <c r="Y59" s="229">
        <v>2496184.77</v>
      </c>
      <c r="Z59" s="229">
        <v>1029614.2600000013</v>
      </c>
      <c r="AA59" s="229">
        <v>0</v>
      </c>
      <c r="AB59" s="229">
        <v>425038.67</v>
      </c>
      <c r="AC59" s="229">
        <v>62199.90000000078</v>
      </c>
      <c r="AD59" s="229">
        <v>100726.22</v>
      </c>
      <c r="AE59" s="229">
        <v>0</v>
      </c>
      <c r="AF59" s="229">
        <v>29826.73999999935</v>
      </c>
      <c r="AG59" s="229">
        <v>1.6370904631912708E-11</v>
      </c>
      <c r="AH59" s="229">
        <v>10758.26</v>
      </c>
      <c r="AI59" s="229">
        <v>0</v>
      </c>
      <c r="AJ59" s="229">
        <v>0</v>
      </c>
      <c r="AK59" s="229">
        <v>58068.619999999995</v>
      </c>
      <c r="AL59" s="229">
        <v>8539</v>
      </c>
      <c r="AM59" s="229">
        <v>17594.16</v>
      </c>
      <c r="AN59" s="229">
        <v>3079.39</v>
      </c>
      <c r="AO59" s="229">
        <v>45701.89</v>
      </c>
      <c r="AP59" s="229">
        <v>3815.97</v>
      </c>
      <c r="AQ59" s="229">
        <v>11280.21</v>
      </c>
      <c r="AR59" s="229">
        <v>130742.96000000009</v>
      </c>
      <c r="AS59" s="229">
        <v>14001.959999999992</v>
      </c>
      <c r="AT59" s="229">
        <v>0</v>
      </c>
      <c r="AU59" s="229">
        <v>3283.18</v>
      </c>
      <c r="AV59" s="229">
        <v>15576.34</v>
      </c>
      <c r="AW59" s="229">
        <v>3275</v>
      </c>
      <c r="AX59" s="229">
        <v>97035.693999999989</v>
      </c>
      <c r="AY59" s="229">
        <v>201909.24999999994</v>
      </c>
      <c r="AZ59" s="229">
        <v>39192.26</v>
      </c>
      <c r="BA59" s="229">
        <v>75850.959999999992</v>
      </c>
      <c r="BB59" s="229">
        <v>0</v>
      </c>
      <c r="BC59" s="229">
        <v>0</v>
      </c>
      <c r="BD59" s="229">
        <v>0</v>
      </c>
      <c r="BE59" s="229">
        <v>2387110.8940000008</v>
      </c>
      <c r="BF59" s="229">
        <v>238037.67000000013</v>
      </c>
      <c r="BG59" s="229">
        <v>109073.87599999923</v>
      </c>
      <c r="BH59" s="229">
        <v>347111.54599999939</v>
      </c>
      <c r="BI59" s="229">
        <v>0</v>
      </c>
      <c r="BJ59" s="229">
        <v>0</v>
      </c>
      <c r="BK59" s="229">
        <v>0</v>
      </c>
      <c r="BL59" s="229">
        <v>0</v>
      </c>
      <c r="BM59" s="229">
        <v>0</v>
      </c>
      <c r="BN59" s="229">
        <v>0</v>
      </c>
      <c r="BO59" s="229">
        <v>0</v>
      </c>
      <c r="BP59" s="229">
        <v>0</v>
      </c>
      <c r="BQ59" s="229">
        <v>0</v>
      </c>
      <c r="BR59" s="229">
        <v>0</v>
      </c>
      <c r="BS59" s="229">
        <v>0</v>
      </c>
      <c r="BT59" s="229">
        <v>0</v>
      </c>
      <c r="BU59" s="229">
        <v>0</v>
      </c>
      <c r="BV59" s="229">
        <v>0</v>
      </c>
      <c r="BW59" s="229">
        <v>0</v>
      </c>
      <c r="BX59" s="229">
        <v>0</v>
      </c>
      <c r="BY59" s="229">
        <v>0</v>
      </c>
      <c r="BZ59" s="229">
        <v>0</v>
      </c>
      <c r="CA59" s="229">
        <v>0</v>
      </c>
      <c r="CB59" s="229">
        <v>0</v>
      </c>
      <c r="CC59" s="229">
        <v>0</v>
      </c>
      <c r="CD59" s="229">
        <v>347111.54599999939</v>
      </c>
      <c r="CE59" s="229">
        <v>0</v>
      </c>
      <c r="CF59" s="229">
        <v>0</v>
      </c>
      <c r="CG59" s="229">
        <v>0</v>
      </c>
      <c r="CH59" s="229">
        <v>0</v>
      </c>
      <c r="CI59" s="229">
        <f t="shared" si="0"/>
        <v>347111.54599999939</v>
      </c>
      <c r="CJ59" s="229">
        <v>601391.44999999995</v>
      </c>
      <c r="CK59" s="229">
        <v>1896.2</v>
      </c>
      <c r="CL59" s="229">
        <v>0</v>
      </c>
      <c r="CM59" s="229">
        <v>599495.25</v>
      </c>
      <c r="CN59" s="229">
        <v>0</v>
      </c>
      <c r="CO59" s="229">
        <v>0</v>
      </c>
      <c r="CP59" s="229">
        <v>9412.2900000000009</v>
      </c>
      <c r="CQ59" s="229">
        <v>0</v>
      </c>
      <c r="CR59" s="229">
        <v>-221535.92</v>
      </c>
      <c r="CS59" s="229">
        <v>387371.62</v>
      </c>
      <c r="CT59" s="229">
        <v>0</v>
      </c>
      <c r="CU59" s="229">
        <v>0</v>
      </c>
      <c r="CV59" s="229">
        <v>0</v>
      </c>
      <c r="CW59" s="229">
        <v>0</v>
      </c>
      <c r="CX59" s="229"/>
      <c r="CY59" s="229"/>
      <c r="CZ59" s="229"/>
      <c r="DA59" s="229">
        <v>0</v>
      </c>
      <c r="DB59" s="229">
        <v>0</v>
      </c>
      <c r="DC59" s="229">
        <v>0</v>
      </c>
      <c r="DD59" s="229">
        <v>7599.38</v>
      </c>
      <c r="DE59" s="229">
        <v>0</v>
      </c>
      <c r="DF59" s="229">
        <v>0</v>
      </c>
      <c r="DG59" s="229">
        <v>-8023.91</v>
      </c>
      <c r="DH59" s="229">
        <v>-39835.453999999998</v>
      </c>
      <c r="DI59" s="229">
        <v>0</v>
      </c>
      <c r="DJ59" s="229">
        <v>0</v>
      </c>
      <c r="DK59" s="229">
        <v>-40259.983999999997</v>
      </c>
      <c r="DL59" s="229">
        <v>0</v>
      </c>
      <c r="DM59" s="229">
        <v>0</v>
      </c>
      <c r="DN59" s="229">
        <v>0</v>
      </c>
      <c r="DO59" s="229">
        <v>0</v>
      </c>
      <c r="DP59" s="229">
        <v>0</v>
      </c>
      <c r="DQ59" s="230">
        <v>-8.999999996740371E-2</v>
      </c>
      <c r="DR59" s="231">
        <v>1647405.7900000014</v>
      </c>
      <c r="DS59" s="232">
        <v>739705.10399999935</v>
      </c>
      <c r="DT59" s="231">
        <v>201909.24999999994</v>
      </c>
      <c r="DU59" s="231">
        <v>33243.919999999998</v>
      </c>
      <c r="DV59" s="231">
        <v>4950.390000000014</v>
      </c>
      <c r="DW59" s="231">
        <v>0</v>
      </c>
    </row>
    <row r="60" spans="1:127" hidden="1">
      <c r="A60" s="226">
        <v>1026</v>
      </c>
      <c r="B60" s="227" t="s">
        <v>345</v>
      </c>
      <c r="C60" s="226">
        <v>1026</v>
      </c>
      <c r="D60" s="228" t="s">
        <v>281</v>
      </c>
      <c r="E60" s="228" t="s">
        <v>282</v>
      </c>
      <c r="F60" s="228" t="s">
        <v>5</v>
      </c>
      <c r="G60" s="228" t="s">
        <v>283</v>
      </c>
      <c r="H60" s="229">
        <v>800925</v>
      </c>
      <c r="I60" s="229">
        <v>0</v>
      </c>
      <c r="J60" s="229">
        <v>24481</v>
      </c>
      <c r="K60" s="229">
        <v>0</v>
      </c>
      <c r="L60" s="229">
        <v>0</v>
      </c>
      <c r="M60" s="229">
        <v>0</v>
      </c>
      <c r="N60" s="229">
        <v>135724</v>
      </c>
      <c r="O60" s="229">
        <v>24356</v>
      </c>
      <c r="P60" s="229">
        <v>7253</v>
      </c>
      <c r="Q60" s="229">
        <v>0</v>
      </c>
      <c r="R60" s="229">
        <v>0</v>
      </c>
      <c r="S60" s="229">
        <v>0</v>
      </c>
      <c r="T60" s="229">
        <v>22228</v>
      </c>
      <c r="U60" s="229">
        <v>34918</v>
      </c>
      <c r="V60" s="229">
        <v>0</v>
      </c>
      <c r="W60" s="229">
        <v>0</v>
      </c>
      <c r="X60" s="229">
        <v>0</v>
      </c>
      <c r="Y60" s="229">
        <v>1049885</v>
      </c>
      <c r="Z60" s="229">
        <v>137633</v>
      </c>
      <c r="AA60" s="229">
        <v>0</v>
      </c>
      <c r="AB60" s="229">
        <v>294234</v>
      </c>
      <c r="AC60" s="229">
        <v>26902</v>
      </c>
      <c r="AD60" s="229">
        <v>70418</v>
      </c>
      <c r="AE60" s="229">
        <v>0</v>
      </c>
      <c r="AF60" s="229">
        <v>-31869</v>
      </c>
      <c r="AG60" s="229">
        <v>2519</v>
      </c>
      <c r="AH60" s="229">
        <v>0</v>
      </c>
      <c r="AI60" s="229">
        <v>0</v>
      </c>
      <c r="AJ60" s="229">
        <v>0</v>
      </c>
      <c r="AK60" s="229">
        <v>24831</v>
      </c>
      <c r="AL60" s="229">
        <v>22</v>
      </c>
      <c r="AM60" s="229">
        <v>2277</v>
      </c>
      <c r="AN60" s="229">
        <v>5704</v>
      </c>
      <c r="AO60" s="229">
        <v>18753</v>
      </c>
      <c r="AP60" s="229">
        <v>0</v>
      </c>
      <c r="AQ60" s="229">
        <v>22917</v>
      </c>
      <c r="AR60" s="229">
        <v>15112</v>
      </c>
      <c r="AS60" s="229">
        <v>0</v>
      </c>
      <c r="AT60" s="229">
        <v>0</v>
      </c>
      <c r="AU60" s="229">
        <v>174507</v>
      </c>
      <c r="AV60" s="229">
        <v>3292</v>
      </c>
      <c r="AW60" s="229">
        <v>0</v>
      </c>
      <c r="AX60" s="229">
        <v>18411</v>
      </c>
      <c r="AY60" s="229">
        <v>70230</v>
      </c>
      <c r="AZ60" s="229">
        <v>380</v>
      </c>
      <c r="BA60" s="229">
        <v>40277</v>
      </c>
      <c r="BB60" s="229">
        <v>0</v>
      </c>
      <c r="BC60" s="229">
        <v>0</v>
      </c>
      <c r="BD60" s="229">
        <v>0</v>
      </c>
      <c r="BE60" s="229">
        <v>896551</v>
      </c>
      <c r="BF60" s="229">
        <v>201529</v>
      </c>
      <c r="BG60" s="229">
        <v>153334</v>
      </c>
      <c r="BH60" s="229">
        <v>354863</v>
      </c>
      <c r="BI60" s="229">
        <v>17313</v>
      </c>
      <c r="BJ60" s="229">
        <v>0</v>
      </c>
      <c r="BK60" s="229">
        <v>0</v>
      </c>
      <c r="BL60" s="229">
        <v>17313</v>
      </c>
      <c r="BM60" s="229">
        <v>0</v>
      </c>
      <c r="BN60" s="229">
        <v>0</v>
      </c>
      <c r="BO60" s="229">
        <v>0</v>
      </c>
      <c r="BP60" s="229">
        <v>0</v>
      </c>
      <c r="BQ60" s="229">
        <v>0</v>
      </c>
      <c r="BR60" s="229">
        <v>0</v>
      </c>
      <c r="BS60" s="229">
        <v>17313</v>
      </c>
      <c r="BT60" s="229">
        <v>17313</v>
      </c>
      <c r="BU60" s="229">
        <v>0</v>
      </c>
      <c r="BV60" s="229">
        <v>0</v>
      </c>
      <c r="BW60" s="229">
        <v>0</v>
      </c>
      <c r="BX60" s="229">
        <v>0</v>
      </c>
      <c r="BY60" s="229">
        <v>0</v>
      </c>
      <c r="BZ60" s="229">
        <v>0</v>
      </c>
      <c r="CA60" s="229">
        <v>0</v>
      </c>
      <c r="CB60" s="229">
        <v>0</v>
      </c>
      <c r="CC60" s="229">
        <v>0</v>
      </c>
      <c r="CD60" s="229">
        <v>354863</v>
      </c>
      <c r="CE60" s="229">
        <v>0</v>
      </c>
      <c r="CF60" s="229">
        <v>17313</v>
      </c>
      <c r="CG60" s="229">
        <v>0</v>
      </c>
      <c r="CH60" s="229">
        <v>0</v>
      </c>
      <c r="CI60" s="229">
        <f t="shared" si="0"/>
        <v>372176</v>
      </c>
      <c r="CJ60" s="229">
        <v>210818</v>
      </c>
      <c r="CK60" s="229">
        <v>0</v>
      </c>
      <c r="CL60" s="229">
        <v>0</v>
      </c>
      <c r="CM60" s="229">
        <v>210818</v>
      </c>
      <c r="CN60" s="229">
        <v>8530</v>
      </c>
      <c r="CO60" s="229">
        <v>0</v>
      </c>
      <c r="CP60" s="229">
        <v>1582</v>
      </c>
      <c r="CQ60" s="229">
        <v>19</v>
      </c>
      <c r="CR60" s="229">
        <v>0</v>
      </c>
      <c r="CS60" s="229">
        <v>220949</v>
      </c>
      <c r="CT60" s="229">
        <v>50019</v>
      </c>
      <c r="CU60" s="229">
        <v>0</v>
      </c>
      <c r="CV60" s="229">
        <v>0</v>
      </c>
      <c r="CW60" s="229">
        <v>50019</v>
      </c>
      <c r="CX60" s="229"/>
      <c r="CY60" s="229"/>
      <c r="CZ60" s="229"/>
      <c r="DA60" s="229">
        <v>0</v>
      </c>
      <c r="DB60" s="229">
        <v>50019</v>
      </c>
      <c r="DC60" s="229">
        <v>0</v>
      </c>
      <c r="DD60" s="229">
        <v>7232</v>
      </c>
      <c r="DE60" s="229">
        <v>0</v>
      </c>
      <c r="DF60" s="229">
        <v>0</v>
      </c>
      <c r="DG60" s="229">
        <v>0</v>
      </c>
      <c r="DH60" s="229">
        <v>0</v>
      </c>
      <c r="DI60" s="229">
        <v>0</v>
      </c>
      <c r="DJ60" s="229">
        <v>0</v>
      </c>
      <c r="DK60" s="229">
        <v>7232</v>
      </c>
      <c r="DL60" s="229">
        <v>1601</v>
      </c>
      <c r="DM60" s="229">
        <v>94663</v>
      </c>
      <c r="DN60" s="229">
        <v>-2287</v>
      </c>
      <c r="DO60" s="229">
        <v>0</v>
      </c>
      <c r="DP60" s="229">
        <v>0</v>
      </c>
      <c r="DQ60" s="230">
        <v>-0.37</v>
      </c>
      <c r="DR60" s="231">
        <v>499837</v>
      </c>
      <c r="DS60" s="232">
        <v>396714</v>
      </c>
      <c r="DT60" s="231">
        <v>70230</v>
      </c>
      <c r="DU60" s="231">
        <v>53837</v>
      </c>
      <c r="DV60" s="231">
        <v>34918</v>
      </c>
      <c r="DW60" s="231">
        <v>93977</v>
      </c>
    </row>
    <row r="61" spans="1:127" hidden="1">
      <c r="A61" s="226">
        <v>2294</v>
      </c>
      <c r="B61" s="227" t="s">
        <v>346</v>
      </c>
      <c r="C61" s="226">
        <v>2294</v>
      </c>
      <c r="D61" s="228" t="s">
        <v>281</v>
      </c>
      <c r="E61" s="228" t="s">
        <v>291</v>
      </c>
      <c r="F61" s="228" t="s">
        <v>5</v>
      </c>
      <c r="G61" s="228" t="s">
        <v>283</v>
      </c>
      <c r="H61" s="229">
        <v>2461218</v>
      </c>
      <c r="I61" s="229">
        <v>0</v>
      </c>
      <c r="J61" s="229">
        <v>193696</v>
      </c>
      <c r="K61" s="229">
        <v>0</v>
      </c>
      <c r="L61" s="229">
        <v>279720</v>
      </c>
      <c r="M61" s="229">
        <v>9828</v>
      </c>
      <c r="N61" s="229">
        <v>0</v>
      </c>
      <c r="O61" s="229">
        <v>0</v>
      </c>
      <c r="P61" s="229">
        <v>29749</v>
      </c>
      <c r="Q61" s="229">
        <v>16056</v>
      </c>
      <c r="R61" s="229">
        <v>0</v>
      </c>
      <c r="S61" s="229">
        <v>0</v>
      </c>
      <c r="T61" s="229">
        <v>4675</v>
      </c>
      <c r="U61" s="229">
        <v>0</v>
      </c>
      <c r="V61" s="229">
        <v>0</v>
      </c>
      <c r="W61" s="229">
        <v>7050</v>
      </c>
      <c r="X61" s="229">
        <v>66098</v>
      </c>
      <c r="Y61" s="229">
        <v>3068090</v>
      </c>
      <c r="Z61" s="229">
        <v>1136356</v>
      </c>
      <c r="AA61" s="229">
        <v>0</v>
      </c>
      <c r="AB61" s="229">
        <v>432628</v>
      </c>
      <c r="AC61" s="229">
        <v>91035</v>
      </c>
      <c r="AD61" s="229">
        <v>148872</v>
      </c>
      <c r="AE61" s="229">
        <v>0</v>
      </c>
      <c r="AF61" s="229">
        <v>57875</v>
      </c>
      <c r="AG61" s="229">
        <v>-1154</v>
      </c>
      <c r="AH61" s="229">
        <v>8336</v>
      </c>
      <c r="AI61" s="229">
        <v>0</v>
      </c>
      <c r="AJ61" s="229">
        <v>0</v>
      </c>
      <c r="AK61" s="229">
        <v>26521</v>
      </c>
      <c r="AL61" s="229">
        <v>1800</v>
      </c>
      <c r="AM61" s="229">
        <v>14926</v>
      </c>
      <c r="AN61" s="229">
        <v>2463</v>
      </c>
      <c r="AO61" s="229">
        <v>46138</v>
      </c>
      <c r="AP61" s="229">
        <v>28090</v>
      </c>
      <c r="AQ61" s="229">
        <v>44556</v>
      </c>
      <c r="AR61" s="229">
        <v>100628</v>
      </c>
      <c r="AS61" s="229">
        <v>3427</v>
      </c>
      <c r="AT61" s="229">
        <v>0</v>
      </c>
      <c r="AU61" s="229">
        <v>27177</v>
      </c>
      <c r="AV61" s="229">
        <v>11095</v>
      </c>
      <c r="AW61" s="229">
        <v>10058</v>
      </c>
      <c r="AX61" s="229">
        <v>156873.07</v>
      </c>
      <c r="AY61" s="229">
        <v>217011</v>
      </c>
      <c r="AZ61" s="229">
        <v>29341</v>
      </c>
      <c r="BA61" s="229">
        <v>388572</v>
      </c>
      <c r="BB61" s="229">
        <v>0</v>
      </c>
      <c r="BC61" s="229">
        <v>0</v>
      </c>
      <c r="BD61" s="229">
        <v>0</v>
      </c>
      <c r="BE61" s="229">
        <v>2982623.07</v>
      </c>
      <c r="BF61" s="229">
        <v>539386</v>
      </c>
      <c r="BG61" s="229">
        <v>85466.930000000168</v>
      </c>
      <c r="BH61" s="229">
        <v>624852.93000000017</v>
      </c>
      <c r="BI61" s="229">
        <v>8691</v>
      </c>
      <c r="BJ61" s="229">
        <v>0</v>
      </c>
      <c r="BK61" s="229">
        <v>0</v>
      </c>
      <c r="BL61" s="229">
        <v>8691</v>
      </c>
      <c r="BM61" s="229">
        <v>0</v>
      </c>
      <c r="BN61" s="229">
        <v>0</v>
      </c>
      <c r="BO61" s="229">
        <v>0</v>
      </c>
      <c r="BP61" s="229">
        <v>0</v>
      </c>
      <c r="BQ61" s="229">
        <v>0</v>
      </c>
      <c r="BR61" s="229">
        <v>4828</v>
      </c>
      <c r="BS61" s="229">
        <v>8691</v>
      </c>
      <c r="BT61" s="229">
        <v>13520</v>
      </c>
      <c r="BU61" s="229">
        <v>0</v>
      </c>
      <c r="BV61" s="229">
        <v>0</v>
      </c>
      <c r="BW61" s="229">
        <v>0</v>
      </c>
      <c r="BX61" s="229">
        <v>0</v>
      </c>
      <c r="BY61" s="229">
        <v>0</v>
      </c>
      <c r="BZ61" s="229">
        <v>0</v>
      </c>
      <c r="CA61" s="229">
        <v>0</v>
      </c>
      <c r="CB61" s="229">
        <v>0</v>
      </c>
      <c r="CC61" s="229">
        <v>0</v>
      </c>
      <c r="CD61" s="229">
        <v>624852.93000000017</v>
      </c>
      <c r="CE61" s="229">
        <v>0</v>
      </c>
      <c r="CF61" s="229">
        <v>13520</v>
      </c>
      <c r="CG61" s="229">
        <v>0</v>
      </c>
      <c r="CH61" s="229">
        <v>0</v>
      </c>
      <c r="CI61" s="229">
        <f t="shared" si="0"/>
        <v>638372.93000000017</v>
      </c>
      <c r="CJ61" s="229">
        <v>801800</v>
      </c>
      <c r="CK61" s="229">
        <v>0</v>
      </c>
      <c r="CL61" s="229">
        <v>0</v>
      </c>
      <c r="CM61" s="229">
        <v>801800</v>
      </c>
      <c r="CN61" s="229">
        <v>0</v>
      </c>
      <c r="CO61" s="229">
        <v>0</v>
      </c>
      <c r="CP61" s="229">
        <v>10407</v>
      </c>
      <c r="CQ61" s="229">
        <v>18362</v>
      </c>
      <c r="CR61" s="229">
        <v>576</v>
      </c>
      <c r="CS61" s="229">
        <v>831146</v>
      </c>
      <c r="CT61" s="229">
        <v>0</v>
      </c>
      <c r="CU61" s="229">
        <v>0</v>
      </c>
      <c r="CV61" s="229">
        <v>0</v>
      </c>
      <c r="CW61" s="229">
        <v>0</v>
      </c>
      <c r="CX61" s="229"/>
      <c r="CY61" s="229"/>
      <c r="CZ61" s="229"/>
      <c r="DA61" s="229">
        <v>0</v>
      </c>
      <c r="DB61" s="229">
        <v>0</v>
      </c>
      <c r="DC61" s="229">
        <v>0</v>
      </c>
      <c r="DD61" s="229">
        <v>19188.72</v>
      </c>
      <c r="DE61" s="229">
        <v>0</v>
      </c>
      <c r="DF61" s="229">
        <v>0</v>
      </c>
      <c r="DG61" s="229">
        <v>0</v>
      </c>
      <c r="DH61" s="229">
        <v>-38095.07</v>
      </c>
      <c r="DI61" s="229">
        <v>0</v>
      </c>
      <c r="DJ61" s="229">
        <v>0</v>
      </c>
      <c r="DK61" s="229">
        <v>-18906.349999999999</v>
      </c>
      <c r="DL61" s="229">
        <v>0</v>
      </c>
      <c r="DM61" s="229">
        <v>0</v>
      </c>
      <c r="DN61" s="229">
        <v>-525</v>
      </c>
      <c r="DO61" s="229">
        <v>-173343</v>
      </c>
      <c r="DP61" s="229">
        <v>0</v>
      </c>
      <c r="DQ61" s="230">
        <v>0.09</v>
      </c>
      <c r="DR61" s="231">
        <v>1865612</v>
      </c>
      <c r="DS61" s="232">
        <v>1117011.0699999998</v>
      </c>
      <c r="DT61" s="231">
        <v>217011</v>
      </c>
      <c r="DU61" s="231">
        <v>50480</v>
      </c>
      <c r="DV61" s="231">
        <v>0</v>
      </c>
      <c r="DW61" s="231">
        <v>-173868</v>
      </c>
    </row>
    <row r="62" spans="1:127" hidden="1">
      <c r="A62" s="226">
        <v>2486</v>
      </c>
      <c r="B62" s="227" t="s">
        <v>347</v>
      </c>
      <c r="C62" s="226">
        <v>2486</v>
      </c>
      <c r="D62" s="228" t="s">
        <v>281</v>
      </c>
      <c r="E62" s="228" t="s">
        <v>291</v>
      </c>
      <c r="F62" s="228" t="s">
        <v>5</v>
      </c>
      <c r="G62" s="228" t="s">
        <v>283</v>
      </c>
      <c r="H62" s="229">
        <v>1454335.95</v>
      </c>
      <c r="I62" s="229">
        <v>0</v>
      </c>
      <c r="J62" s="229">
        <v>111650.58</v>
      </c>
      <c r="K62" s="229">
        <v>0</v>
      </c>
      <c r="L62" s="229">
        <v>207960</v>
      </c>
      <c r="M62" s="229">
        <v>0</v>
      </c>
      <c r="N62" s="229">
        <v>0</v>
      </c>
      <c r="O62" s="229">
        <v>200</v>
      </c>
      <c r="P62" s="229">
        <v>8195.76</v>
      </c>
      <c r="Q62" s="229">
        <v>4360.3999999999996</v>
      </c>
      <c r="R62" s="229">
        <v>0</v>
      </c>
      <c r="S62" s="229">
        <v>0</v>
      </c>
      <c r="T62" s="229">
        <v>2506</v>
      </c>
      <c r="U62" s="229">
        <v>11806.67</v>
      </c>
      <c r="V62" s="229">
        <v>0</v>
      </c>
      <c r="W62" s="229">
        <v>5844.25</v>
      </c>
      <c r="X62" s="229">
        <v>30554</v>
      </c>
      <c r="Y62" s="229">
        <v>1837413.6099999999</v>
      </c>
      <c r="Z62" s="229">
        <v>708072.24</v>
      </c>
      <c r="AA62" s="229">
        <v>0</v>
      </c>
      <c r="AB62" s="229">
        <v>408139.72</v>
      </c>
      <c r="AC62" s="229">
        <v>78119.350000000006</v>
      </c>
      <c r="AD62" s="229">
        <v>102318.94</v>
      </c>
      <c r="AE62" s="229">
        <v>78088.240000000005</v>
      </c>
      <c r="AF62" s="229">
        <v>52328.21</v>
      </c>
      <c r="AG62" s="229">
        <v>3000.16</v>
      </c>
      <c r="AH62" s="229">
        <v>5947</v>
      </c>
      <c r="AI62" s="229">
        <v>0</v>
      </c>
      <c r="AJ62" s="229">
        <v>0</v>
      </c>
      <c r="AK62" s="229">
        <v>21990.63</v>
      </c>
      <c r="AL62" s="229">
        <v>3562.1</v>
      </c>
      <c r="AM62" s="229">
        <v>3713.74</v>
      </c>
      <c r="AN62" s="229">
        <v>4200.24</v>
      </c>
      <c r="AO62" s="229">
        <v>61286.31</v>
      </c>
      <c r="AP62" s="229">
        <v>14979.66</v>
      </c>
      <c r="AQ62" s="229">
        <v>25972.1</v>
      </c>
      <c r="AR62" s="229">
        <v>41118.5</v>
      </c>
      <c r="AS62" s="229">
        <v>8260.23</v>
      </c>
      <c r="AT62" s="229">
        <v>0</v>
      </c>
      <c r="AU62" s="229">
        <v>11227.33</v>
      </c>
      <c r="AV62" s="229">
        <v>4925</v>
      </c>
      <c r="AW62" s="229">
        <v>0</v>
      </c>
      <c r="AX62" s="229">
        <v>40315.81</v>
      </c>
      <c r="AY62" s="229">
        <v>88841.85</v>
      </c>
      <c r="AZ62" s="229">
        <v>33073.46</v>
      </c>
      <c r="BA62" s="229">
        <v>67909.75</v>
      </c>
      <c r="BB62" s="229">
        <v>0</v>
      </c>
      <c r="BC62" s="229">
        <v>0</v>
      </c>
      <c r="BD62" s="229">
        <v>0</v>
      </c>
      <c r="BE62" s="229">
        <v>1867390.57</v>
      </c>
      <c r="BF62" s="229">
        <v>309284.0700000003</v>
      </c>
      <c r="BG62" s="229">
        <v>-29976.960000000196</v>
      </c>
      <c r="BH62" s="229">
        <v>279307.1100000001</v>
      </c>
      <c r="BI62" s="229">
        <v>6295</v>
      </c>
      <c r="BJ62" s="229">
        <v>0</v>
      </c>
      <c r="BK62" s="229">
        <v>0</v>
      </c>
      <c r="BL62" s="229">
        <v>6295</v>
      </c>
      <c r="BM62" s="229">
        <v>0</v>
      </c>
      <c r="BN62" s="229">
        <v>0</v>
      </c>
      <c r="BO62" s="229">
        <v>0</v>
      </c>
      <c r="BP62" s="229">
        <v>6870.5</v>
      </c>
      <c r="BQ62" s="229">
        <v>6870.5</v>
      </c>
      <c r="BR62" s="229">
        <v>5540.7000000000007</v>
      </c>
      <c r="BS62" s="229">
        <v>-575.5</v>
      </c>
      <c r="BT62" s="229">
        <v>4965.2000000000007</v>
      </c>
      <c r="BU62" s="229">
        <v>0</v>
      </c>
      <c r="BV62" s="229">
        <v>0</v>
      </c>
      <c r="BW62" s="229">
        <v>0</v>
      </c>
      <c r="BX62" s="229">
        <v>0</v>
      </c>
      <c r="BY62" s="229">
        <v>0</v>
      </c>
      <c r="BZ62" s="229">
        <v>0</v>
      </c>
      <c r="CA62" s="229">
        <v>0</v>
      </c>
      <c r="CB62" s="229">
        <v>0</v>
      </c>
      <c r="CC62" s="229">
        <v>0</v>
      </c>
      <c r="CD62" s="229">
        <v>279307.1100000001</v>
      </c>
      <c r="CE62" s="229">
        <v>0</v>
      </c>
      <c r="CF62" s="229">
        <v>4965.2000000000007</v>
      </c>
      <c r="CG62" s="229">
        <v>0</v>
      </c>
      <c r="CH62" s="229">
        <v>0</v>
      </c>
      <c r="CI62" s="229">
        <f t="shared" si="0"/>
        <v>284272.31000000011</v>
      </c>
      <c r="CJ62" s="229">
        <v>202366.11</v>
      </c>
      <c r="CK62" s="229">
        <v>0</v>
      </c>
      <c r="CL62" s="229">
        <v>0</v>
      </c>
      <c r="CM62" s="229">
        <v>202366.11</v>
      </c>
      <c r="CN62" s="229">
        <v>0</v>
      </c>
      <c r="CO62" s="229">
        <v>0</v>
      </c>
      <c r="CP62" s="229">
        <v>4467.5600000000004</v>
      </c>
      <c r="CQ62" s="229">
        <v>0</v>
      </c>
      <c r="CR62" s="229">
        <v>0</v>
      </c>
      <c r="CS62" s="229">
        <v>206833.66999999998</v>
      </c>
      <c r="CT62" s="229">
        <v>102735.67</v>
      </c>
      <c r="CU62" s="229">
        <v>0</v>
      </c>
      <c r="CV62" s="229">
        <v>0</v>
      </c>
      <c r="CW62" s="229">
        <v>102735.67</v>
      </c>
      <c r="CX62" s="229"/>
      <c r="CY62" s="229"/>
      <c r="CZ62" s="229"/>
      <c r="DA62" s="229">
        <v>0</v>
      </c>
      <c r="DB62" s="229">
        <v>102735.67</v>
      </c>
      <c r="DC62" s="229">
        <v>0</v>
      </c>
      <c r="DD62" s="229">
        <v>1825.8</v>
      </c>
      <c r="DE62" s="229">
        <v>0</v>
      </c>
      <c r="DF62" s="229">
        <v>0</v>
      </c>
      <c r="DG62" s="229">
        <v>-12212.93</v>
      </c>
      <c r="DH62" s="229">
        <v>0</v>
      </c>
      <c r="DI62" s="229">
        <v>0</v>
      </c>
      <c r="DJ62" s="229">
        <v>0</v>
      </c>
      <c r="DK62" s="229">
        <v>-10387.130000000001</v>
      </c>
      <c r="DL62" s="229">
        <v>0</v>
      </c>
      <c r="DM62" s="229">
        <v>5558</v>
      </c>
      <c r="DN62" s="229">
        <v>0</v>
      </c>
      <c r="DO62" s="229">
        <v>-20468.169999999998</v>
      </c>
      <c r="DP62" s="229">
        <v>0</v>
      </c>
      <c r="DQ62" s="230">
        <v>0.27000000001862645</v>
      </c>
      <c r="DR62" s="231">
        <v>1430066.8599999999</v>
      </c>
      <c r="DS62" s="232">
        <v>437323.7100000002</v>
      </c>
      <c r="DT62" s="231">
        <v>88841.85</v>
      </c>
      <c r="DU62" s="231">
        <v>15262.16</v>
      </c>
      <c r="DV62" s="231">
        <v>11806.67</v>
      </c>
      <c r="DW62" s="231">
        <v>-14910.169999999998</v>
      </c>
    </row>
    <row r="63" spans="1:127" hidden="1">
      <c r="A63" s="226">
        <v>3435</v>
      </c>
      <c r="B63" s="227" t="s">
        <v>348</v>
      </c>
      <c r="C63" s="226">
        <v>3435</v>
      </c>
      <c r="D63" s="228" t="s">
        <v>281</v>
      </c>
      <c r="E63" s="228" t="s">
        <v>291</v>
      </c>
      <c r="F63" s="228" t="s">
        <v>5</v>
      </c>
      <c r="G63" s="228" t="s">
        <v>283</v>
      </c>
      <c r="H63" s="229">
        <v>2054320.97</v>
      </c>
      <c r="I63" s="229">
        <v>0</v>
      </c>
      <c r="J63" s="229">
        <v>206440.53</v>
      </c>
      <c r="K63" s="229">
        <v>0</v>
      </c>
      <c r="L63" s="229">
        <v>66270</v>
      </c>
      <c r="M63" s="229">
        <v>3256.93</v>
      </c>
      <c r="N63" s="229">
        <v>0</v>
      </c>
      <c r="O63" s="229">
        <v>59377.820000000007</v>
      </c>
      <c r="P63" s="229">
        <v>172294.13000000003</v>
      </c>
      <c r="Q63" s="229">
        <v>0</v>
      </c>
      <c r="R63" s="229">
        <v>0</v>
      </c>
      <c r="S63" s="229">
        <v>0</v>
      </c>
      <c r="T63" s="229">
        <v>30062.42</v>
      </c>
      <c r="U63" s="229">
        <v>11080.650000000001</v>
      </c>
      <c r="V63" s="229">
        <v>0</v>
      </c>
      <c r="W63" s="229">
        <v>600.83000000000004</v>
      </c>
      <c r="X63" s="229">
        <v>100619</v>
      </c>
      <c r="Y63" s="229">
        <v>2704323.28</v>
      </c>
      <c r="Z63" s="229">
        <v>1302544.0699999996</v>
      </c>
      <c r="AA63" s="229">
        <v>0</v>
      </c>
      <c r="AB63" s="229">
        <v>404864.01</v>
      </c>
      <c r="AC63" s="229">
        <v>105052.80999999854</v>
      </c>
      <c r="AD63" s="229">
        <v>131615.04999999999</v>
      </c>
      <c r="AE63" s="229">
        <v>0</v>
      </c>
      <c r="AF63" s="229">
        <v>85909.570000000065</v>
      </c>
      <c r="AG63" s="229">
        <v>7149.300000000002</v>
      </c>
      <c r="AH63" s="229">
        <v>6027.04</v>
      </c>
      <c r="AI63" s="229">
        <v>0</v>
      </c>
      <c r="AJ63" s="229">
        <v>0</v>
      </c>
      <c r="AK63" s="229">
        <v>9913.2099999999991</v>
      </c>
      <c r="AL63" s="229">
        <v>3829.3200000000006</v>
      </c>
      <c r="AM63" s="229">
        <v>3173.64</v>
      </c>
      <c r="AN63" s="229">
        <v>10042.09</v>
      </c>
      <c r="AO63" s="229">
        <v>39094.25</v>
      </c>
      <c r="AP63" s="229">
        <v>5193.97</v>
      </c>
      <c r="AQ63" s="229">
        <v>6954.4</v>
      </c>
      <c r="AR63" s="229">
        <v>75638.880000000092</v>
      </c>
      <c r="AS63" s="229">
        <v>7909.6000000000013</v>
      </c>
      <c r="AT63" s="229">
        <v>0</v>
      </c>
      <c r="AU63" s="229">
        <v>19290.12</v>
      </c>
      <c r="AV63" s="229">
        <v>10240.799999999999</v>
      </c>
      <c r="AW63" s="229">
        <v>0</v>
      </c>
      <c r="AX63" s="229">
        <v>242236.85</v>
      </c>
      <c r="AY63" s="229">
        <v>35978.680000000008</v>
      </c>
      <c r="AZ63" s="229">
        <v>10579.54</v>
      </c>
      <c r="BA63" s="229">
        <v>196447.64</v>
      </c>
      <c r="BB63" s="229">
        <v>0</v>
      </c>
      <c r="BC63" s="229">
        <v>0</v>
      </c>
      <c r="BD63" s="229">
        <v>0</v>
      </c>
      <c r="BE63" s="229">
        <v>2719684.8399999989</v>
      </c>
      <c r="BF63" s="229">
        <v>173560.11999999988</v>
      </c>
      <c r="BG63" s="229">
        <v>-15361.559999999125</v>
      </c>
      <c r="BH63" s="229">
        <v>158198.56000000075</v>
      </c>
      <c r="BI63" s="229">
        <v>8736.25</v>
      </c>
      <c r="BJ63" s="229">
        <v>0</v>
      </c>
      <c r="BK63" s="229">
        <v>0</v>
      </c>
      <c r="BL63" s="229">
        <v>8736.25</v>
      </c>
      <c r="BM63" s="229">
        <v>0</v>
      </c>
      <c r="BN63" s="229">
        <v>0</v>
      </c>
      <c r="BO63" s="229">
        <v>0</v>
      </c>
      <c r="BP63" s="229">
        <v>8614.59</v>
      </c>
      <c r="BQ63" s="229">
        <v>8614.59</v>
      </c>
      <c r="BR63" s="229">
        <v>11098.259999999995</v>
      </c>
      <c r="BS63" s="229">
        <v>121.65999999999985</v>
      </c>
      <c r="BT63" s="229">
        <v>11219.919999999995</v>
      </c>
      <c r="BU63" s="229">
        <v>0</v>
      </c>
      <c r="BV63" s="229">
        <v>0</v>
      </c>
      <c r="BW63" s="229">
        <v>0</v>
      </c>
      <c r="BX63" s="229">
        <v>0</v>
      </c>
      <c r="BY63" s="229">
        <v>0</v>
      </c>
      <c r="BZ63" s="229">
        <v>0</v>
      </c>
      <c r="CA63" s="229">
        <v>0</v>
      </c>
      <c r="CB63" s="229">
        <v>0</v>
      </c>
      <c r="CC63" s="229">
        <v>0</v>
      </c>
      <c r="CD63" s="229">
        <v>158198.56000000075</v>
      </c>
      <c r="CE63" s="229">
        <v>0</v>
      </c>
      <c r="CF63" s="229">
        <v>11219.919999999995</v>
      </c>
      <c r="CG63" s="229">
        <v>0</v>
      </c>
      <c r="CH63" s="229">
        <v>0</v>
      </c>
      <c r="CI63" s="229">
        <f t="shared" si="0"/>
        <v>169418.48000000074</v>
      </c>
      <c r="CJ63" s="229">
        <v>242119.88</v>
      </c>
      <c r="CK63" s="229">
        <v>2516.9499999999998</v>
      </c>
      <c r="CL63" s="229">
        <v>251857.37</v>
      </c>
      <c r="CM63" s="229">
        <v>491460.3</v>
      </c>
      <c r="CN63" s="229">
        <v>0</v>
      </c>
      <c r="CO63" s="229">
        <v>0</v>
      </c>
      <c r="CP63" s="229">
        <v>4963.76</v>
      </c>
      <c r="CQ63" s="229">
        <v>0</v>
      </c>
      <c r="CR63" s="229">
        <v>-254142.28</v>
      </c>
      <c r="CS63" s="229">
        <v>242281.78</v>
      </c>
      <c r="CT63" s="229">
        <v>0</v>
      </c>
      <c r="CU63" s="229">
        <v>0</v>
      </c>
      <c r="CV63" s="229">
        <v>0</v>
      </c>
      <c r="CW63" s="229">
        <v>0</v>
      </c>
      <c r="CX63" s="229"/>
      <c r="CY63" s="229"/>
      <c r="CZ63" s="229"/>
      <c r="DA63" s="229">
        <v>0</v>
      </c>
      <c r="DB63" s="229">
        <v>0</v>
      </c>
      <c r="DC63" s="229">
        <v>0</v>
      </c>
      <c r="DD63" s="229">
        <v>5705.68</v>
      </c>
      <c r="DE63" s="229">
        <v>0</v>
      </c>
      <c r="DF63" s="229">
        <v>0</v>
      </c>
      <c r="DG63" s="229">
        <v>-13312.94</v>
      </c>
      <c r="DH63" s="229">
        <v>-65256.04</v>
      </c>
      <c r="DI63" s="229">
        <v>0</v>
      </c>
      <c r="DJ63" s="229">
        <v>0</v>
      </c>
      <c r="DK63" s="229">
        <v>-72863.3</v>
      </c>
      <c r="DL63" s="229">
        <v>0</v>
      </c>
      <c r="DM63" s="229">
        <v>0</v>
      </c>
      <c r="DN63" s="229">
        <v>0</v>
      </c>
      <c r="DO63" s="229">
        <v>0</v>
      </c>
      <c r="DP63" s="229">
        <v>0</v>
      </c>
      <c r="DQ63" s="230">
        <v>0</v>
      </c>
      <c r="DR63" s="231">
        <v>2037134.8099999984</v>
      </c>
      <c r="DS63" s="232">
        <v>682550.03000000049</v>
      </c>
      <c r="DT63" s="231">
        <v>35978.680000000008</v>
      </c>
      <c r="DU63" s="231">
        <v>261734.37000000005</v>
      </c>
      <c r="DV63" s="231">
        <v>11080.650000000001</v>
      </c>
      <c r="DW63" s="231">
        <v>0</v>
      </c>
    </row>
    <row r="64" spans="1:127" hidden="1">
      <c r="A64" s="226">
        <v>7050</v>
      </c>
      <c r="B64" s="227" t="s">
        <v>349</v>
      </c>
      <c r="C64" s="226">
        <v>7050</v>
      </c>
      <c r="D64" s="228" t="s">
        <v>281</v>
      </c>
      <c r="E64" s="228" t="s">
        <v>296</v>
      </c>
      <c r="F64" s="228" t="s">
        <v>5</v>
      </c>
      <c r="G64" s="228" t="s">
        <v>283</v>
      </c>
      <c r="H64" s="229">
        <v>1300199.33</v>
      </c>
      <c r="I64" s="229">
        <v>0</v>
      </c>
      <c r="J64" s="229">
        <v>1865446.68</v>
      </c>
      <c r="K64" s="229">
        <v>0</v>
      </c>
      <c r="L64" s="229">
        <v>51450</v>
      </c>
      <c r="M64" s="229">
        <v>2400</v>
      </c>
      <c r="N64" s="229">
        <v>0</v>
      </c>
      <c r="O64" s="229">
        <v>0</v>
      </c>
      <c r="P64" s="229">
        <v>35614.840000000011</v>
      </c>
      <c r="Q64" s="229">
        <v>0</v>
      </c>
      <c r="R64" s="229">
        <v>0</v>
      </c>
      <c r="S64" s="229">
        <v>0</v>
      </c>
      <c r="T64" s="229">
        <v>2020.06</v>
      </c>
      <c r="U64" s="229">
        <v>32553.63</v>
      </c>
      <c r="V64" s="229">
        <v>0</v>
      </c>
      <c r="W64" s="229">
        <v>11936.19</v>
      </c>
      <c r="X64" s="229">
        <v>0</v>
      </c>
      <c r="Y64" s="229">
        <v>3301620.7299999995</v>
      </c>
      <c r="Z64" s="229">
        <v>1291347.4699999904</v>
      </c>
      <c r="AA64" s="229">
        <v>0</v>
      </c>
      <c r="AB64" s="229">
        <v>1016078.86</v>
      </c>
      <c r="AC64" s="229">
        <v>-1.5133991837501526E-9</v>
      </c>
      <c r="AD64" s="229">
        <v>193420.93</v>
      </c>
      <c r="AE64" s="229">
        <v>0</v>
      </c>
      <c r="AF64" s="229">
        <v>40449.490000001155</v>
      </c>
      <c r="AG64" s="229">
        <v>222.76000000002387</v>
      </c>
      <c r="AH64" s="229">
        <v>9049.7800000000025</v>
      </c>
      <c r="AI64" s="229">
        <v>0</v>
      </c>
      <c r="AJ64" s="229">
        <v>0</v>
      </c>
      <c r="AK64" s="229">
        <v>80445.53</v>
      </c>
      <c r="AL64" s="229">
        <v>3658.9199999999996</v>
      </c>
      <c r="AM64" s="229">
        <v>48109.669999999991</v>
      </c>
      <c r="AN64" s="229">
        <v>2026.64</v>
      </c>
      <c r="AO64" s="229">
        <v>21509.479999999996</v>
      </c>
      <c r="AP64" s="229">
        <v>0</v>
      </c>
      <c r="AQ64" s="229">
        <v>20305.149999999998</v>
      </c>
      <c r="AR64" s="229">
        <v>74958.380000000019</v>
      </c>
      <c r="AS64" s="229">
        <v>21932.260000000002</v>
      </c>
      <c r="AT64" s="229">
        <v>0</v>
      </c>
      <c r="AU64" s="229">
        <v>26040.060000000005</v>
      </c>
      <c r="AV64" s="229">
        <v>3291.75</v>
      </c>
      <c r="AW64" s="229">
        <v>2310</v>
      </c>
      <c r="AX64" s="229">
        <v>98289.31</v>
      </c>
      <c r="AY64" s="229">
        <v>231399.23999999996</v>
      </c>
      <c r="AZ64" s="229">
        <v>2062.81</v>
      </c>
      <c r="BA64" s="229">
        <v>140819.50999999998</v>
      </c>
      <c r="BB64" s="229">
        <v>0</v>
      </c>
      <c r="BC64" s="229">
        <v>0</v>
      </c>
      <c r="BD64" s="229">
        <v>0</v>
      </c>
      <c r="BE64" s="229">
        <v>3327727.9999999893</v>
      </c>
      <c r="BF64" s="229">
        <v>926856.29</v>
      </c>
      <c r="BG64" s="229">
        <v>-26107.269999989774</v>
      </c>
      <c r="BH64" s="229">
        <v>900749.02000001026</v>
      </c>
      <c r="BI64" s="229">
        <v>9568.75</v>
      </c>
      <c r="BJ64" s="229">
        <v>0</v>
      </c>
      <c r="BK64" s="229">
        <v>0</v>
      </c>
      <c r="BL64" s="229">
        <v>9568.75</v>
      </c>
      <c r="BM64" s="229">
        <v>0</v>
      </c>
      <c r="BN64" s="229">
        <v>7460</v>
      </c>
      <c r="BO64" s="229">
        <v>0</v>
      </c>
      <c r="BP64" s="229">
        <v>0</v>
      </c>
      <c r="BQ64" s="229">
        <v>7460</v>
      </c>
      <c r="BR64" s="229">
        <v>12581.46</v>
      </c>
      <c r="BS64" s="229">
        <v>2108.75</v>
      </c>
      <c r="BT64" s="229">
        <v>14690.21</v>
      </c>
      <c r="BU64" s="229">
        <v>0</v>
      </c>
      <c r="BV64" s="229">
        <v>0</v>
      </c>
      <c r="BW64" s="229">
        <v>0</v>
      </c>
      <c r="BX64" s="229">
        <v>0</v>
      </c>
      <c r="BY64" s="229">
        <v>0</v>
      </c>
      <c r="BZ64" s="229">
        <v>0</v>
      </c>
      <c r="CA64" s="229">
        <v>0</v>
      </c>
      <c r="CB64" s="229">
        <v>0</v>
      </c>
      <c r="CC64" s="229">
        <v>0</v>
      </c>
      <c r="CD64" s="229">
        <v>900749.02000001026</v>
      </c>
      <c r="CE64" s="229">
        <v>0</v>
      </c>
      <c r="CF64" s="229">
        <v>14690.21</v>
      </c>
      <c r="CG64" s="229">
        <v>0</v>
      </c>
      <c r="CH64" s="229">
        <v>0</v>
      </c>
      <c r="CI64" s="229">
        <f t="shared" si="0"/>
        <v>915439.23000001023</v>
      </c>
      <c r="CJ64" s="229">
        <v>1137055.8799999999</v>
      </c>
      <c r="CK64" s="229">
        <v>3952.58</v>
      </c>
      <c r="CL64" s="229">
        <v>0</v>
      </c>
      <c r="CM64" s="229">
        <v>1133103.2999999998</v>
      </c>
      <c r="CN64" s="229">
        <v>0</v>
      </c>
      <c r="CO64" s="229">
        <v>0</v>
      </c>
      <c r="CP64" s="229">
        <v>5346.58</v>
      </c>
      <c r="CQ64" s="229">
        <v>-159.14999999999964</v>
      </c>
      <c r="CR64" s="229">
        <v>-216744.86</v>
      </c>
      <c r="CS64" s="229">
        <v>921545.87</v>
      </c>
      <c r="CT64" s="229">
        <v>0</v>
      </c>
      <c r="CU64" s="229">
        <v>0</v>
      </c>
      <c r="CV64" s="229">
        <v>0</v>
      </c>
      <c r="CW64" s="229">
        <v>0</v>
      </c>
      <c r="CX64" s="229"/>
      <c r="CY64" s="229"/>
      <c r="CZ64" s="229"/>
      <c r="DA64" s="229">
        <v>0</v>
      </c>
      <c r="DB64" s="229">
        <v>0</v>
      </c>
      <c r="DC64" s="229">
        <v>0</v>
      </c>
      <c r="DD64" s="229">
        <v>29097.439999999999</v>
      </c>
      <c r="DE64" s="229">
        <v>0</v>
      </c>
      <c r="DF64" s="229">
        <v>0</v>
      </c>
      <c r="DG64" s="229">
        <v>-35203.99</v>
      </c>
      <c r="DH64" s="229">
        <v>0</v>
      </c>
      <c r="DI64" s="229">
        <v>0</v>
      </c>
      <c r="DJ64" s="229">
        <v>0</v>
      </c>
      <c r="DK64" s="229">
        <v>-6106.5499999999993</v>
      </c>
      <c r="DL64" s="229">
        <v>0</v>
      </c>
      <c r="DM64" s="229">
        <v>0</v>
      </c>
      <c r="DN64" s="229">
        <v>0</v>
      </c>
      <c r="DO64" s="229">
        <v>0</v>
      </c>
      <c r="DP64" s="229">
        <v>0</v>
      </c>
      <c r="DQ64" s="230">
        <v>-8.999999996740371E-2</v>
      </c>
      <c r="DR64" s="231">
        <v>2541519.5099999905</v>
      </c>
      <c r="DS64" s="232">
        <v>786208.48999999883</v>
      </c>
      <c r="DT64" s="231">
        <v>231399.23999999996</v>
      </c>
      <c r="DU64" s="231">
        <v>37634.900000000009</v>
      </c>
      <c r="DV64" s="231">
        <v>32553.63</v>
      </c>
      <c r="DW64" s="231">
        <v>0</v>
      </c>
    </row>
    <row r="65" spans="1:127" hidden="1">
      <c r="A65" s="226">
        <v>1006</v>
      </c>
      <c r="B65" s="227" t="s">
        <v>350</v>
      </c>
      <c r="C65" s="226">
        <v>1006</v>
      </c>
      <c r="D65" s="228" t="s">
        <v>281</v>
      </c>
      <c r="E65" s="228" t="s">
        <v>282</v>
      </c>
      <c r="F65" s="228" t="s">
        <v>5</v>
      </c>
      <c r="G65" s="228" t="s">
        <v>283</v>
      </c>
      <c r="H65" s="229">
        <v>646139.41</v>
      </c>
      <c r="I65" s="229">
        <v>0</v>
      </c>
      <c r="J65" s="229">
        <v>87804.29</v>
      </c>
      <c r="K65" s="229">
        <v>0</v>
      </c>
      <c r="L65" s="229">
        <v>0</v>
      </c>
      <c r="M65" s="229">
        <v>0</v>
      </c>
      <c r="N65" s="229">
        <v>0</v>
      </c>
      <c r="O65" s="229">
        <v>0</v>
      </c>
      <c r="P65" s="229">
        <v>13896.38</v>
      </c>
      <c r="Q65" s="229">
        <v>0</v>
      </c>
      <c r="R65" s="229">
        <v>0</v>
      </c>
      <c r="S65" s="229">
        <v>0</v>
      </c>
      <c r="T65" s="229">
        <v>0</v>
      </c>
      <c r="U65" s="229">
        <v>41500</v>
      </c>
      <c r="V65" s="229">
        <v>0</v>
      </c>
      <c r="W65" s="229">
        <v>0</v>
      </c>
      <c r="X65" s="229">
        <v>0</v>
      </c>
      <c r="Y65" s="229">
        <v>789340.08000000007</v>
      </c>
      <c r="Z65" s="229">
        <v>241518.38999999984</v>
      </c>
      <c r="AA65" s="229">
        <v>172.3</v>
      </c>
      <c r="AB65" s="229">
        <v>237578.63</v>
      </c>
      <c r="AC65" s="229">
        <v>44554.539999999892</v>
      </c>
      <c r="AD65" s="229">
        <v>29279.190000000002</v>
      </c>
      <c r="AE65" s="229">
        <v>0</v>
      </c>
      <c r="AF65" s="229">
        <v>48546.570000000065</v>
      </c>
      <c r="AG65" s="229">
        <v>10329.190000000004</v>
      </c>
      <c r="AH65" s="229">
        <v>1764</v>
      </c>
      <c r="AI65" s="229">
        <v>0</v>
      </c>
      <c r="AJ65" s="229">
        <v>0</v>
      </c>
      <c r="AK65" s="229">
        <v>1588.83</v>
      </c>
      <c r="AL65" s="229">
        <v>0</v>
      </c>
      <c r="AM65" s="229">
        <v>567.1</v>
      </c>
      <c r="AN65" s="229">
        <v>0</v>
      </c>
      <c r="AO65" s="229">
        <v>9407.489999999998</v>
      </c>
      <c r="AP65" s="229">
        <v>0</v>
      </c>
      <c r="AQ65" s="229">
        <v>4697.7999999999993</v>
      </c>
      <c r="AR65" s="229">
        <v>25450.059999999983</v>
      </c>
      <c r="AS65" s="229">
        <v>2555.86</v>
      </c>
      <c r="AT65" s="229">
        <v>6774.04</v>
      </c>
      <c r="AU65" s="229">
        <v>8980.1699999999983</v>
      </c>
      <c r="AV65" s="229">
        <v>3291.75</v>
      </c>
      <c r="AW65" s="229">
        <v>0</v>
      </c>
      <c r="AX65" s="229">
        <v>244.54</v>
      </c>
      <c r="AY65" s="229">
        <v>0</v>
      </c>
      <c r="AZ65" s="229">
        <v>0</v>
      </c>
      <c r="BA65" s="229">
        <v>113861.70000000007</v>
      </c>
      <c r="BB65" s="229">
        <v>0</v>
      </c>
      <c r="BC65" s="229">
        <v>0</v>
      </c>
      <c r="BD65" s="229">
        <v>0</v>
      </c>
      <c r="BE65" s="229">
        <v>791162.15</v>
      </c>
      <c r="BF65" s="229">
        <v>156942.24000000011</v>
      </c>
      <c r="BG65" s="229">
        <v>-1822.0699999999488</v>
      </c>
      <c r="BH65" s="229">
        <v>155120.17000000016</v>
      </c>
      <c r="BI65" s="229">
        <v>14449.75</v>
      </c>
      <c r="BJ65" s="229">
        <v>0</v>
      </c>
      <c r="BK65" s="229">
        <v>0</v>
      </c>
      <c r="BL65" s="229">
        <v>14449.75</v>
      </c>
      <c r="BM65" s="229">
        <v>0</v>
      </c>
      <c r="BN65" s="229">
        <v>26927.429999999997</v>
      </c>
      <c r="BO65" s="229">
        <v>0</v>
      </c>
      <c r="BP65" s="229">
        <v>0</v>
      </c>
      <c r="BQ65" s="229">
        <v>26927.429999999997</v>
      </c>
      <c r="BR65" s="229">
        <v>20824.68</v>
      </c>
      <c r="BS65" s="229">
        <v>-12477.679999999997</v>
      </c>
      <c r="BT65" s="229">
        <v>8347.0000000000036</v>
      </c>
      <c r="BU65" s="229">
        <v>0</v>
      </c>
      <c r="BV65" s="229">
        <v>0</v>
      </c>
      <c r="BW65" s="229">
        <v>0</v>
      </c>
      <c r="BX65" s="229">
        <v>0</v>
      </c>
      <c r="BY65" s="229">
        <v>0</v>
      </c>
      <c r="BZ65" s="229">
        <v>0</v>
      </c>
      <c r="CA65" s="229">
        <v>0</v>
      </c>
      <c r="CB65" s="229">
        <v>0</v>
      </c>
      <c r="CC65" s="229">
        <v>0</v>
      </c>
      <c r="CD65" s="229">
        <v>155120.17000000016</v>
      </c>
      <c r="CE65" s="229">
        <v>0</v>
      </c>
      <c r="CF65" s="229">
        <v>8347.0000000000036</v>
      </c>
      <c r="CG65" s="229">
        <v>0</v>
      </c>
      <c r="CH65" s="229">
        <v>0</v>
      </c>
      <c r="CI65" s="229">
        <f t="shared" si="0"/>
        <v>163467.17000000016</v>
      </c>
      <c r="CJ65" s="229">
        <v>201638.31</v>
      </c>
      <c r="CK65" s="229">
        <v>0</v>
      </c>
      <c r="CL65" s="229">
        <v>0</v>
      </c>
      <c r="CM65" s="229">
        <v>201638.31</v>
      </c>
      <c r="CN65" s="229">
        <v>0</v>
      </c>
      <c r="CO65" s="229">
        <v>0</v>
      </c>
      <c r="CP65" s="229">
        <v>0</v>
      </c>
      <c r="CQ65" s="229">
        <v>0</v>
      </c>
      <c r="CR65" s="229">
        <v>-40909.980000000003</v>
      </c>
      <c r="CS65" s="229">
        <v>160728.32999999999</v>
      </c>
      <c r="CT65" s="229">
        <v>0</v>
      </c>
      <c r="CU65" s="229">
        <v>0</v>
      </c>
      <c r="CV65" s="229">
        <v>0</v>
      </c>
      <c r="CW65" s="229">
        <v>0</v>
      </c>
      <c r="CX65" s="229"/>
      <c r="CY65" s="229"/>
      <c r="CZ65" s="229"/>
      <c r="DA65" s="229">
        <v>-1000</v>
      </c>
      <c r="DB65" s="229">
        <v>-1000</v>
      </c>
      <c r="DC65" s="229">
        <v>0</v>
      </c>
      <c r="DD65" s="229">
        <v>4405.09</v>
      </c>
      <c r="DE65" s="229">
        <v>0</v>
      </c>
      <c r="DF65" s="229">
        <v>0</v>
      </c>
      <c r="DG65" s="229">
        <v>-666.25</v>
      </c>
      <c r="DH65" s="229">
        <v>0</v>
      </c>
      <c r="DI65" s="229">
        <v>0</v>
      </c>
      <c r="DJ65" s="229">
        <v>0</v>
      </c>
      <c r="DK65" s="229">
        <v>3738.84</v>
      </c>
      <c r="DL65" s="229">
        <v>0</v>
      </c>
      <c r="DM65" s="229">
        <v>0</v>
      </c>
      <c r="DN65" s="229">
        <v>0</v>
      </c>
      <c r="DO65" s="229">
        <v>0</v>
      </c>
      <c r="DP65" s="229">
        <v>0</v>
      </c>
      <c r="DQ65" s="230">
        <v>0</v>
      </c>
      <c r="DR65" s="231">
        <v>611978.80999999994</v>
      </c>
      <c r="DS65" s="232">
        <v>179183.34000000008</v>
      </c>
      <c r="DT65" s="231">
        <v>0</v>
      </c>
      <c r="DU65" s="231">
        <v>13896.38</v>
      </c>
      <c r="DV65" s="231">
        <v>41500</v>
      </c>
      <c r="DW65" s="231">
        <v>0</v>
      </c>
    </row>
    <row r="66" spans="1:127" hidden="1">
      <c r="A66" s="226">
        <v>2079</v>
      </c>
      <c r="B66" s="227" t="s">
        <v>351</v>
      </c>
      <c r="C66" s="226">
        <v>2079</v>
      </c>
      <c r="D66" s="228" t="s">
        <v>281</v>
      </c>
      <c r="E66" s="228" t="s">
        <v>291</v>
      </c>
      <c r="F66" s="228" t="s">
        <v>5</v>
      </c>
      <c r="G66" s="228" t="s">
        <v>293</v>
      </c>
      <c r="H66" s="229">
        <v>2025759.52</v>
      </c>
      <c r="I66" s="229">
        <v>0</v>
      </c>
      <c r="J66" s="229">
        <v>177959.05</v>
      </c>
      <c r="K66" s="229">
        <v>0</v>
      </c>
      <c r="L66" s="229">
        <v>257520</v>
      </c>
      <c r="M66" s="229">
        <v>3456.93</v>
      </c>
      <c r="N66" s="229">
        <v>0</v>
      </c>
      <c r="O66" s="229">
        <v>0</v>
      </c>
      <c r="P66" s="229">
        <v>28697.479999999996</v>
      </c>
      <c r="Q66" s="229">
        <v>32147.45</v>
      </c>
      <c r="R66" s="229">
        <v>0</v>
      </c>
      <c r="S66" s="229">
        <v>0</v>
      </c>
      <c r="T66" s="229">
        <v>4387.97</v>
      </c>
      <c r="U66" s="229">
        <v>0</v>
      </c>
      <c r="V66" s="229">
        <v>0</v>
      </c>
      <c r="W66" s="229">
        <v>4676.25</v>
      </c>
      <c r="X66" s="229">
        <v>50148</v>
      </c>
      <c r="Y66" s="229">
        <v>2584752.6500000004</v>
      </c>
      <c r="Z66" s="229">
        <v>1028164.7700000011</v>
      </c>
      <c r="AA66" s="229">
        <v>15580.849999999999</v>
      </c>
      <c r="AB66" s="229">
        <v>327153.52</v>
      </c>
      <c r="AC66" s="229">
        <v>27221.120000000461</v>
      </c>
      <c r="AD66" s="229">
        <v>71423.199999999997</v>
      </c>
      <c r="AE66" s="229">
        <v>0</v>
      </c>
      <c r="AF66" s="229">
        <v>132769.65000000002</v>
      </c>
      <c r="AG66" s="229">
        <v>848.46000000001004</v>
      </c>
      <c r="AH66" s="229">
        <v>5715</v>
      </c>
      <c r="AI66" s="229">
        <v>0</v>
      </c>
      <c r="AJ66" s="229">
        <v>0</v>
      </c>
      <c r="AK66" s="229">
        <v>32140.619999999995</v>
      </c>
      <c r="AL66" s="229">
        <v>0</v>
      </c>
      <c r="AM66" s="229">
        <v>5995.88</v>
      </c>
      <c r="AN66" s="229">
        <v>9413.68</v>
      </c>
      <c r="AO66" s="229">
        <v>41599.069999999985</v>
      </c>
      <c r="AP66" s="229">
        <v>23115.16</v>
      </c>
      <c r="AQ66" s="229">
        <v>5318.28</v>
      </c>
      <c r="AR66" s="229">
        <v>77366.7</v>
      </c>
      <c r="AS66" s="229">
        <v>27755.18</v>
      </c>
      <c r="AT66" s="229">
        <v>0</v>
      </c>
      <c r="AU66" s="229">
        <v>44122.170000000006</v>
      </c>
      <c r="AV66" s="229">
        <v>8600</v>
      </c>
      <c r="AW66" s="229">
        <v>5726.3700000000008</v>
      </c>
      <c r="AX66" s="229">
        <v>162354.40000000002</v>
      </c>
      <c r="AY66" s="229">
        <v>200890.60999999996</v>
      </c>
      <c r="AZ66" s="229">
        <v>8624.08</v>
      </c>
      <c r="BA66" s="229">
        <v>208080.60000000006</v>
      </c>
      <c r="BB66" s="229">
        <v>0</v>
      </c>
      <c r="BC66" s="229">
        <v>0</v>
      </c>
      <c r="BD66" s="229">
        <v>0</v>
      </c>
      <c r="BE66" s="229">
        <v>2469979.3700000015</v>
      </c>
      <c r="BF66" s="229">
        <v>-81700.390000000305</v>
      </c>
      <c r="BG66" s="229">
        <v>114773.27999999886</v>
      </c>
      <c r="BH66" s="229">
        <v>33072.889999998559</v>
      </c>
      <c r="BI66" s="229">
        <v>8038.75</v>
      </c>
      <c r="BJ66" s="229">
        <v>0</v>
      </c>
      <c r="BK66" s="229">
        <v>0</v>
      </c>
      <c r="BL66" s="229">
        <v>8038.75</v>
      </c>
      <c r="BM66" s="229">
        <v>0</v>
      </c>
      <c r="BN66" s="229">
        <v>0</v>
      </c>
      <c r="BO66" s="229">
        <v>0</v>
      </c>
      <c r="BP66" s="229">
        <v>4527</v>
      </c>
      <c r="BQ66" s="229">
        <v>4527</v>
      </c>
      <c r="BR66" s="229">
        <v>22961.439999999999</v>
      </c>
      <c r="BS66" s="229">
        <v>3511.75</v>
      </c>
      <c r="BT66" s="229">
        <v>26473.19</v>
      </c>
      <c r="BU66" s="229">
        <v>0</v>
      </c>
      <c r="BV66" s="229">
        <v>0</v>
      </c>
      <c r="BW66" s="229">
        <v>0</v>
      </c>
      <c r="BX66" s="229">
        <v>0</v>
      </c>
      <c r="BY66" s="229">
        <v>0</v>
      </c>
      <c r="BZ66" s="229">
        <v>0</v>
      </c>
      <c r="CA66" s="229">
        <v>0</v>
      </c>
      <c r="CB66" s="229">
        <v>0</v>
      </c>
      <c r="CC66" s="229">
        <v>0</v>
      </c>
      <c r="CD66" s="229">
        <v>114467.42</v>
      </c>
      <c r="CE66" s="229">
        <v>0</v>
      </c>
      <c r="CF66" s="229">
        <v>26473.19</v>
      </c>
      <c r="CG66" s="229">
        <v>0</v>
      </c>
      <c r="CH66" s="229">
        <v>0</v>
      </c>
      <c r="CI66" s="229">
        <f t="shared" si="0"/>
        <v>140940.60999999999</v>
      </c>
      <c r="CJ66" s="229">
        <v>6286.23</v>
      </c>
      <c r="CK66" s="229">
        <v>233.8</v>
      </c>
      <c r="CL66" s="229">
        <v>96.3</v>
      </c>
      <c r="CM66" s="229">
        <v>6148.73</v>
      </c>
      <c r="CN66" s="229">
        <v>0</v>
      </c>
      <c r="CO66" s="229">
        <v>0</v>
      </c>
      <c r="CP66" s="229">
        <v>0</v>
      </c>
      <c r="CQ66" s="229">
        <v>0</v>
      </c>
      <c r="CR66" s="229">
        <v>-4745</v>
      </c>
      <c r="CS66" s="229">
        <v>1403.7299999999996</v>
      </c>
      <c r="CT66" s="229">
        <v>0</v>
      </c>
      <c r="CU66" s="229">
        <v>0</v>
      </c>
      <c r="CV66" s="229">
        <v>0</v>
      </c>
      <c r="CW66" s="229">
        <v>0</v>
      </c>
      <c r="CX66" s="229"/>
      <c r="CY66" s="229"/>
      <c r="CZ66" s="229"/>
      <c r="DA66" s="229">
        <v>169418.01999999836</v>
      </c>
      <c r="DB66" s="229">
        <v>169418.01999999836</v>
      </c>
      <c r="DC66" s="229">
        <v>0</v>
      </c>
      <c r="DD66" s="229">
        <v>38.770000000000003</v>
      </c>
      <c r="DE66" s="229">
        <v>0</v>
      </c>
      <c r="DF66" s="229">
        <v>0</v>
      </c>
      <c r="DG66" s="229">
        <v>-28516.18</v>
      </c>
      <c r="DH66" s="229">
        <v>-81394.53</v>
      </c>
      <c r="DI66" s="229">
        <v>0</v>
      </c>
      <c r="DJ66" s="229">
        <v>0</v>
      </c>
      <c r="DK66" s="229">
        <f>SUM(DC66:DJ66)</f>
        <v>-109871.94</v>
      </c>
      <c r="DL66" s="229">
        <v>0</v>
      </c>
      <c r="DM66" s="229">
        <v>0</v>
      </c>
      <c r="DN66" s="229">
        <v>0</v>
      </c>
      <c r="DO66" s="229">
        <v>0</v>
      </c>
      <c r="DP66" s="229">
        <v>0</v>
      </c>
      <c r="DQ66" s="230">
        <v>1.6298145055770874E-9</v>
      </c>
      <c r="DR66" s="231">
        <v>1603161.5700000017</v>
      </c>
      <c r="DS66" s="232">
        <v>866817.79999999981</v>
      </c>
      <c r="DT66" s="231">
        <v>200890.60999999996</v>
      </c>
      <c r="DU66" s="231">
        <v>65232.899999999994</v>
      </c>
      <c r="DV66" s="231">
        <v>0</v>
      </c>
      <c r="DW66" s="231">
        <v>0</v>
      </c>
    </row>
    <row r="67" spans="1:127" hidden="1">
      <c r="A67" s="226">
        <v>2081</v>
      </c>
      <c r="B67" s="227" t="s">
        <v>352</v>
      </c>
      <c r="C67" s="226">
        <v>2081</v>
      </c>
      <c r="D67" s="228" t="s">
        <v>281</v>
      </c>
      <c r="E67" s="228" t="s">
        <v>291</v>
      </c>
      <c r="F67" s="228" t="s">
        <v>5</v>
      </c>
      <c r="G67" s="228" t="s">
        <v>283</v>
      </c>
      <c r="H67" s="229">
        <v>2167302.9300000002</v>
      </c>
      <c r="I67" s="229">
        <v>0</v>
      </c>
      <c r="J67" s="229">
        <v>88193.45</v>
      </c>
      <c r="K67" s="229">
        <v>0</v>
      </c>
      <c r="L67" s="229">
        <v>223400</v>
      </c>
      <c r="M67" s="229">
        <v>856.93</v>
      </c>
      <c r="N67" s="229">
        <v>0</v>
      </c>
      <c r="O67" s="229">
        <v>0</v>
      </c>
      <c r="P67" s="229">
        <v>107193.86999999998</v>
      </c>
      <c r="Q67" s="229">
        <v>10312.399999999998</v>
      </c>
      <c r="R67" s="229">
        <v>0</v>
      </c>
      <c r="S67" s="229">
        <v>0</v>
      </c>
      <c r="T67" s="229">
        <v>12725.400000000001</v>
      </c>
      <c r="U67" s="229">
        <v>0</v>
      </c>
      <c r="V67" s="229">
        <v>0</v>
      </c>
      <c r="W67" s="229">
        <v>12369.25</v>
      </c>
      <c r="X67" s="229">
        <v>73173</v>
      </c>
      <c r="Y67" s="229">
        <v>2695527.2300000004</v>
      </c>
      <c r="Z67" s="229">
        <v>1172834.3199999989</v>
      </c>
      <c r="AA67" s="229">
        <v>0</v>
      </c>
      <c r="AB67" s="229">
        <v>318067.96999999997</v>
      </c>
      <c r="AC67" s="229">
        <v>39928.349999999627</v>
      </c>
      <c r="AD67" s="229">
        <v>171155.81</v>
      </c>
      <c r="AE67" s="229">
        <v>0</v>
      </c>
      <c r="AF67" s="229">
        <v>92207.989999999641</v>
      </c>
      <c r="AG67" s="229">
        <v>6963.1400000000031</v>
      </c>
      <c r="AH67" s="229">
        <v>1255</v>
      </c>
      <c r="AI67" s="229">
        <v>0</v>
      </c>
      <c r="AJ67" s="229">
        <v>0</v>
      </c>
      <c r="AK67" s="229">
        <v>6341.04</v>
      </c>
      <c r="AL67" s="229">
        <v>7444.21</v>
      </c>
      <c r="AM67" s="229">
        <v>41067.61</v>
      </c>
      <c r="AN67" s="229">
        <v>12349.39</v>
      </c>
      <c r="AO67" s="229">
        <v>24560.7</v>
      </c>
      <c r="AP67" s="229">
        <v>41339.75</v>
      </c>
      <c r="AQ67" s="229">
        <v>6880.45</v>
      </c>
      <c r="AR67" s="229">
        <v>156226.62000000005</v>
      </c>
      <c r="AS67" s="229">
        <v>10690.41</v>
      </c>
      <c r="AT67" s="229">
        <v>0</v>
      </c>
      <c r="AU67" s="229">
        <v>17666.52999999997</v>
      </c>
      <c r="AV67" s="229">
        <v>9471</v>
      </c>
      <c r="AW67" s="229">
        <v>4715</v>
      </c>
      <c r="AX67" s="229">
        <v>173546.37</v>
      </c>
      <c r="AY67" s="229">
        <v>230145.16999999998</v>
      </c>
      <c r="AZ67" s="229">
        <v>10479.26</v>
      </c>
      <c r="BA67" s="229">
        <v>215347.23</v>
      </c>
      <c r="BB67" s="229">
        <v>0</v>
      </c>
      <c r="BC67" s="229">
        <v>0</v>
      </c>
      <c r="BD67" s="229">
        <v>0</v>
      </c>
      <c r="BE67" s="229">
        <v>2770683.3199999975</v>
      </c>
      <c r="BF67" s="229">
        <v>128567.02000000005</v>
      </c>
      <c r="BG67" s="229">
        <v>-75156.089999997057</v>
      </c>
      <c r="BH67" s="229">
        <v>53410.930000002991</v>
      </c>
      <c r="BI67" s="229">
        <v>8754.25</v>
      </c>
      <c r="BJ67" s="229">
        <v>0</v>
      </c>
      <c r="BK67" s="229">
        <v>0</v>
      </c>
      <c r="BL67" s="229">
        <v>8754.25</v>
      </c>
      <c r="BM67" s="229">
        <v>0</v>
      </c>
      <c r="BN67" s="229">
        <v>16077.139999999998</v>
      </c>
      <c r="BO67" s="229">
        <v>0</v>
      </c>
      <c r="BP67" s="229">
        <v>3584</v>
      </c>
      <c r="BQ67" s="229">
        <v>19661.14</v>
      </c>
      <c r="BR67" s="229">
        <v>50918.68</v>
      </c>
      <c r="BS67" s="229">
        <v>-10906.89</v>
      </c>
      <c r="BT67" s="229">
        <v>40011.79</v>
      </c>
      <c r="BU67" s="229">
        <v>0</v>
      </c>
      <c r="BV67" s="229">
        <v>0</v>
      </c>
      <c r="BW67" s="229">
        <v>0</v>
      </c>
      <c r="BX67" s="229">
        <v>0</v>
      </c>
      <c r="BY67" s="229">
        <v>0</v>
      </c>
      <c r="BZ67" s="229">
        <v>0</v>
      </c>
      <c r="CA67" s="229">
        <v>0</v>
      </c>
      <c r="CB67" s="229">
        <v>0</v>
      </c>
      <c r="CC67" s="229">
        <v>0</v>
      </c>
      <c r="CD67" s="229">
        <v>53410.930000002991</v>
      </c>
      <c r="CE67" s="229">
        <v>0</v>
      </c>
      <c r="CF67" s="229">
        <v>40011.79</v>
      </c>
      <c r="CG67" s="229">
        <v>0</v>
      </c>
      <c r="CH67" s="229">
        <v>0</v>
      </c>
      <c r="CI67" s="229">
        <f t="shared" si="0"/>
        <v>93422.720000002999</v>
      </c>
      <c r="CJ67" s="229">
        <v>363161.46</v>
      </c>
      <c r="CK67" s="229">
        <v>2243.88</v>
      </c>
      <c r="CL67" s="229">
        <v>401.88</v>
      </c>
      <c r="CM67" s="229">
        <v>361319.46</v>
      </c>
      <c r="CN67" s="229">
        <v>0</v>
      </c>
      <c r="CO67" s="229">
        <v>0</v>
      </c>
      <c r="CP67" s="229">
        <v>13126.97</v>
      </c>
      <c r="CQ67" s="229">
        <v>0</v>
      </c>
      <c r="CR67" s="229">
        <v>-223938.19</v>
      </c>
      <c r="CS67" s="229">
        <v>150508.24</v>
      </c>
      <c r="CT67" s="229">
        <v>0</v>
      </c>
      <c r="CU67" s="229">
        <v>0</v>
      </c>
      <c r="CV67" s="229">
        <v>0</v>
      </c>
      <c r="CW67" s="229">
        <v>0</v>
      </c>
      <c r="CX67" s="229"/>
      <c r="CY67" s="229"/>
      <c r="CZ67" s="229"/>
      <c r="DA67" s="229">
        <v>0</v>
      </c>
      <c r="DB67" s="229">
        <v>0</v>
      </c>
      <c r="DC67" s="229">
        <v>0</v>
      </c>
      <c r="DD67" s="229">
        <v>3685.2</v>
      </c>
      <c r="DE67" s="229">
        <v>0</v>
      </c>
      <c r="DF67" s="229">
        <v>0</v>
      </c>
      <c r="DG67" s="229">
        <v>-19522.47</v>
      </c>
      <c r="DH67" s="229">
        <v>-41248.25</v>
      </c>
      <c r="DI67" s="229">
        <v>0</v>
      </c>
      <c r="DJ67" s="229">
        <v>0</v>
      </c>
      <c r="DK67" s="229">
        <v>-57085.520000000004</v>
      </c>
      <c r="DL67" s="229">
        <v>0</v>
      </c>
      <c r="DM67" s="229">
        <v>0</v>
      </c>
      <c r="DN67" s="229">
        <v>0</v>
      </c>
      <c r="DO67" s="229">
        <v>0</v>
      </c>
      <c r="DP67" s="229">
        <v>0</v>
      </c>
      <c r="DQ67" s="230">
        <v>0</v>
      </c>
      <c r="DR67" s="231">
        <v>1801157.579999998</v>
      </c>
      <c r="DS67" s="232">
        <v>969525.73999999953</v>
      </c>
      <c r="DT67" s="231">
        <v>230145.16999999998</v>
      </c>
      <c r="DU67" s="231">
        <v>130231.66999999998</v>
      </c>
      <c r="DV67" s="231">
        <v>0</v>
      </c>
      <c r="DW67" s="231">
        <v>0</v>
      </c>
    </row>
    <row r="68" spans="1:127" hidden="1">
      <c r="A68" s="226">
        <v>2296</v>
      </c>
      <c r="B68" s="227" t="s">
        <v>353</v>
      </c>
      <c r="C68" s="226">
        <v>2296</v>
      </c>
      <c r="D68" s="228" t="s">
        <v>281</v>
      </c>
      <c r="E68" s="228" t="s">
        <v>291</v>
      </c>
      <c r="F68" s="228" t="s">
        <v>5</v>
      </c>
      <c r="G68" s="228" t="s">
        <v>354</v>
      </c>
      <c r="H68" s="229">
        <v>1718445.75</v>
      </c>
      <c r="I68" s="229">
        <v>0</v>
      </c>
      <c r="J68" s="229">
        <v>63863.45</v>
      </c>
      <c r="K68" s="229">
        <v>0</v>
      </c>
      <c r="L68" s="229">
        <v>177130</v>
      </c>
      <c r="M68" s="229">
        <v>800</v>
      </c>
      <c r="N68" s="229">
        <v>0</v>
      </c>
      <c r="O68" s="229">
        <v>41669.03</v>
      </c>
      <c r="P68" s="229">
        <v>0</v>
      </c>
      <c r="Q68" s="229">
        <v>0</v>
      </c>
      <c r="R68" s="229">
        <v>0</v>
      </c>
      <c r="S68" s="229">
        <v>0</v>
      </c>
      <c r="T68" s="229">
        <v>19727.509999999998</v>
      </c>
      <c r="U68" s="229">
        <v>0</v>
      </c>
      <c r="V68" s="229">
        <v>0</v>
      </c>
      <c r="W68" s="229">
        <v>7455.63</v>
      </c>
      <c r="X68" s="229">
        <v>42933</v>
      </c>
      <c r="Y68" s="229">
        <v>2072024.3699999999</v>
      </c>
      <c r="Z68" s="229">
        <v>988873.91</v>
      </c>
      <c r="AA68" s="229">
        <v>0</v>
      </c>
      <c r="AB68" s="229">
        <v>172639.8</v>
      </c>
      <c r="AC68" s="229">
        <v>72871.179999999993</v>
      </c>
      <c r="AD68" s="229">
        <v>103267.66</v>
      </c>
      <c r="AE68" s="229">
        <v>7380.97</v>
      </c>
      <c r="AF68" s="229">
        <v>56332.84</v>
      </c>
      <c r="AG68" s="229">
        <v>6726.28</v>
      </c>
      <c r="AH68" s="229">
        <v>3257.6</v>
      </c>
      <c r="AI68" s="229">
        <v>0</v>
      </c>
      <c r="AJ68" s="229">
        <v>0</v>
      </c>
      <c r="AK68" s="229">
        <v>72236.63</v>
      </c>
      <c r="AL68" s="229">
        <v>2246.25</v>
      </c>
      <c r="AM68" s="229">
        <v>1564.26</v>
      </c>
      <c r="AN68" s="229">
        <v>7471.35</v>
      </c>
      <c r="AO68" s="229">
        <v>27722.6</v>
      </c>
      <c r="AP68" s="229">
        <v>31269.81</v>
      </c>
      <c r="AQ68" s="229">
        <v>19836.21</v>
      </c>
      <c r="AR68" s="229">
        <v>62521.01</v>
      </c>
      <c r="AS68" s="229">
        <v>8186.86</v>
      </c>
      <c r="AT68" s="229">
        <v>0</v>
      </c>
      <c r="AU68" s="229">
        <v>6552.09</v>
      </c>
      <c r="AV68" s="229">
        <v>5377.5</v>
      </c>
      <c r="AW68" s="229">
        <v>0</v>
      </c>
      <c r="AX68" s="229">
        <v>61163.47</v>
      </c>
      <c r="AY68" s="229">
        <v>163766.15</v>
      </c>
      <c r="AZ68" s="229">
        <v>16137.990000000002</v>
      </c>
      <c r="BA68" s="229">
        <v>98854.36</v>
      </c>
      <c r="BB68" s="229">
        <v>0</v>
      </c>
      <c r="BC68" s="229">
        <v>0</v>
      </c>
      <c r="BD68" s="229">
        <v>0</v>
      </c>
      <c r="BE68" s="229">
        <v>1996256.7800000005</v>
      </c>
      <c r="BF68" s="229">
        <v>238822.42999999991</v>
      </c>
      <c r="BG68" s="229">
        <v>75767.589999999385</v>
      </c>
      <c r="BH68" s="229">
        <v>314590.01999999932</v>
      </c>
      <c r="BI68" s="229">
        <v>7403.13</v>
      </c>
      <c r="BJ68" s="229">
        <v>0</v>
      </c>
      <c r="BK68" s="229">
        <v>0</v>
      </c>
      <c r="BL68" s="229">
        <v>7403.13</v>
      </c>
      <c r="BM68" s="229">
        <v>0</v>
      </c>
      <c r="BN68" s="229">
        <v>4990</v>
      </c>
      <c r="BO68" s="229">
        <v>0</v>
      </c>
      <c r="BP68" s="229">
        <v>0</v>
      </c>
      <c r="BQ68" s="229">
        <v>4990</v>
      </c>
      <c r="BR68" s="229">
        <v>18214.11</v>
      </c>
      <c r="BS68" s="229">
        <v>2413.13</v>
      </c>
      <c r="BT68" s="229">
        <v>20627.240000000002</v>
      </c>
      <c r="BU68" s="229">
        <v>0</v>
      </c>
      <c r="BV68" s="229">
        <v>0</v>
      </c>
      <c r="BW68" s="229">
        <v>0</v>
      </c>
      <c r="BX68" s="229">
        <v>0</v>
      </c>
      <c r="BY68" s="229">
        <v>0</v>
      </c>
      <c r="BZ68" s="229">
        <v>0</v>
      </c>
      <c r="CA68" s="229">
        <v>0</v>
      </c>
      <c r="CB68" s="229">
        <v>0</v>
      </c>
      <c r="CC68" s="229">
        <v>0</v>
      </c>
      <c r="CD68" s="229">
        <v>314590.01999999932</v>
      </c>
      <c r="CE68" s="229">
        <v>0</v>
      </c>
      <c r="CF68" s="229">
        <v>20627.240000000002</v>
      </c>
      <c r="CG68" s="229">
        <v>0</v>
      </c>
      <c r="CH68" s="229">
        <v>0</v>
      </c>
      <c r="CI68" s="229">
        <f t="shared" si="0"/>
        <v>335217.25999999931</v>
      </c>
      <c r="CJ68" s="229">
        <v>453549.5</v>
      </c>
      <c r="CK68" s="229">
        <v>136388.35999999999</v>
      </c>
      <c r="CL68" s="229">
        <v>0</v>
      </c>
      <c r="CM68" s="229">
        <v>317161.14</v>
      </c>
      <c r="CN68" s="229">
        <v>0</v>
      </c>
      <c r="CO68" s="229">
        <v>0</v>
      </c>
      <c r="CP68" s="229">
        <v>14483.179999999998</v>
      </c>
      <c r="CQ68" s="229">
        <v>-8325.9</v>
      </c>
      <c r="CR68" s="229">
        <v>33340.5</v>
      </c>
      <c r="CS68" s="229">
        <v>356658.92</v>
      </c>
      <c r="CT68" s="229">
        <v>0</v>
      </c>
      <c r="CU68" s="229">
        <v>0</v>
      </c>
      <c r="CV68" s="229">
        <v>0</v>
      </c>
      <c r="CW68" s="229">
        <v>0</v>
      </c>
      <c r="CX68" s="229"/>
      <c r="CY68" s="229"/>
      <c r="CZ68" s="229"/>
      <c r="DA68" s="229">
        <v>0</v>
      </c>
      <c r="DB68" s="229">
        <v>0</v>
      </c>
      <c r="DC68" s="229">
        <v>0</v>
      </c>
      <c r="DD68" s="229">
        <v>0</v>
      </c>
      <c r="DE68" s="229">
        <v>0</v>
      </c>
      <c r="DF68" s="229">
        <v>0</v>
      </c>
      <c r="DG68" s="229">
        <v>-21441.46</v>
      </c>
      <c r="DH68" s="229">
        <v>0</v>
      </c>
      <c r="DI68" s="229">
        <v>0</v>
      </c>
      <c r="DJ68" s="229">
        <v>0</v>
      </c>
      <c r="DK68" s="229">
        <v>-21441.46</v>
      </c>
      <c r="DL68" s="229">
        <v>0</v>
      </c>
      <c r="DM68" s="229">
        <v>0</v>
      </c>
      <c r="DN68" s="229">
        <v>0</v>
      </c>
      <c r="DO68" s="229">
        <v>0</v>
      </c>
      <c r="DP68" s="229">
        <v>0</v>
      </c>
      <c r="DQ68" s="230">
        <v>-0.19999999995343387</v>
      </c>
      <c r="DR68" s="231">
        <v>1408092.64</v>
      </c>
      <c r="DS68" s="232">
        <v>588164.1400000006</v>
      </c>
      <c r="DT68" s="231">
        <v>163766.15</v>
      </c>
      <c r="DU68" s="231">
        <v>61396.539999999994</v>
      </c>
      <c r="DV68" s="231">
        <v>0</v>
      </c>
      <c r="DW68" s="231">
        <v>0</v>
      </c>
    </row>
    <row r="69" spans="1:127" hidden="1">
      <c r="A69" s="226">
        <v>1015</v>
      </c>
      <c r="B69" s="227" t="s">
        <v>355</v>
      </c>
      <c r="C69" s="226">
        <v>1015</v>
      </c>
      <c r="D69" s="228" t="s">
        <v>281</v>
      </c>
      <c r="E69" s="228" t="s">
        <v>282</v>
      </c>
      <c r="F69" s="228" t="s">
        <v>5</v>
      </c>
      <c r="G69" s="228" t="s">
        <v>283</v>
      </c>
      <c r="H69" s="229">
        <v>757253.73</v>
      </c>
      <c r="I69" s="229">
        <v>0</v>
      </c>
      <c r="J69" s="229">
        <v>31748.560000000001</v>
      </c>
      <c r="K69" s="229">
        <v>0</v>
      </c>
      <c r="L69" s="229">
        <v>0</v>
      </c>
      <c r="M69" s="229">
        <v>500</v>
      </c>
      <c r="N69" s="229">
        <v>0</v>
      </c>
      <c r="O69" s="229">
        <v>0</v>
      </c>
      <c r="P69" s="229">
        <v>52228</v>
      </c>
      <c r="Q69" s="229">
        <v>0</v>
      </c>
      <c r="R69" s="229">
        <v>0</v>
      </c>
      <c r="S69" s="229">
        <v>0</v>
      </c>
      <c r="T69" s="229">
        <v>36125.370000000003</v>
      </c>
      <c r="U69" s="229">
        <v>47413.35</v>
      </c>
      <c r="V69" s="229">
        <v>0</v>
      </c>
      <c r="W69" s="229">
        <v>0</v>
      </c>
      <c r="X69" s="229">
        <v>-1087</v>
      </c>
      <c r="Y69" s="229">
        <v>924182.01</v>
      </c>
      <c r="Z69" s="229">
        <v>251515.69000000012</v>
      </c>
      <c r="AA69" s="229">
        <v>0</v>
      </c>
      <c r="AB69" s="229">
        <v>377365.54</v>
      </c>
      <c r="AC69" s="229">
        <v>32735.470000000059</v>
      </c>
      <c r="AD69" s="229">
        <v>40374.660000000003</v>
      </c>
      <c r="AE69" s="229">
        <v>0</v>
      </c>
      <c r="AF69" s="229">
        <v>9481.3700000001809</v>
      </c>
      <c r="AG69" s="229">
        <v>349.99999999999818</v>
      </c>
      <c r="AH69" s="229">
        <v>5910.83</v>
      </c>
      <c r="AI69" s="229">
        <v>0</v>
      </c>
      <c r="AJ69" s="229">
        <v>3291.75</v>
      </c>
      <c r="AK69" s="229">
        <v>39684.78</v>
      </c>
      <c r="AL69" s="229">
        <v>0</v>
      </c>
      <c r="AM69" s="229">
        <v>151</v>
      </c>
      <c r="AN69" s="229">
        <v>1781.78</v>
      </c>
      <c r="AO69" s="229">
        <v>9493.1400000000012</v>
      </c>
      <c r="AP69" s="229">
        <v>0</v>
      </c>
      <c r="AQ69" s="229">
        <v>1905.1100000000001</v>
      </c>
      <c r="AR69" s="229">
        <v>29712.69000000001</v>
      </c>
      <c r="AS69" s="229">
        <v>158.75</v>
      </c>
      <c r="AT69" s="229">
        <v>0</v>
      </c>
      <c r="AU69" s="229">
        <v>7176.4799999999959</v>
      </c>
      <c r="AV69" s="229">
        <v>3291.75</v>
      </c>
      <c r="AW69" s="229">
        <v>0</v>
      </c>
      <c r="AX69" s="229">
        <v>0</v>
      </c>
      <c r="AY69" s="229">
        <v>326.79999999997381</v>
      </c>
      <c r="AZ69" s="229">
        <v>0</v>
      </c>
      <c r="BA69" s="229">
        <v>0</v>
      </c>
      <c r="BB69" s="229">
        <v>53795.8</v>
      </c>
      <c r="BC69" s="229">
        <v>0</v>
      </c>
      <c r="BD69" s="229">
        <v>0</v>
      </c>
      <c r="BE69" s="229">
        <v>868503.39000000048</v>
      </c>
      <c r="BF69" s="229">
        <v>159353.10000000009</v>
      </c>
      <c r="BG69" s="229">
        <v>55678.61999999953</v>
      </c>
      <c r="BH69" s="229">
        <v>215031.71999999962</v>
      </c>
      <c r="BI69" s="229">
        <v>4951.75</v>
      </c>
      <c r="BJ69" s="229">
        <v>0</v>
      </c>
      <c r="BK69" s="229">
        <v>0</v>
      </c>
      <c r="BL69" s="229">
        <v>4951.75</v>
      </c>
      <c r="BM69" s="229">
        <v>0</v>
      </c>
      <c r="BN69" s="229">
        <v>4250</v>
      </c>
      <c r="BO69" s="229">
        <v>0</v>
      </c>
      <c r="BP69" s="229">
        <v>0</v>
      </c>
      <c r="BQ69" s="229">
        <v>4250</v>
      </c>
      <c r="BR69" s="229">
        <v>16487.5</v>
      </c>
      <c r="BS69" s="229">
        <v>701.75</v>
      </c>
      <c r="BT69" s="229">
        <v>17189.25</v>
      </c>
      <c r="BU69" s="229">
        <v>0</v>
      </c>
      <c r="BV69" s="229">
        <v>0</v>
      </c>
      <c r="BW69" s="229">
        <v>0</v>
      </c>
      <c r="BX69" s="229">
        <v>0</v>
      </c>
      <c r="BY69" s="229">
        <v>0</v>
      </c>
      <c r="BZ69" s="229">
        <v>0</v>
      </c>
      <c r="CA69" s="229">
        <v>0</v>
      </c>
      <c r="CB69" s="229">
        <v>0</v>
      </c>
      <c r="CC69" s="229">
        <v>0</v>
      </c>
      <c r="CD69" s="229">
        <v>215031.71999999962</v>
      </c>
      <c r="CE69" s="229">
        <v>0</v>
      </c>
      <c r="CF69" s="229">
        <v>17189.25</v>
      </c>
      <c r="CG69" s="229">
        <v>0</v>
      </c>
      <c r="CH69" s="229">
        <v>0</v>
      </c>
      <c r="CI69" s="229">
        <f t="shared" si="0"/>
        <v>232220.96999999962</v>
      </c>
      <c r="CJ69" s="229">
        <v>277308.18</v>
      </c>
      <c r="CK69" s="229">
        <v>50273</v>
      </c>
      <c r="CL69" s="229">
        <v>0</v>
      </c>
      <c r="CM69" s="229">
        <v>227035.18</v>
      </c>
      <c r="CN69" s="229">
        <v>1142.46</v>
      </c>
      <c r="CO69" s="229">
        <v>0</v>
      </c>
      <c r="CP69" s="229">
        <v>893.16</v>
      </c>
      <c r="CQ69" s="229">
        <v>0</v>
      </c>
      <c r="CR69" s="229">
        <v>0</v>
      </c>
      <c r="CS69" s="229">
        <v>229070.8</v>
      </c>
      <c r="CT69" s="229">
        <v>0</v>
      </c>
      <c r="CU69" s="229">
        <v>0</v>
      </c>
      <c r="CV69" s="229">
        <v>0</v>
      </c>
      <c r="CW69" s="229">
        <v>0</v>
      </c>
      <c r="CX69" s="229"/>
      <c r="CY69" s="229"/>
      <c r="CZ69" s="229"/>
      <c r="DA69" s="229">
        <v>0</v>
      </c>
      <c r="DB69" s="229">
        <v>0</v>
      </c>
      <c r="DC69" s="229">
        <v>0</v>
      </c>
      <c r="DD69" s="229">
        <v>4792.3999999999996</v>
      </c>
      <c r="DE69" s="229">
        <v>0</v>
      </c>
      <c r="DF69" s="229">
        <v>0</v>
      </c>
      <c r="DG69" s="229">
        <v>-3430.23</v>
      </c>
      <c r="DH69" s="229">
        <v>1788</v>
      </c>
      <c r="DI69" s="229">
        <v>0</v>
      </c>
      <c r="DJ69" s="229">
        <v>0</v>
      </c>
      <c r="DK69" s="229">
        <v>3150.1699999999996</v>
      </c>
      <c r="DL69" s="229">
        <v>0</v>
      </c>
      <c r="DM69" s="229">
        <v>0</v>
      </c>
      <c r="DN69" s="229">
        <v>0</v>
      </c>
      <c r="DO69" s="229">
        <v>0</v>
      </c>
      <c r="DP69" s="229">
        <v>0</v>
      </c>
      <c r="DQ69" s="230">
        <v>0</v>
      </c>
      <c r="DR69" s="231">
        <v>711822.73000000045</v>
      </c>
      <c r="DS69" s="232">
        <v>156680.66000000003</v>
      </c>
      <c r="DT69" s="231">
        <v>326.79999999997381</v>
      </c>
      <c r="DU69" s="231">
        <v>88353.37</v>
      </c>
      <c r="DV69" s="231">
        <v>47413.35</v>
      </c>
      <c r="DW69" s="231">
        <v>0</v>
      </c>
    </row>
    <row r="70" spans="1:127" hidden="1">
      <c r="A70" s="226">
        <v>1022</v>
      </c>
      <c r="B70" s="227" t="s">
        <v>356</v>
      </c>
      <c r="C70" s="226">
        <v>1022</v>
      </c>
      <c r="D70" s="228" t="s">
        <v>281</v>
      </c>
      <c r="E70" s="228" t="s">
        <v>282</v>
      </c>
      <c r="F70" s="228" t="s">
        <v>5</v>
      </c>
      <c r="G70" s="228" t="s">
        <v>283</v>
      </c>
      <c r="H70" s="229">
        <v>649121.31000000006</v>
      </c>
      <c r="I70" s="229">
        <v>0</v>
      </c>
      <c r="J70" s="229">
        <v>48141.16</v>
      </c>
      <c r="K70" s="229">
        <v>0</v>
      </c>
      <c r="L70" s="229">
        <v>0</v>
      </c>
      <c r="M70" s="229">
        <v>856.93</v>
      </c>
      <c r="N70" s="229">
        <v>0</v>
      </c>
      <c r="O70" s="229">
        <v>0</v>
      </c>
      <c r="P70" s="229">
        <v>6647.33</v>
      </c>
      <c r="Q70" s="229">
        <v>0</v>
      </c>
      <c r="R70" s="229">
        <v>0</v>
      </c>
      <c r="S70" s="229">
        <v>0</v>
      </c>
      <c r="T70" s="229">
        <v>9570.4</v>
      </c>
      <c r="U70" s="229">
        <v>54976</v>
      </c>
      <c r="V70" s="229">
        <v>0</v>
      </c>
      <c r="W70" s="229">
        <v>0</v>
      </c>
      <c r="X70" s="229">
        <v>0</v>
      </c>
      <c r="Y70" s="229">
        <v>769313.13000000012</v>
      </c>
      <c r="Z70" s="229">
        <v>205669.80000000016</v>
      </c>
      <c r="AA70" s="229">
        <v>0</v>
      </c>
      <c r="AB70" s="229">
        <v>83287.16</v>
      </c>
      <c r="AC70" s="229">
        <v>1262</v>
      </c>
      <c r="AD70" s="229">
        <v>3270.66</v>
      </c>
      <c r="AE70" s="229">
        <v>0</v>
      </c>
      <c r="AF70" s="229">
        <v>97463.950000000055</v>
      </c>
      <c r="AG70" s="229">
        <v>967.60999999999785</v>
      </c>
      <c r="AH70" s="229">
        <v>2576</v>
      </c>
      <c r="AI70" s="229">
        <v>0</v>
      </c>
      <c r="AJ70" s="229">
        <v>0</v>
      </c>
      <c r="AK70" s="229">
        <v>16286.51</v>
      </c>
      <c r="AL70" s="229">
        <v>11884.4</v>
      </c>
      <c r="AM70" s="229">
        <v>13377.09</v>
      </c>
      <c r="AN70" s="229">
        <v>1165.6699999999998</v>
      </c>
      <c r="AO70" s="229">
        <v>9282.0300000000007</v>
      </c>
      <c r="AP70" s="229">
        <v>0</v>
      </c>
      <c r="AQ70" s="229">
        <v>17111.52</v>
      </c>
      <c r="AR70" s="229">
        <v>16446.139999999996</v>
      </c>
      <c r="AS70" s="229">
        <v>893.14</v>
      </c>
      <c r="AT70" s="229">
        <v>0</v>
      </c>
      <c r="AU70" s="229">
        <v>4997.6399999999994</v>
      </c>
      <c r="AV70" s="229">
        <v>3291.75</v>
      </c>
      <c r="AW70" s="229">
        <v>0</v>
      </c>
      <c r="AX70" s="229">
        <v>1379.2399999999998</v>
      </c>
      <c r="AY70" s="229">
        <v>80488.549999999988</v>
      </c>
      <c r="AZ70" s="229">
        <v>0</v>
      </c>
      <c r="BA70" s="229">
        <v>82789.929999999993</v>
      </c>
      <c r="BB70" s="229">
        <v>0</v>
      </c>
      <c r="BC70" s="229">
        <v>0</v>
      </c>
      <c r="BD70" s="229">
        <v>0</v>
      </c>
      <c r="BE70" s="229">
        <v>653890.79000000027</v>
      </c>
      <c r="BF70" s="229">
        <v>233684.74</v>
      </c>
      <c r="BG70" s="229">
        <v>115422.33999999985</v>
      </c>
      <c r="BH70" s="229">
        <v>349107.07999999984</v>
      </c>
      <c r="BI70" s="229">
        <v>4627.75</v>
      </c>
      <c r="BJ70" s="229">
        <v>0</v>
      </c>
      <c r="BK70" s="229">
        <v>0</v>
      </c>
      <c r="BL70" s="229">
        <v>4627.75</v>
      </c>
      <c r="BM70" s="229">
        <v>0</v>
      </c>
      <c r="BN70" s="229">
        <v>0</v>
      </c>
      <c r="BO70" s="229">
        <v>0</v>
      </c>
      <c r="BP70" s="229">
        <v>0</v>
      </c>
      <c r="BQ70" s="229">
        <v>0</v>
      </c>
      <c r="BR70" s="229">
        <v>7297.5899999999965</v>
      </c>
      <c r="BS70" s="229">
        <v>4627.75</v>
      </c>
      <c r="BT70" s="229">
        <v>11925.339999999997</v>
      </c>
      <c r="BU70" s="229">
        <v>0</v>
      </c>
      <c r="BV70" s="229">
        <v>0</v>
      </c>
      <c r="BW70" s="229">
        <v>0</v>
      </c>
      <c r="BX70" s="229">
        <v>0</v>
      </c>
      <c r="BY70" s="229">
        <v>0</v>
      </c>
      <c r="BZ70" s="229">
        <v>0</v>
      </c>
      <c r="CA70" s="229">
        <v>0</v>
      </c>
      <c r="CB70" s="229">
        <v>0</v>
      </c>
      <c r="CC70" s="229">
        <v>0</v>
      </c>
      <c r="CD70" s="229">
        <v>349107.07999999984</v>
      </c>
      <c r="CE70" s="229">
        <v>0</v>
      </c>
      <c r="CF70" s="229">
        <v>11925.339999999997</v>
      </c>
      <c r="CG70" s="229">
        <v>0</v>
      </c>
      <c r="CH70" s="229">
        <v>0</v>
      </c>
      <c r="CI70" s="229">
        <f t="shared" si="0"/>
        <v>361032.41999999981</v>
      </c>
      <c r="CJ70" s="229">
        <v>363258.17</v>
      </c>
      <c r="CK70" s="229">
        <v>0</v>
      </c>
      <c r="CL70" s="229">
        <v>0</v>
      </c>
      <c r="CM70" s="229">
        <v>363258.17</v>
      </c>
      <c r="CN70" s="229">
        <v>600</v>
      </c>
      <c r="CO70" s="229">
        <v>0</v>
      </c>
      <c r="CP70" s="229">
        <v>2415.84</v>
      </c>
      <c r="CQ70" s="229">
        <v>0</v>
      </c>
      <c r="CR70" s="229">
        <v>0</v>
      </c>
      <c r="CS70" s="229">
        <v>366274.01</v>
      </c>
      <c r="CT70" s="229">
        <v>0</v>
      </c>
      <c r="CU70" s="229">
        <v>0</v>
      </c>
      <c r="CV70" s="229">
        <v>0</v>
      </c>
      <c r="CW70" s="229">
        <v>0</v>
      </c>
      <c r="CX70" s="229"/>
      <c r="CY70" s="229"/>
      <c r="CZ70" s="229"/>
      <c r="DA70" s="229">
        <v>0</v>
      </c>
      <c r="DB70" s="229">
        <v>0</v>
      </c>
      <c r="DC70" s="229">
        <v>0</v>
      </c>
      <c r="DD70" s="229">
        <v>6647.33</v>
      </c>
      <c r="DE70" s="229">
        <v>0</v>
      </c>
      <c r="DF70" s="229">
        <v>0</v>
      </c>
      <c r="DG70" s="229">
        <v>-11889.31</v>
      </c>
      <c r="DH70" s="229">
        <v>0</v>
      </c>
      <c r="DI70" s="229">
        <v>0</v>
      </c>
      <c r="DJ70" s="229">
        <v>0</v>
      </c>
      <c r="DK70" s="229">
        <v>-5241.9799999999996</v>
      </c>
      <c r="DL70" s="229">
        <v>0</v>
      </c>
      <c r="DM70" s="229">
        <v>0</v>
      </c>
      <c r="DN70" s="229">
        <v>0</v>
      </c>
      <c r="DO70" s="229">
        <v>0</v>
      </c>
      <c r="DP70" s="229">
        <v>0</v>
      </c>
      <c r="DQ70" s="230"/>
      <c r="DR70" s="231">
        <v>391921.18000000023</v>
      </c>
      <c r="DS70" s="232">
        <v>261969.61000000004</v>
      </c>
      <c r="DT70" s="231">
        <v>80488.549999999988</v>
      </c>
      <c r="DU70" s="231">
        <v>16217.73</v>
      </c>
      <c r="DV70" s="231">
        <v>54976</v>
      </c>
      <c r="DW70" s="231">
        <v>0</v>
      </c>
    </row>
    <row r="71" spans="1:127" hidden="1">
      <c r="A71" s="226">
        <v>2087</v>
      </c>
      <c r="B71" s="227" t="s">
        <v>357</v>
      </c>
      <c r="C71" s="226">
        <v>2087</v>
      </c>
      <c r="D71" s="228" t="s">
        <v>281</v>
      </c>
      <c r="E71" s="228" t="s">
        <v>291</v>
      </c>
      <c r="F71" s="228" t="s">
        <v>5</v>
      </c>
      <c r="G71" s="228" t="s">
        <v>283</v>
      </c>
      <c r="H71" s="229">
        <v>2219419.39</v>
      </c>
      <c r="I71" s="229">
        <v>0</v>
      </c>
      <c r="J71" s="229">
        <v>144946.63</v>
      </c>
      <c r="K71" s="229">
        <v>0</v>
      </c>
      <c r="L71" s="229">
        <v>279720</v>
      </c>
      <c r="M71" s="229">
        <v>2600</v>
      </c>
      <c r="N71" s="229">
        <v>0</v>
      </c>
      <c r="O71" s="229">
        <v>0</v>
      </c>
      <c r="P71" s="229">
        <v>51892.259999999995</v>
      </c>
      <c r="Q71" s="229">
        <v>42807.26</v>
      </c>
      <c r="R71" s="229">
        <v>0</v>
      </c>
      <c r="S71" s="229">
        <v>0</v>
      </c>
      <c r="T71" s="229">
        <v>0</v>
      </c>
      <c r="U71" s="229">
        <v>0</v>
      </c>
      <c r="V71" s="229">
        <v>0</v>
      </c>
      <c r="W71" s="229">
        <v>16175.83</v>
      </c>
      <c r="X71" s="229">
        <v>44164</v>
      </c>
      <c r="Y71" s="229">
        <v>2801725.3699999996</v>
      </c>
      <c r="Z71" s="229">
        <v>1121460.5199999968</v>
      </c>
      <c r="AA71" s="229">
        <v>-193.92999999999992</v>
      </c>
      <c r="AB71" s="229">
        <v>559.11999999999978</v>
      </c>
      <c r="AC71" s="229">
        <v>486942.93000000005</v>
      </c>
      <c r="AD71" s="229">
        <v>6.31</v>
      </c>
      <c r="AE71" s="229">
        <v>0</v>
      </c>
      <c r="AF71" s="229">
        <v>393217.04</v>
      </c>
      <c r="AG71" s="229">
        <v>20711.899999999972</v>
      </c>
      <c r="AH71" s="229">
        <v>1159.0500000000002</v>
      </c>
      <c r="AI71" s="229">
        <v>0</v>
      </c>
      <c r="AJ71" s="229">
        <v>0</v>
      </c>
      <c r="AK71" s="229">
        <v>38495.780000000013</v>
      </c>
      <c r="AL71" s="229">
        <v>4652.4400000000005</v>
      </c>
      <c r="AM71" s="229">
        <v>2404.15</v>
      </c>
      <c r="AN71" s="229">
        <v>15671.899999999998</v>
      </c>
      <c r="AO71" s="229">
        <v>35367.840000000004</v>
      </c>
      <c r="AP71" s="229">
        <v>25826.99</v>
      </c>
      <c r="AQ71" s="229">
        <v>8781.880000000001</v>
      </c>
      <c r="AR71" s="229">
        <v>155444.74000000002</v>
      </c>
      <c r="AS71" s="229">
        <v>3589.65</v>
      </c>
      <c r="AT71" s="229">
        <v>0</v>
      </c>
      <c r="AU71" s="229">
        <v>25229.160000000003</v>
      </c>
      <c r="AV71" s="229">
        <v>9471</v>
      </c>
      <c r="AW71" s="229">
        <v>1495</v>
      </c>
      <c r="AX71" s="229">
        <v>149812.95000000001</v>
      </c>
      <c r="AY71" s="229">
        <v>142998.63999999998</v>
      </c>
      <c r="AZ71" s="229">
        <v>9050.27</v>
      </c>
      <c r="BA71" s="229">
        <v>123659.98999999999</v>
      </c>
      <c r="BB71" s="229">
        <v>0</v>
      </c>
      <c r="BC71" s="229">
        <v>0</v>
      </c>
      <c r="BD71" s="229">
        <v>0</v>
      </c>
      <c r="BE71" s="229">
        <v>2775815.3199999975</v>
      </c>
      <c r="BF71" s="229">
        <v>253666.92000000022</v>
      </c>
      <c r="BG71" s="229">
        <v>25910.050000002142</v>
      </c>
      <c r="BH71" s="229">
        <v>279576.97000000236</v>
      </c>
      <c r="BI71" s="229">
        <v>8230</v>
      </c>
      <c r="BJ71" s="229">
        <v>0</v>
      </c>
      <c r="BK71" s="229">
        <v>0</v>
      </c>
      <c r="BL71" s="229">
        <v>8230</v>
      </c>
      <c r="BM71" s="229">
        <v>0</v>
      </c>
      <c r="BN71" s="229">
        <v>5523.18</v>
      </c>
      <c r="BO71" s="229">
        <v>0</v>
      </c>
      <c r="BP71" s="229">
        <v>0</v>
      </c>
      <c r="BQ71" s="229">
        <v>5523.18</v>
      </c>
      <c r="BR71" s="229">
        <v>0</v>
      </c>
      <c r="BS71" s="229">
        <v>2706.8199999999997</v>
      </c>
      <c r="BT71" s="229">
        <v>2706.8199999999997</v>
      </c>
      <c r="BU71" s="229">
        <v>0</v>
      </c>
      <c r="BV71" s="229">
        <v>0</v>
      </c>
      <c r="BW71" s="229">
        <v>0</v>
      </c>
      <c r="BX71" s="229">
        <v>0</v>
      </c>
      <c r="BY71" s="229">
        <v>0</v>
      </c>
      <c r="BZ71" s="229">
        <v>0</v>
      </c>
      <c r="CA71" s="229">
        <v>0</v>
      </c>
      <c r="CB71" s="229">
        <v>0</v>
      </c>
      <c r="CC71" s="229">
        <v>0</v>
      </c>
      <c r="CD71" s="229">
        <v>279576.97000000236</v>
      </c>
      <c r="CE71" s="229">
        <v>0</v>
      </c>
      <c r="CF71" s="229">
        <v>2706.82</v>
      </c>
      <c r="CG71" s="229">
        <v>0</v>
      </c>
      <c r="CH71" s="229">
        <v>0</v>
      </c>
      <c r="CI71" s="229">
        <f t="shared" si="0"/>
        <v>282283.79000000237</v>
      </c>
      <c r="CJ71" s="229">
        <v>725319</v>
      </c>
      <c r="CK71" s="229">
        <v>0</v>
      </c>
      <c r="CL71" s="229">
        <v>0</v>
      </c>
      <c r="CM71" s="229">
        <v>725319</v>
      </c>
      <c r="CN71" s="229">
        <v>0</v>
      </c>
      <c r="CO71" s="229">
        <v>0</v>
      </c>
      <c r="CP71" s="229">
        <v>3635</v>
      </c>
      <c r="CQ71" s="229">
        <v>0</v>
      </c>
      <c r="CR71" s="229">
        <v>-409581.18</v>
      </c>
      <c r="CS71" s="229">
        <v>319372.82</v>
      </c>
      <c r="CT71" s="229">
        <v>0</v>
      </c>
      <c r="CU71" s="229">
        <v>0</v>
      </c>
      <c r="CV71" s="229">
        <v>0</v>
      </c>
      <c r="CW71" s="229">
        <v>0</v>
      </c>
      <c r="CX71" s="229"/>
      <c r="CY71" s="229"/>
      <c r="CZ71" s="229"/>
      <c r="DA71" s="229">
        <v>0</v>
      </c>
      <c r="DB71" s="229">
        <v>0</v>
      </c>
      <c r="DC71" s="229">
        <v>0</v>
      </c>
      <c r="DD71" s="229">
        <v>7545.92</v>
      </c>
      <c r="DE71" s="229">
        <v>0</v>
      </c>
      <c r="DF71" s="229">
        <v>0</v>
      </c>
      <c r="DG71" s="229">
        <v>0</v>
      </c>
      <c r="DH71" s="229">
        <v>-44634.51</v>
      </c>
      <c r="DI71" s="229">
        <v>0</v>
      </c>
      <c r="DJ71" s="229">
        <v>0</v>
      </c>
      <c r="DK71" s="229">
        <v>-37088.590000000004</v>
      </c>
      <c r="DL71" s="229">
        <v>0</v>
      </c>
      <c r="DM71" s="229">
        <v>0</v>
      </c>
      <c r="DN71" s="229">
        <v>0</v>
      </c>
      <c r="DO71" s="229">
        <v>0</v>
      </c>
      <c r="DP71" s="229">
        <v>0</v>
      </c>
      <c r="DQ71" s="230">
        <v>-0.44000000000232831</v>
      </c>
      <c r="DR71" s="231">
        <v>2022703.8899999969</v>
      </c>
      <c r="DS71" s="232">
        <v>753111.43000000063</v>
      </c>
      <c r="DT71" s="231">
        <v>142998.63999999998</v>
      </c>
      <c r="DU71" s="231">
        <v>94699.51999999999</v>
      </c>
      <c r="DV71" s="231">
        <v>0</v>
      </c>
      <c r="DW71" s="231">
        <v>0</v>
      </c>
    </row>
    <row r="72" spans="1:127" hidden="1">
      <c r="A72" s="226">
        <v>2466</v>
      </c>
      <c r="B72" s="227" t="s">
        <v>358</v>
      </c>
      <c r="C72" s="226">
        <v>2466</v>
      </c>
      <c r="D72" s="228" t="s">
        <v>281</v>
      </c>
      <c r="E72" s="228" t="s">
        <v>291</v>
      </c>
      <c r="F72" s="228" t="s">
        <v>5</v>
      </c>
      <c r="G72" s="228" t="s">
        <v>283</v>
      </c>
      <c r="H72" s="229">
        <v>3737307.28</v>
      </c>
      <c r="I72" s="229">
        <v>0</v>
      </c>
      <c r="J72" s="229">
        <v>88352.22</v>
      </c>
      <c r="K72" s="229">
        <v>0</v>
      </c>
      <c r="L72" s="229">
        <v>417300</v>
      </c>
      <c r="M72" s="229">
        <v>13027.72</v>
      </c>
      <c r="N72" s="229">
        <v>0</v>
      </c>
      <c r="O72" s="229">
        <v>0</v>
      </c>
      <c r="P72" s="229">
        <v>59916.990000000005</v>
      </c>
      <c r="Q72" s="229">
        <v>1509.54</v>
      </c>
      <c r="R72" s="229">
        <v>0</v>
      </c>
      <c r="S72" s="229">
        <v>0</v>
      </c>
      <c r="T72" s="229">
        <v>9458.0400000000009</v>
      </c>
      <c r="U72" s="229">
        <v>260</v>
      </c>
      <c r="V72" s="229">
        <v>0</v>
      </c>
      <c r="W72" s="229">
        <v>22809.38</v>
      </c>
      <c r="X72" s="229">
        <v>84343</v>
      </c>
      <c r="Y72" s="229">
        <v>4434284.17</v>
      </c>
      <c r="Z72" s="229">
        <v>1869034.5500000007</v>
      </c>
      <c r="AA72" s="229">
        <v>0</v>
      </c>
      <c r="AB72" s="229">
        <v>373382.39999999997</v>
      </c>
      <c r="AC72" s="229">
        <v>293038.77000000066</v>
      </c>
      <c r="AD72" s="229">
        <v>161586.28</v>
      </c>
      <c r="AE72" s="229">
        <v>91456.07</v>
      </c>
      <c r="AF72" s="229">
        <v>160841.51000000021</v>
      </c>
      <c r="AG72" s="229">
        <v>13327.660000000022</v>
      </c>
      <c r="AH72" s="229">
        <v>289</v>
      </c>
      <c r="AI72" s="229">
        <v>0</v>
      </c>
      <c r="AJ72" s="229">
        <v>0</v>
      </c>
      <c r="AK72" s="229">
        <v>74127.380000000019</v>
      </c>
      <c r="AL72" s="229">
        <v>7750.0499999999993</v>
      </c>
      <c r="AM72" s="229">
        <v>15518.429999999997</v>
      </c>
      <c r="AN72" s="229">
        <v>19708.670000000006</v>
      </c>
      <c r="AO72" s="229">
        <v>102236.13</v>
      </c>
      <c r="AP72" s="229">
        <v>30739.81</v>
      </c>
      <c r="AQ72" s="229">
        <v>50080.3</v>
      </c>
      <c r="AR72" s="229">
        <v>179650.52000000008</v>
      </c>
      <c r="AS72" s="229">
        <v>13692.39</v>
      </c>
      <c r="AT72" s="229">
        <v>0</v>
      </c>
      <c r="AU72" s="229">
        <v>64857.619999999981</v>
      </c>
      <c r="AV72" s="229">
        <v>18745.650000000001</v>
      </c>
      <c r="AW72" s="229">
        <v>0</v>
      </c>
      <c r="AX72" s="229">
        <v>123952.86000000003</v>
      </c>
      <c r="AY72" s="229">
        <v>202923.84000000008</v>
      </c>
      <c r="AZ72" s="229">
        <v>47162.5</v>
      </c>
      <c r="BA72" s="229">
        <v>405716.70999999996</v>
      </c>
      <c r="BB72" s="229">
        <v>0</v>
      </c>
      <c r="BC72" s="229">
        <v>0</v>
      </c>
      <c r="BD72" s="229">
        <v>0</v>
      </c>
      <c r="BE72" s="229">
        <v>4319819.1000000006</v>
      </c>
      <c r="BF72" s="229">
        <v>842018.03000000026</v>
      </c>
      <c r="BG72" s="229">
        <v>114465.06999999937</v>
      </c>
      <c r="BH72" s="229">
        <v>956483.09999999963</v>
      </c>
      <c r="BI72" s="229">
        <v>11402.5</v>
      </c>
      <c r="BJ72" s="229">
        <v>0</v>
      </c>
      <c r="BK72" s="229">
        <v>0</v>
      </c>
      <c r="BL72" s="229">
        <v>11402.5</v>
      </c>
      <c r="BM72" s="229">
        <v>0</v>
      </c>
      <c r="BN72" s="229">
        <v>56612</v>
      </c>
      <c r="BO72" s="229">
        <v>0</v>
      </c>
      <c r="BP72" s="229">
        <v>0</v>
      </c>
      <c r="BQ72" s="229">
        <v>56612</v>
      </c>
      <c r="BR72" s="229">
        <v>58991</v>
      </c>
      <c r="BS72" s="229">
        <v>-45209.5</v>
      </c>
      <c r="BT72" s="229">
        <v>13781.5</v>
      </c>
      <c r="BU72" s="229">
        <v>0</v>
      </c>
      <c r="BV72" s="229">
        <v>0</v>
      </c>
      <c r="BW72" s="229">
        <v>0</v>
      </c>
      <c r="BX72" s="229">
        <v>0</v>
      </c>
      <c r="BY72" s="229">
        <v>0</v>
      </c>
      <c r="BZ72" s="229">
        <v>0</v>
      </c>
      <c r="CA72" s="229">
        <v>0</v>
      </c>
      <c r="CB72" s="229">
        <v>0</v>
      </c>
      <c r="CC72" s="229">
        <v>0</v>
      </c>
      <c r="CD72" s="229">
        <v>956483.09999999963</v>
      </c>
      <c r="CE72" s="229">
        <v>0</v>
      </c>
      <c r="CF72" s="229">
        <v>13781.5</v>
      </c>
      <c r="CG72" s="229">
        <v>0</v>
      </c>
      <c r="CH72" s="229">
        <v>0</v>
      </c>
      <c r="CI72" s="229">
        <f t="shared" si="0"/>
        <v>970264.59999999963</v>
      </c>
      <c r="CJ72" s="229">
        <v>1382428.94</v>
      </c>
      <c r="CK72" s="229">
        <v>78450.350000000006</v>
      </c>
      <c r="CL72" s="229">
        <v>0</v>
      </c>
      <c r="CM72" s="229">
        <v>1303978.5899999999</v>
      </c>
      <c r="CN72" s="229">
        <v>0</v>
      </c>
      <c r="CO72" s="229">
        <v>0</v>
      </c>
      <c r="CP72" s="229">
        <v>21803.25</v>
      </c>
      <c r="CQ72" s="229">
        <v>0</v>
      </c>
      <c r="CR72" s="229">
        <v>-284980.44</v>
      </c>
      <c r="CS72" s="229">
        <v>1040801.3999999999</v>
      </c>
      <c r="CT72" s="229">
        <v>0</v>
      </c>
      <c r="CU72" s="229">
        <v>0</v>
      </c>
      <c r="CV72" s="229">
        <v>0</v>
      </c>
      <c r="CW72" s="229">
        <v>0</v>
      </c>
      <c r="CX72" s="229"/>
      <c r="CY72" s="229"/>
      <c r="CZ72" s="229"/>
      <c r="DA72" s="229">
        <v>0</v>
      </c>
      <c r="DB72" s="229">
        <v>0</v>
      </c>
      <c r="DC72" s="229">
        <v>0</v>
      </c>
      <c r="DD72" s="229">
        <v>26393.14</v>
      </c>
      <c r="DE72" s="229">
        <v>0</v>
      </c>
      <c r="DF72" s="229">
        <v>0</v>
      </c>
      <c r="DG72" s="229">
        <v>-84462.15</v>
      </c>
      <c r="DH72" s="229">
        <v>-12197.13</v>
      </c>
      <c r="DI72" s="229">
        <v>0</v>
      </c>
      <c r="DJ72" s="229">
        <v>0</v>
      </c>
      <c r="DK72" s="229">
        <v>-70266.14</v>
      </c>
      <c r="DL72" s="229">
        <v>0</v>
      </c>
      <c r="DM72" s="229">
        <v>0</v>
      </c>
      <c r="DN72" s="229">
        <v>-270.66000000000003</v>
      </c>
      <c r="DO72" s="229">
        <v>0</v>
      </c>
      <c r="DP72" s="229">
        <v>0</v>
      </c>
      <c r="DQ72" s="230">
        <v>0</v>
      </c>
      <c r="DR72" s="231">
        <v>2962667.2400000012</v>
      </c>
      <c r="DS72" s="232">
        <v>1357151.8599999994</v>
      </c>
      <c r="DT72" s="231">
        <v>202923.84000000008</v>
      </c>
      <c r="DU72" s="231">
        <v>70884.570000000007</v>
      </c>
      <c r="DV72" s="231">
        <v>260</v>
      </c>
      <c r="DW72" s="231">
        <v>-270.66000000000003</v>
      </c>
    </row>
    <row r="73" spans="1:127" hidden="1">
      <c r="A73" s="226">
        <v>2091</v>
      </c>
      <c r="B73" s="227" t="s">
        <v>359</v>
      </c>
      <c r="C73" s="226">
        <v>2091</v>
      </c>
      <c r="D73" s="228" t="s">
        <v>281</v>
      </c>
      <c r="E73" s="228" t="s">
        <v>291</v>
      </c>
      <c r="F73" s="228" t="s">
        <v>5</v>
      </c>
      <c r="G73" s="228" t="s">
        <v>293</v>
      </c>
      <c r="H73" s="229">
        <v>1128540.3999999999</v>
      </c>
      <c r="I73" s="229">
        <v>0</v>
      </c>
      <c r="J73" s="229">
        <v>102537.17</v>
      </c>
      <c r="K73" s="229">
        <v>0</v>
      </c>
      <c r="L73" s="229">
        <v>128690</v>
      </c>
      <c r="M73" s="229">
        <v>2706</v>
      </c>
      <c r="N73" s="229">
        <v>0</v>
      </c>
      <c r="O73" s="229">
        <v>15155</v>
      </c>
      <c r="P73" s="229">
        <v>36357.409999999996</v>
      </c>
      <c r="Q73" s="229">
        <v>1289.92</v>
      </c>
      <c r="R73" s="229">
        <v>0</v>
      </c>
      <c r="S73" s="229">
        <v>0</v>
      </c>
      <c r="T73" s="229">
        <v>12872.26</v>
      </c>
      <c r="U73" s="229">
        <v>3857.0699999999997</v>
      </c>
      <c r="V73" s="229">
        <v>0</v>
      </c>
      <c r="W73" s="229">
        <v>7168.55</v>
      </c>
      <c r="X73" s="229">
        <v>35012</v>
      </c>
      <c r="Y73" s="229">
        <v>1474185.7799999998</v>
      </c>
      <c r="Z73" s="229">
        <v>640779.74999999907</v>
      </c>
      <c r="AA73" s="229">
        <v>1205.2600000000002</v>
      </c>
      <c r="AB73" s="229">
        <v>195.60000000000014</v>
      </c>
      <c r="AC73" s="229">
        <v>328399.58000000025</v>
      </c>
      <c r="AD73" s="229">
        <v>39.989999999999888</v>
      </c>
      <c r="AE73" s="229">
        <v>0</v>
      </c>
      <c r="AF73" s="229">
        <v>370819.13999999937</v>
      </c>
      <c r="AG73" s="229">
        <v>15373.560000000009</v>
      </c>
      <c r="AH73" s="229">
        <v>3337.67</v>
      </c>
      <c r="AI73" s="229">
        <v>0</v>
      </c>
      <c r="AJ73" s="229">
        <v>1084.74</v>
      </c>
      <c r="AK73" s="229">
        <v>51931.020000000004</v>
      </c>
      <c r="AL73" s="229">
        <v>0</v>
      </c>
      <c r="AM73" s="229">
        <v>15865.500000000007</v>
      </c>
      <c r="AN73" s="229">
        <v>9098.92</v>
      </c>
      <c r="AO73" s="229">
        <v>25067.630000000005</v>
      </c>
      <c r="AP73" s="229">
        <v>16916.68</v>
      </c>
      <c r="AQ73" s="229">
        <v>11847.689999999997</v>
      </c>
      <c r="AR73" s="229">
        <v>48973.630000000026</v>
      </c>
      <c r="AS73" s="229">
        <v>346.49</v>
      </c>
      <c r="AT73" s="229">
        <v>0</v>
      </c>
      <c r="AU73" s="229">
        <v>17670.419999999984</v>
      </c>
      <c r="AV73" s="229">
        <v>5139.75</v>
      </c>
      <c r="AW73" s="229">
        <v>4505</v>
      </c>
      <c r="AX73" s="229">
        <v>61620.2</v>
      </c>
      <c r="AY73" s="229">
        <v>64146.03</v>
      </c>
      <c r="AZ73" s="229">
        <v>4462.46</v>
      </c>
      <c r="BA73" s="229">
        <v>147059.66</v>
      </c>
      <c r="BB73" s="229">
        <v>0</v>
      </c>
      <c r="BC73" s="229">
        <v>0</v>
      </c>
      <c r="BD73" s="229">
        <v>0</v>
      </c>
      <c r="BE73" s="229">
        <v>1845886.3699999982</v>
      </c>
      <c r="BF73" s="229">
        <v>-278013.80000000028</v>
      </c>
      <c r="BG73" s="229">
        <v>-371700.58999999845</v>
      </c>
      <c r="BH73" s="229">
        <v>-649714.38999999873</v>
      </c>
      <c r="BI73" s="229">
        <v>6098.13</v>
      </c>
      <c r="BJ73" s="229">
        <v>0</v>
      </c>
      <c r="BK73" s="229">
        <v>0</v>
      </c>
      <c r="BL73" s="229">
        <v>6098.13</v>
      </c>
      <c r="BM73" s="229">
        <v>0</v>
      </c>
      <c r="BN73" s="229">
        <v>0</v>
      </c>
      <c r="BO73" s="229">
        <v>0</v>
      </c>
      <c r="BP73" s="229">
        <v>0</v>
      </c>
      <c r="BQ73" s="229">
        <v>0</v>
      </c>
      <c r="BR73" s="229">
        <v>0</v>
      </c>
      <c r="BS73" s="229">
        <v>6098.13</v>
      </c>
      <c r="BT73" s="229">
        <v>6098.13</v>
      </c>
      <c r="BU73" s="229">
        <v>0</v>
      </c>
      <c r="BV73" s="229">
        <v>0</v>
      </c>
      <c r="BW73" s="229">
        <v>0</v>
      </c>
      <c r="BX73" s="229">
        <v>0</v>
      </c>
      <c r="BY73" s="229">
        <v>0</v>
      </c>
      <c r="BZ73" s="229">
        <v>0</v>
      </c>
      <c r="CA73" s="229">
        <v>0</v>
      </c>
      <c r="CB73" s="229">
        <v>0</v>
      </c>
      <c r="CC73" s="229">
        <v>0</v>
      </c>
      <c r="CD73" s="229">
        <v>-649714.38999999873</v>
      </c>
      <c r="CE73" s="229">
        <v>0</v>
      </c>
      <c r="CF73" s="229">
        <v>6098.13</v>
      </c>
      <c r="CG73" s="229">
        <v>0</v>
      </c>
      <c r="CH73" s="229">
        <v>0</v>
      </c>
      <c r="CI73" s="229">
        <f t="shared" si="0"/>
        <v>-643616.25999999873</v>
      </c>
      <c r="CJ73" s="229">
        <v>0</v>
      </c>
      <c r="CK73" s="229">
        <v>0</v>
      </c>
      <c r="CL73" s="229">
        <v>0</v>
      </c>
      <c r="CM73" s="229">
        <v>0</v>
      </c>
      <c r="CN73" s="229">
        <v>0</v>
      </c>
      <c r="CO73" s="229">
        <v>0</v>
      </c>
      <c r="CP73" s="229">
        <v>0</v>
      </c>
      <c r="CQ73" s="229">
        <v>0</v>
      </c>
      <c r="CR73" s="229">
        <v>0</v>
      </c>
      <c r="CS73" s="229">
        <v>0</v>
      </c>
      <c r="CT73" s="229">
        <v>0</v>
      </c>
      <c r="CU73" s="229">
        <v>0</v>
      </c>
      <c r="CV73" s="229">
        <v>0</v>
      </c>
      <c r="CW73" s="229">
        <v>0</v>
      </c>
      <c r="CX73" s="229"/>
      <c r="CY73" s="229"/>
      <c r="CZ73" s="229"/>
      <c r="DA73" s="229">
        <v>-650507.57999999868</v>
      </c>
      <c r="DB73" s="229">
        <v>-650507.57999999868</v>
      </c>
      <c r="DC73" s="229">
        <v>31000</v>
      </c>
      <c r="DD73" s="229">
        <v>0</v>
      </c>
      <c r="DE73" s="229">
        <v>0</v>
      </c>
      <c r="DF73" s="229">
        <v>0</v>
      </c>
      <c r="DG73" s="229">
        <v>-24108.68</v>
      </c>
      <c r="DH73" s="229">
        <v>0</v>
      </c>
      <c r="DI73" s="229">
        <v>0</v>
      </c>
      <c r="DJ73" s="229">
        <v>0</v>
      </c>
      <c r="DK73" s="229">
        <v>6891.32</v>
      </c>
      <c r="DL73" s="229">
        <v>0</v>
      </c>
      <c r="DM73" s="229">
        <v>0</v>
      </c>
      <c r="DN73" s="229">
        <v>0</v>
      </c>
      <c r="DO73" s="229">
        <v>0</v>
      </c>
      <c r="DP73" s="229">
        <v>0</v>
      </c>
      <c r="DQ73" s="230">
        <v>-1.280568540096283E-9</v>
      </c>
      <c r="DR73" s="231">
        <v>1356812.8799999987</v>
      </c>
      <c r="DS73" s="232">
        <v>489073.48999999953</v>
      </c>
      <c r="DT73" s="231">
        <v>64146.03</v>
      </c>
      <c r="DU73" s="231">
        <v>65674.59</v>
      </c>
      <c r="DV73" s="231">
        <v>3857.0699999999997</v>
      </c>
      <c r="DW73" s="231">
        <v>0</v>
      </c>
    </row>
    <row r="74" spans="1:127" hidden="1">
      <c r="A74" s="226">
        <v>2093</v>
      </c>
      <c r="B74" s="227" t="s">
        <v>360</v>
      </c>
      <c r="C74" s="226">
        <v>2093</v>
      </c>
      <c r="D74" s="228" t="s">
        <v>281</v>
      </c>
      <c r="E74" s="228" t="s">
        <v>291</v>
      </c>
      <c r="F74" s="228" t="s">
        <v>5</v>
      </c>
      <c r="G74" s="228" t="s">
        <v>283</v>
      </c>
      <c r="H74" s="229">
        <v>2049486.62</v>
      </c>
      <c r="I74" s="229">
        <v>0</v>
      </c>
      <c r="J74" s="229">
        <v>99597.5</v>
      </c>
      <c r="K74" s="229">
        <v>0</v>
      </c>
      <c r="L74" s="229">
        <v>114560</v>
      </c>
      <c r="M74" s="229">
        <v>5771.29</v>
      </c>
      <c r="N74" s="229">
        <v>0</v>
      </c>
      <c r="O74" s="229">
        <v>0</v>
      </c>
      <c r="P74" s="229">
        <v>108146.32999999999</v>
      </c>
      <c r="Q74" s="229">
        <v>919.00000000000728</v>
      </c>
      <c r="R74" s="229">
        <v>0</v>
      </c>
      <c r="S74" s="229">
        <v>0</v>
      </c>
      <c r="T74" s="229">
        <v>34895.61</v>
      </c>
      <c r="U74" s="229">
        <v>0</v>
      </c>
      <c r="V74" s="229">
        <v>0</v>
      </c>
      <c r="W74" s="229">
        <v>6295.21</v>
      </c>
      <c r="X74" s="229">
        <v>148416</v>
      </c>
      <c r="Y74" s="229">
        <v>2568087.56</v>
      </c>
      <c r="Z74" s="229">
        <v>840964.75000000012</v>
      </c>
      <c r="AA74" s="229">
        <v>2768.0299999999997</v>
      </c>
      <c r="AB74" s="229">
        <v>1679.7699999999991</v>
      </c>
      <c r="AC74" s="229">
        <v>392189.47000000038</v>
      </c>
      <c r="AD74" s="229">
        <v>1670.87</v>
      </c>
      <c r="AE74" s="229">
        <v>0</v>
      </c>
      <c r="AF74" s="229">
        <v>318140.40999999957</v>
      </c>
      <c r="AG74" s="229">
        <v>18992.349999999995</v>
      </c>
      <c r="AH74" s="229">
        <v>3018.26</v>
      </c>
      <c r="AI74" s="229">
        <v>0</v>
      </c>
      <c r="AJ74" s="229">
        <v>0</v>
      </c>
      <c r="AK74" s="229">
        <v>145377.53999999998</v>
      </c>
      <c r="AL74" s="229">
        <v>0</v>
      </c>
      <c r="AM74" s="229">
        <v>4628.45</v>
      </c>
      <c r="AN74" s="229">
        <v>10706.08</v>
      </c>
      <c r="AO74" s="229">
        <v>58033.279999999999</v>
      </c>
      <c r="AP74" s="229">
        <v>19886.79</v>
      </c>
      <c r="AQ74" s="229">
        <v>8880.4400000000023</v>
      </c>
      <c r="AR74" s="229">
        <v>79647.409999999989</v>
      </c>
      <c r="AS74" s="229">
        <v>17807.919999999998</v>
      </c>
      <c r="AT74" s="229">
        <v>-2792.75</v>
      </c>
      <c r="AU74" s="229">
        <v>29194.720000000005</v>
      </c>
      <c r="AV74" s="229">
        <v>0</v>
      </c>
      <c r="AW74" s="229">
        <v>100</v>
      </c>
      <c r="AX74" s="229">
        <v>185199.23</v>
      </c>
      <c r="AY74" s="229">
        <v>195525</v>
      </c>
      <c r="AZ74" s="229">
        <v>17290</v>
      </c>
      <c r="BA74" s="229">
        <v>45309.000000000015</v>
      </c>
      <c r="BB74" s="229">
        <v>0</v>
      </c>
      <c r="BC74" s="229">
        <v>0</v>
      </c>
      <c r="BD74" s="229">
        <v>0</v>
      </c>
      <c r="BE74" s="229">
        <v>2394217.0200000005</v>
      </c>
      <c r="BF74" s="229">
        <v>365168.97999999981</v>
      </c>
      <c r="BG74" s="229">
        <v>173870.53999999957</v>
      </c>
      <c r="BH74" s="229">
        <v>539039.51999999932</v>
      </c>
      <c r="BI74" s="229">
        <v>49690</v>
      </c>
      <c r="BJ74" s="229">
        <v>0</v>
      </c>
      <c r="BK74" s="229">
        <v>0</v>
      </c>
      <c r="BL74" s="229">
        <v>49690</v>
      </c>
      <c r="BM74" s="229">
        <v>0</v>
      </c>
      <c r="BN74" s="229">
        <v>34570</v>
      </c>
      <c r="BO74" s="229">
        <v>41343</v>
      </c>
      <c r="BP74" s="229">
        <v>0</v>
      </c>
      <c r="BQ74" s="229">
        <v>75913</v>
      </c>
      <c r="BR74" s="229">
        <v>66732.479999999996</v>
      </c>
      <c r="BS74" s="229">
        <v>-26223</v>
      </c>
      <c r="BT74" s="229">
        <v>40509.479999999996</v>
      </c>
      <c r="BU74" s="229">
        <v>0</v>
      </c>
      <c r="BV74" s="229">
        <v>0</v>
      </c>
      <c r="BW74" s="229">
        <v>0</v>
      </c>
      <c r="BX74" s="229">
        <v>0</v>
      </c>
      <c r="BY74" s="229">
        <v>0</v>
      </c>
      <c r="BZ74" s="229">
        <v>0</v>
      </c>
      <c r="CA74" s="229">
        <v>0</v>
      </c>
      <c r="CB74" s="229">
        <v>0</v>
      </c>
      <c r="CC74" s="229">
        <v>0</v>
      </c>
      <c r="CD74" s="229">
        <v>539039.51999999932</v>
      </c>
      <c r="CE74" s="229">
        <v>0</v>
      </c>
      <c r="CF74" s="229">
        <v>40509.479999999996</v>
      </c>
      <c r="CG74" s="229">
        <v>0</v>
      </c>
      <c r="CH74" s="229">
        <v>0</v>
      </c>
      <c r="CI74" s="229">
        <f t="shared" ref="CI74:CI137" si="4">SUM(CD74:CF74)</f>
        <v>579548.9999999993</v>
      </c>
      <c r="CJ74" s="229">
        <v>735039.98</v>
      </c>
      <c r="CK74" s="229">
        <v>0</v>
      </c>
      <c r="CL74" s="229">
        <v>0</v>
      </c>
      <c r="CM74" s="229">
        <v>735039.98</v>
      </c>
      <c r="CN74" s="229">
        <v>0</v>
      </c>
      <c r="CO74" s="229">
        <v>0</v>
      </c>
      <c r="CP74" s="229">
        <v>5335.57</v>
      </c>
      <c r="CQ74" s="229">
        <v>0</v>
      </c>
      <c r="CR74" s="229">
        <v>-125318.04062500004</v>
      </c>
      <c r="CS74" s="229">
        <v>615057.50937499991</v>
      </c>
      <c r="CT74" s="229">
        <v>0</v>
      </c>
      <c r="CU74" s="229">
        <v>0</v>
      </c>
      <c r="CV74" s="229">
        <v>0</v>
      </c>
      <c r="CW74" s="229">
        <v>0</v>
      </c>
      <c r="CX74" s="229"/>
      <c r="CY74" s="229"/>
      <c r="CZ74" s="229"/>
      <c r="DA74" s="229">
        <v>0</v>
      </c>
      <c r="DB74" s="229">
        <v>0</v>
      </c>
      <c r="DC74" s="229">
        <v>0</v>
      </c>
      <c r="DD74" s="229">
        <v>11094.84</v>
      </c>
      <c r="DE74" s="229">
        <v>0</v>
      </c>
      <c r="DF74" s="229">
        <v>0</v>
      </c>
      <c r="DG74" s="229">
        <v>0</v>
      </c>
      <c r="DH74" s="229">
        <v>-46603.35</v>
      </c>
      <c r="DI74" s="229">
        <v>0</v>
      </c>
      <c r="DJ74" s="229">
        <v>0</v>
      </c>
      <c r="DK74" s="229">
        <v>-35508.509999999995</v>
      </c>
      <c r="DL74" s="229">
        <v>0</v>
      </c>
      <c r="DM74" s="229">
        <v>0</v>
      </c>
      <c r="DN74" s="229">
        <v>0</v>
      </c>
      <c r="DO74" s="229">
        <v>0</v>
      </c>
      <c r="DP74" s="229">
        <v>0</v>
      </c>
      <c r="DQ74" s="230">
        <v>6.2500010244548321E-4</v>
      </c>
      <c r="DR74" s="231">
        <v>1576405.6500000004</v>
      </c>
      <c r="DS74" s="232">
        <v>817811.37000000011</v>
      </c>
      <c r="DT74" s="231">
        <v>195525</v>
      </c>
      <c r="DU74" s="231">
        <v>143960.94</v>
      </c>
      <c r="DV74" s="231">
        <v>0</v>
      </c>
      <c r="DW74" s="231">
        <v>0</v>
      </c>
    </row>
    <row r="75" spans="1:127" hidden="1">
      <c r="A75" s="226">
        <v>2092</v>
      </c>
      <c r="B75" s="227" t="s">
        <v>361</v>
      </c>
      <c r="C75" s="226">
        <v>2092</v>
      </c>
      <c r="D75" s="228" t="s">
        <v>281</v>
      </c>
      <c r="E75" s="228" t="s">
        <v>291</v>
      </c>
      <c r="F75" s="228" t="s">
        <v>5</v>
      </c>
      <c r="G75" s="228" t="s">
        <v>283</v>
      </c>
      <c r="H75" s="229">
        <v>2442727.85</v>
      </c>
      <c r="I75" s="229">
        <v>0</v>
      </c>
      <c r="J75" s="229">
        <v>97393.56</v>
      </c>
      <c r="K75" s="229">
        <v>0</v>
      </c>
      <c r="L75" s="229">
        <v>227090</v>
      </c>
      <c r="M75" s="229">
        <v>2400</v>
      </c>
      <c r="N75" s="229">
        <v>0</v>
      </c>
      <c r="O75" s="229">
        <v>0</v>
      </c>
      <c r="P75" s="229">
        <v>73403.820000000007</v>
      </c>
      <c r="Q75" s="229">
        <v>70178.710000000006</v>
      </c>
      <c r="R75" s="229">
        <v>0</v>
      </c>
      <c r="S75" s="229">
        <v>0</v>
      </c>
      <c r="T75" s="229">
        <v>25606</v>
      </c>
      <c r="U75" s="229">
        <v>186122.7</v>
      </c>
      <c r="V75" s="229">
        <v>0</v>
      </c>
      <c r="W75" s="229">
        <v>9636.25</v>
      </c>
      <c r="X75" s="229">
        <v>20807</v>
      </c>
      <c r="Y75" s="229">
        <v>3155365.89</v>
      </c>
      <c r="Z75" s="229">
        <v>1516047.85</v>
      </c>
      <c r="AA75" s="229">
        <v>0</v>
      </c>
      <c r="AB75" s="229">
        <v>158812.82999999999</v>
      </c>
      <c r="AC75" s="229">
        <v>77372.59</v>
      </c>
      <c r="AD75" s="229">
        <v>189433.54</v>
      </c>
      <c r="AE75" s="229">
        <v>0</v>
      </c>
      <c r="AF75" s="229">
        <v>80032.53</v>
      </c>
      <c r="AG75" s="229">
        <v>9248.7199999999993</v>
      </c>
      <c r="AH75" s="229">
        <v>993</v>
      </c>
      <c r="AI75" s="229">
        <v>0</v>
      </c>
      <c r="AJ75" s="229">
        <v>0</v>
      </c>
      <c r="AK75" s="229">
        <v>223838.67</v>
      </c>
      <c r="AL75" s="229">
        <v>4519.49</v>
      </c>
      <c r="AM75" s="229">
        <v>1459.42</v>
      </c>
      <c r="AN75" s="229">
        <v>8229.16</v>
      </c>
      <c r="AO75" s="229">
        <v>95351.16</v>
      </c>
      <c r="AP75" s="229">
        <v>27754.63</v>
      </c>
      <c r="AQ75" s="229">
        <v>12454.94</v>
      </c>
      <c r="AR75" s="229">
        <v>136318.24</v>
      </c>
      <c r="AS75" s="229">
        <v>49275.25</v>
      </c>
      <c r="AT75" s="229">
        <v>0</v>
      </c>
      <c r="AU75" s="229">
        <v>19382.61</v>
      </c>
      <c r="AV75" s="229">
        <v>12100</v>
      </c>
      <c r="AW75" s="229">
        <v>6783</v>
      </c>
      <c r="AX75" s="229">
        <v>145290.87</v>
      </c>
      <c r="AY75" s="229">
        <v>164224.6</v>
      </c>
      <c r="AZ75" s="229">
        <v>12133.88</v>
      </c>
      <c r="BA75" s="229">
        <v>335827.09</v>
      </c>
      <c r="BB75" s="229">
        <v>0</v>
      </c>
      <c r="BC75" s="229">
        <v>0</v>
      </c>
      <c r="BD75" s="229">
        <v>0</v>
      </c>
      <c r="BE75" s="229">
        <v>3286884.0700000003</v>
      </c>
      <c r="BF75" s="229">
        <v>928537.10000000021</v>
      </c>
      <c r="BG75" s="229">
        <v>-131518.18000000017</v>
      </c>
      <c r="BH75" s="229">
        <v>797018.92</v>
      </c>
      <c r="BI75" s="229">
        <v>9388.75</v>
      </c>
      <c r="BJ75" s="229">
        <v>0</v>
      </c>
      <c r="BK75" s="229">
        <v>0</v>
      </c>
      <c r="BL75" s="229">
        <v>9388.75</v>
      </c>
      <c r="BM75" s="229">
        <v>0</v>
      </c>
      <c r="BN75" s="229">
        <v>0</v>
      </c>
      <c r="BO75" s="229">
        <v>0</v>
      </c>
      <c r="BP75" s="229">
        <v>29048</v>
      </c>
      <c r="BQ75" s="229">
        <v>29048</v>
      </c>
      <c r="BR75" s="229">
        <v>66660.91</v>
      </c>
      <c r="BS75" s="229">
        <v>-19659.25</v>
      </c>
      <c r="BT75" s="229">
        <v>47001.66</v>
      </c>
      <c r="BU75" s="229">
        <v>0</v>
      </c>
      <c r="BV75" s="229">
        <v>0</v>
      </c>
      <c r="BW75" s="229">
        <v>0</v>
      </c>
      <c r="BX75" s="229">
        <v>0</v>
      </c>
      <c r="BY75" s="229">
        <v>0</v>
      </c>
      <c r="BZ75" s="229">
        <v>0</v>
      </c>
      <c r="CA75" s="229">
        <v>0</v>
      </c>
      <c r="CB75" s="229">
        <v>0</v>
      </c>
      <c r="CC75" s="229">
        <v>0</v>
      </c>
      <c r="CD75" s="229">
        <v>797018.92</v>
      </c>
      <c r="CE75" s="229">
        <v>0</v>
      </c>
      <c r="CF75" s="229">
        <v>47001.66</v>
      </c>
      <c r="CG75" s="229">
        <v>0</v>
      </c>
      <c r="CH75" s="229">
        <v>0</v>
      </c>
      <c r="CI75" s="229">
        <f t="shared" si="4"/>
        <v>844020.58000000007</v>
      </c>
      <c r="CJ75" s="229">
        <v>959476.43</v>
      </c>
      <c r="CK75" s="229">
        <v>-828</v>
      </c>
      <c r="CL75" s="229">
        <v>0</v>
      </c>
      <c r="CM75" s="229">
        <v>960304.43</v>
      </c>
      <c r="CN75" s="229">
        <v>0</v>
      </c>
      <c r="CO75" s="229">
        <v>0</v>
      </c>
      <c r="CP75" s="229">
        <v>10505.48</v>
      </c>
      <c r="CQ75" s="229">
        <v>8729.35</v>
      </c>
      <c r="CR75" s="229">
        <v>-172266.78</v>
      </c>
      <c r="CS75" s="229">
        <v>807272.48</v>
      </c>
      <c r="CT75" s="229">
        <v>161562.93</v>
      </c>
      <c r="CU75" s="229">
        <v>0</v>
      </c>
      <c r="CV75" s="229">
        <v>0</v>
      </c>
      <c r="CW75" s="229">
        <v>161562.93</v>
      </c>
      <c r="CX75" s="229"/>
      <c r="CY75" s="229"/>
      <c r="CZ75" s="229"/>
      <c r="DA75" s="229">
        <v>0</v>
      </c>
      <c r="DB75" s="229">
        <v>161562.93</v>
      </c>
      <c r="DC75" s="229">
        <v>0</v>
      </c>
      <c r="DD75" s="229">
        <v>0</v>
      </c>
      <c r="DE75" s="229">
        <v>1750</v>
      </c>
      <c r="DF75" s="229">
        <v>0</v>
      </c>
      <c r="DG75" s="229">
        <v>0</v>
      </c>
      <c r="DH75" s="229">
        <v>-45159.33</v>
      </c>
      <c r="DI75" s="229">
        <v>0</v>
      </c>
      <c r="DJ75" s="229">
        <v>-9520</v>
      </c>
      <c r="DK75" s="229">
        <v>-52929.33</v>
      </c>
      <c r="DL75" s="229">
        <v>0</v>
      </c>
      <c r="DM75" s="229">
        <v>0</v>
      </c>
      <c r="DN75" s="229">
        <v>-71885.320000000007</v>
      </c>
      <c r="DO75" s="229">
        <v>0</v>
      </c>
      <c r="DP75" s="229">
        <v>0</v>
      </c>
      <c r="DQ75" s="230">
        <v>-0.1799999998183921</v>
      </c>
      <c r="DR75" s="231">
        <v>2030948.0600000003</v>
      </c>
      <c r="DS75" s="232">
        <v>1255936.01</v>
      </c>
      <c r="DT75" s="231">
        <v>164224.6</v>
      </c>
      <c r="DU75" s="231">
        <v>169188.53000000003</v>
      </c>
      <c r="DV75" s="231">
        <v>186122.7</v>
      </c>
      <c r="DW75" s="231">
        <v>-71885.320000000007</v>
      </c>
    </row>
    <row r="76" spans="1:127" hidden="1">
      <c r="A76" s="226">
        <v>7006</v>
      </c>
      <c r="B76" s="227" t="s">
        <v>362</v>
      </c>
      <c r="C76" s="226">
        <v>7006</v>
      </c>
      <c r="D76" s="228" t="s">
        <v>281</v>
      </c>
      <c r="E76" s="228" t="s">
        <v>296</v>
      </c>
      <c r="F76" s="228" t="s">
        <v>5</v>
      </c>
      <c r="G76" s="228" t="s">
        <v>283</v>
      </c>
      <c r="H76" s="229">
        <v>1934802.45</v>
      </c>
      <c r="I76" s="229">
        <v>0</v>
      </c>
      <c r="J76" s="229">
        <v>2876689.23</v>
      </c>
      <c r="K76" s="229">
        <v>0</v>
      </c>
      <c r="L76" s="229">
        <v>129300</v>
      </c>
      <c r="M76" s="229">
        <v>2237.29</v>
      </c>
      <c r="N76" s="229">
        <v>0</v>
      </c>
      <c r="O76" s="229">
        <v>0</v>
      </c>
      <c r="P76" s="229">
        <v>15466.550000000061</v>
      </c>
      <c r="Q76" s="229">
        <v>108000.57000000005</v>
      </c>
      <c r="R76" s="229">
        <v>0</v>
      </c>
      <c r="S76" s="229">
        <v>0</v>
      </c>
      <c r="T76" s="229">
        <v>1331.1399999999999</v>
      </c>
      <c r="U76" s="229">
        <v>0</v>
      </c>
      <c r="V76" s="229">
        <v>0</v>
      </c>
      <c r="W76" s="229">
        <v>23436.89</v>
      </c>
      <c r="X76" s="229">
        <v>33555</v>
      </c>
      <c r="Y76" s="229">
        <v>5124819.1199999992</v>
      </c>
      <c r="Z76" s="229">
        <v>1198451.3999999859</v>
      </c>
      <c r="AA76" s="229">
        <v>-4288.07</v>
      </c>
      <c r="AB76" s="229">
        <v>-27021.509999999987</v>
      </c>
      <c r="AC76" s="229">
        <v>1017900.6099999987</v>
      </c>
      <c r="AD76" s="229">
        <v>107.97</v>
      </c>
      <c r="AE76" s="229">
        <v>0</v>
      </c>
      <c r="AF76" s="229">
        <v>1693309.580000004</v>
      </c>
      <c r="AG76" s="229">
        <v>56650.269999999982</v>
      </c>
      <c r="AH76" s="229">
        <v>5550</v>
      </c>
      <c r="AI76" s="229">
        <v>0</v>
      </c>
      <c r="AJ76" s="229">
        <v>0</v>
      </c>
      <c r="AK76" s="229">
        <v>115712.87999999993</v>
      </c>
      <c r="AL76" s="229">
        <v>0</v>
      </c>
      <c r="AM76" s="229">
        <v>35499.120000000003</v>
      </c>
      <c r="AN76" s="229">
        <v>12236.069999999996</v>
      </c>
      <c r="AO76" s="229">
        <v>52647.929999999986</v>
      </c>
      <c r="AP76" s="229">
        <v>0</v>
      </c>
      <c r="AQ76" s="229">
        <v>40016.110000000008</v>
      </c>
      <c r="AR76" s="229">
        <v>162931.03</v>
      </c>
      <c r="AS76" s="229">
        <v>246.32</v>
      </c>
      <c r="AT76" s="229">
        <v>0</v>
      </c>
      <c r="AU76" s="229">
        <v>61656.929999999964</v>
      </c>
      <c r="AV76" s="229">
        <v>9565.16</v>
      </c>
      <c r="AW76" s="229">
        <v>747.5</v>
      </c>
      <c r="AX76" s="229">
        <v>115064.84</v>
      </c>
      <c r="AY76" s="229">
        <v>0</v>
      </c>
      <c r="AZ76" s="229">
        <v>0</v>
      </c>
      <c r="BA76" s="229">
        <v>943509.39000000071</v>
      </c>
      <c r="BB76" s="229">
        <v>0</v>
      </c>
      <c r="BC76" s="229">
        <v>0</v>
      </c>
      <c r="BD76" s="229">
        <v>0</v>
      </c>
      <c r="BE76" s="229">
        <v>5490493.52999999</v>
      </c>
      <c r="BF76" s="229">
        <v>286048.80000000104</v>
      </c>
      <c r="BG76" s="229">
        <v>-365674.40999999084</v>
      </c>
      <c r="BH76" s="229">
        <v>-79625.6099999898</v>
      </c>
      <c r="BI76" s="229">
        <v>67170</v>
      </c>
      <c r="BJ76" s="229">
        <v>0</v>
      </c>
      <c r="BK76" s="229">
        <v>0</v>
      </c>
      <c r="BL76" s="229">
        <v>67170</v>
      </c>
      <c r="BM76" s="229">
        <v>0</v>
      </c>
      <c r="BN76" s="229">
        <v>0</v>
      </c>
      <c r="BO76" s="229">
        <v>0</v>
      </c>
      <c r="BP76" s="229">
        <v>0</v>
      </c>
      <c r="BQ76" s="229">
        <v>0</v>
      </c>
      <c r="BR76" s="229">
        <v>40338</v>
      </c>
      <c r="BS76" s="229">
        <v>67170</v>
      </c>
      <c r="BT76" s="229">
        <v>107508</v>
      </c>
      <c r="BU76" s="229">
        <v>0</v>
      </c>
      <c r="BV76" s="229">
        <v>0</v>
      </c>
      <c r="BW76" s="229">
        <v>0</v>
      </c>
      <c r="BX76" s="229">
        <v>0</v>
      </c>
      <c r="BY76" s="229">
        <v>0</v>
      </c>
      <c r="BZ76" s="229">
        <v>0</v>
      </c>
      <c r="CA76" s="229">
        <v>0</v>
      </c>
      <c r="CB76" s="229">
        <v>0</v>
      </c>
      <c r="CC76" s="229">
        <v>0</v>
      </c>
      <c r="CD76" s="229">
        <v>-79625.6099999898</v>
      </c>
      <c r="CE76" s="229">
        <v>0</v>
      </c>
      <c r="CF76" s="229">
        <v>107508</v>
      </c>
      <c r="CG76" s="229">
        <v>0</v>
      </c>
      <c r="CH76" s="229">
        <v>0</v>
      </c>
      <c r="CI76" s="229">
        <f t="shared" si="4"/>
        <v>27882.3900000102</v>
      </c>
      <c r="CJ76" s="229">
        <v>444347.13</v>
      </c>
      <c r="CK76" s="229">
        <v>0</v>
      </c>
      <c r="CL76" s="229">
        <v>0</v>
      </c>
      <c r="CM76" s="229">
        <v>444347.13</v>
      </c>
      <c r="CN76" s="229">
        <v>0</v>
      </c>
      <c r="CO76" s="229">
        <v>0</v>
      </c>
      <c r="CP76" s="229">
        <v>20269.72</v>
      </c>
      <c r="CQ76" s="229">
        <v>0</v>
      </c>
      <c r="CR76" s="229">
        <v>-408151.89</v>
      </c>
      <c r="CS76" s="229">
        <v>56464.959999999963</v>
      </c>
      <c r="CT76" s="229">
        <v>0</v>
      </c>
      <c r="CU76" s="229">
        <v>0</v>
      </c>
      <c r="CV76" s="229">
        <v>0</v>
      </c>
      <c r="CW76" s="229">
        <v>0</v>
      </c>
      <c r="CX76" s="229"/>
      <c r="CY76" s="229"/>
      <c r="CZ76" s="229"/>
      <c r="DA76" s="229">
        <v>0</v>
      </c>
      <c r="DB76" s="229">
        <v>0</v>
      </c>
      <c r="DC76" s="229">
        <v>0</v>
      </c>
      <c r="DD76" s="229">
        <v>8656.11</v>
      </c>
      <c r="DE76" s="229">
        <v>0</v>
      </c>
      <c r="DF76" s="229">
        <v>0</v>
      </c>
      <c r="DG76" s="229">
        <v>0</v>
      </c>
      <c r="DH76" s="229">
        <v>-37238.75</v>
      </c>
      <c r="DI76" s="229">
        <v>0</v>
      </c>
      <c r="DJ76" s="229">
        <v>0</v>
      </c>
      <c r="DK76" s="229">
        <v>-28582.639999999999</v>
      </c>
      <c r="DL76" s="229">
        <v>0</v>
      </c>
      <c r="DM76" s="229">
        <v>0</v>
      </c>
      <c r="DN76" s="229">
        <v>0</v>
      </c>
      <c r="DO76" s="229">
        <v>0</v>
      </c>
      <c r="DP76" s="229">
        <v>0</v>
      </c>
      <c r="DQ76" s="230">
        <v>7.000000003608875E-2</v>
      </c>
      <c r="DR76" s="231">
        <v>3935110.2499999893</v>
      </c>
      <c r="DS76" s="232">
        <v>1555383.2800000007</v>
      </c>
      <c r="DT76" s="231">
        <v>0</v>
      </c>
      <c r="DU76" s="231">
        <v>124798.26000000011</v>
      </c>
      <c r="DV76" s="231">
        <v>0</v>
      </c>
      <c r="DW76" s="231">
        <v>0</v>
      </c>
    </row>
    <row r="77" spans="1:127" hidden="1">
      <c r="A77" s="226">
        <v>2477</v>
      </c>
      <c r="B77" s="227" t="s">
        <v>363</v>
      </c>
      <c r="C77" s="226">
        <v>2477</v>
      </c>
      <c r="D77" s="228" t="s">
        <v>281</v>
      </c>
      <c r="E77" s="228" t="s">
        <v>291</v>
      </c>
      <c r="F77" s="228" t="s">
        <v>5</v>
      </c>
      <c r="G77" s="228" t="s">
        <v>293</v>
      </c>
      <c r="H77" s="229">
        <v>4144062.78</v>
      </c>
      <c r="I77" s="229">
        <v>0</v>
      </c>
      <c r="J77" s="229">
        <v>144950.29999999999</v>
      </c>
      <c r="K77" s="229">
        <v>0</v>
      </c>
      <c r="L77" s="229">
        <v>121230</v>
      </c>
      <c r="M77" s="229">
        <v>5456.93</v>
      </c>
      <c r="N77" s="229">
        <v>0</v>
      </c>
      <c r="O77" s="229">
        <v>0</v>
      </c>
      <c r="P77" s="229">
        <v>-164846.24999999997</v>
      </c>
      <c r="Q77" s="229">
        <v>2295.4899999999998</v>
      </c>
      <c r="R77" s="229">
        <v>0</v>
      </c>
      <c r="S77" s="229">
        <v>0</v>
      </c>
      <c r="T77" s="229">
        <v>302498.90999999992</v>
      </c>
      <c r="U77" s="229">
        <v>0</v>
      </c>
      <c r="V77" s="229">
        <v>0</v>
      </c>
      <c r="W77" s="229">
        <v>1780.83</v>
      </c>
      <c r="X77" s="229">
        <v>174033</v>
      </c>
      <c r="Y77" s="229">
        <v>4731461.99</v>
      </c>
      <c r="Z77" s="229">
        <v>2091475.4500000067</v>
      </c>
      <c r="AA77" s="229">
        <v>12858.79</v>
      </c>
      <c r="AB77" s="229">
        <v>-813.52999999999975</v>
      </c>
      <c r="AC77" s="229">
        <v>720605.05999999912</v>
      </c>
      <c r="AD77" s="229">
        <v>628.50999999999988</v>
      </c>
      <c r="AE77" s="229">
        <v>0</v>
      </c>
      <c r="AF77" s="229">
        <v>955605.33000000089</v>
      </c>
      <c r="AG77" s="229">
        <v>34088.209999999941</v>
      </c>
      <c r="AH77" s="229">
        <v>7083</v>
      </c>
      <c r="AI77" s="229">
        <v>0</v>
      </c>
      <c r="AJ77" s="229">
        <v>2385.2600000000002</v>
      </c>
      <c r="AK77" s="229">
        <v>36354.880000000005</v>
      </c>
      <c r="AL77" s="229">
        <v>0</v>
      </c>
      <c r="AM77" s="229">
        <v>93057.27</v>
      </c>
      <c r="AN77" s="229">
        <v>4908.7000000000007</v>
      </c>
      <c r="AO77" s="229">
        <v>95848.390000000014</v>
      </c>
      <c r="AP77" s="229">
        <v>33389.800000000003</v>
      </c>
      <c r="AQ77" s="229">
        <v>43786.73</v>
      </c>
      <c r="AR77" s="229">
        <v>116871.4800000001</v>
      </c>
      <c r="AS77" s="229">
        <v>20262.36</v>
      </c>
      <c r="AT77" s="229">
        <v>95</v>
      </c>
      <c r="AU77" s="229">
        <v>50566.959999999992</v>
      </c>
      <c r="AV77" s="229">
        <v>24312.75</v>
      </c>
      <c r="AW77" s="229">
        <v>7794.6</v>
      </c>
      <c r="AX77" s="229">
        <v>171339.42</v>
      </c>
      <c r="AY77" s="229">
        <v>274396.14000000013</v>
      </c>
      <c r="AZ77" s="229">
        <v>35335.5</v>
      </c>
      <c r="BA77" s="229">
        <v>323627.32000000036</v>
      </c>
      <c r="BB77" s="229">
        <v>0</v>
      </c>
      <c r="BC77" s="229">
        <v>0</v>
      </c>
      <c r="BD77" s="229">
        <v>0</v>
      </c>
      <c r="BE77" s="229">
        <v>5155863.3800000064</v>
      </c>
      <c r="BF77" s="229">
        <v>-76900.000000000524</v>
      </c>
      <c r="BG77" s="229">
        <v>-424401.39000000618</v>
      </c>
      <c r="BH77" s="229">
        <v>-501301.39000000671</v>
      </c>
      <c r="BI77" s="229">
        <v>44621.38</v>
      </c>
      <c r="BJ77" s="229">
        <v>0</v>
      </c>
      <c r="BK77" s="229">
        <v>0</v>
      </c>
      <c r="BL77" s="229">
        <v>44621.38</v>
      </c>
      <c r="BM77" s="229">
        <v>0</v>
      </c>
      <c r="BN77" s="229">
        <v>0</v>
      </c>
      <c r="BO77" s="229">
        <v>0</v>
      </c>
      <c r="BP77" s="229">
        <v>0</v>
      </c>
      <c r="BQ77" s="229">
        <v>0</v>
      </c>
      <c r="BR77" s="229">
        <v>1214.1100000000006</v>
      </c>
      <c r="BS77" s="229">
        <v>44621.38</v>
      </c>
      <c r="BT77" s="229">
        <v>45835.49</v>
      </c>
      <c r="BU77" s="229">
        <v>0</v>
      </c>
      <c r="BV77" s="229">
        <v>0</v>
      </c>
      <c r="BW77" s="229">
        <v>0</v>
      </c>
      <c r="BX77" s="229">
        <v>0</v>
      </c>
      <c r="BY77" s="229">
        <v>0</v>
      </c>
      <c r="BZ77" s="229">
        <v>0</v>
      </c>
      <c r="CA77" s="229">
        <v>0</v>
      </c>
      <c r="CB77" s="229">
        <v>0</v>
      </c>
      <c r="CC77" s="229">
        <v>0</v>
      </c>
      <c r="CD77" s="229">
        <v>-501301.39000000671</v>
      </c>
      <c r="CE77" s="229">
        <v>0</v>
      </c>
      <c r="CF77" s="229">
        <v>45835.49</v>
      </c>
      <c r="CG77" s="229">
        <v>0</v>
      </c>
      <c r="CH77" s="229">
        <v>0</v>
      </c>
      <c r="CI77" s="229">
        <f t="shared" si="4"/>
        <v>-455465.90000000672</v>
      </c>
      <c r="CJ77" s="229">
        <v>0</v>
      </c>
      <c r="CK77" s="229">
        <v>0</v>
      </c>
      <c r="CL77" s="229">
        <v>0</v>
      </c>
      <c r="CM77" s="229">
        <v>0</v>
      </c>
      <c r="CN77" s="229">
        <v>0</v>
      </c>
      <c r="CO77" s="229">
        <v>0</v>
      </c>
      <c r="CP77" s="229">
        <v>0</v>
      </c>
      <c r="CQ77" s="229">
        <v>0</v>
      </c>
      <c r="CR77" s="229">
        <v>0</v>
      </c>
      <c r="CS77" s="229">
        <v>0</v>
      </c>
      <c r="CT77" s="229">
        <v>0</v>
      </c>
      <c r="CU77" s="229">
        <v>0</v>
      </c>
      <c r="CV77" s="229">
        <v>0</v>
      </c>
      <c r="CW77" s="229">
        <v>0</v>
      </c>
      <c r="CX77" s="229"/>
      <c r="CY77" s="229"/>
      <c r="CZ77" s="229"/>
      <c r="DA77" s="229">
        <v>-383258.91000000673</v>
      </c>
      <c r="DB77" s="229">
        <v>-383258.91000000673</v>
      </c>
      <c r="DC77" s="229">
        <v>0</v>
      </c>
      <c r="DD77" s="229">
        <v>10177.959999999999</v>
      </c>
      <c r="DE77" s="229">
        <v>0</v>
      </c>
      <c r="DF77" s="229">
        <v>0</v>
      </c>
      <c r="DG77" s="229">
        <v>-81866.25</v>
      </c>
      <c r="DH77" s="229">
        <v>-518.70000000000005</v>
      </c>
      <c r="DI77" s="229">
        <v>0</v>
      </c>
      <c r="DJ77" s="229">
        <v>0</v>
      </c>
      <c r="DK77" s="229">
        <v>-72206.990000000005</v>
      </c>
      <c r="DL77" s="229">
        <v>0</v>
      </c>
      <c r="DM77" s="229">
        <v>0</v>
      </c>
      <c r="DN77" s="229">
        <v>0</v>
      </c>
      <c r="DO77" s="229">
        <v>0</v>
      </c>
      <c r="DP77" s="229">
        <v>0</v>
      </c>
      <c r="DQ77" s="230">
        <v>6.6938810050487518E-9</v>
      </c>
      <c r="DR77" s="231">
        <v>3814447.8200000068</v>
      </c>
      <c r="DS77" s="232">
        <v>1341415.5599999996</v>
      </c>
      <c r="DT77" s="231">
        <v>274396.14000000013</v>
      </c>
      <c r="DU77" s="231">
        <v>139948.14999999994</v>
      </c>
      <c r="DV77" s="231">
        <v>0</v>
      </c>
      <c r="DW77" s="231">
        <v>0</v>
      </c>
    </row>
    <row r="78" spans="1:127" hidden="1">
      <c r="A78" s="226">
        <v>3436</v>
      </c>
      <c r="B78" s="227" t="s">
        <v>364</v>
      </c>
      <c r="C78" s="226">
        <v>3436</v>
      </c>
      <c r="D78" s="228" t="s">
        <v>281</v>
      </c>
      <c r="E78" s="228" t="s">
        <v>291</v>
      </c>
      <c r="F78" s="228" t="s">
        <v>5</v>
      </c>
      <c r="G78" s="228" t="s">
        <v>293</v>
      </c>
      <c r="H78" s="229">
        <v>1118443.71</v>
      </c>
      <c r="I78" s="229">
        <v>0</v>
      </c>
      <c r="J78" s="229">
        <v>43566.81</v>
      </c>
      <c r="K78" s="229">
        <v>0</v>
      </c>
      <c r="L78" s="229">
        <v>107210</v>
      </c>
      <c r="M78" s="229">
        <v>4800</v>
      </c>
      <c r="N78" s="229">
        <v>0</v>
      </c>
      <c r="O78" s="229">
        <v>0</v>
      </c>
      <c r="P78" s="229">
        <v>27470.04</v>
      </c>
      <c r="Q78" s="229">
        <v>0</v>
      </c>
      <c r="R78" s="229">
        <v>0</v>
      </c>
      <c r="S78" s="229">
        <v>0</v>
      </c>
      <c r="T78" s="229">
        <v>-28</v>
      </c>
      <c r="U78" s="229">
        <v>0</v>
      </c>
      <c r="V78" s="229">
        <v>0</v>
      </c>
      <c r="W78" s="229">
        <v>1520</v>
      </c>
      <c r="X78" s="229">
        <v>42676</v>
      </c>
      <c r="Y78" s="229">
        <v>1345658.56</v>
      </c>
      <c r="Z78" s="229">
        <v>423547.79000000015</v>
      </c>
      <c r="AA78" s="229">
        <v>1830.37</v>
      </c>
      <c r="AB78" s="229">
        <v>-70.88</v>
      </c>
      <c r="AC78" s="229">
        <v>255178.15999999983</v>
      </c>
      <c r="AD78" s="229">
        <v>880.73</v>
      </c>
      <c r="AE78" s="229">
        <v>0</v>
      </c>
      <c r="AF78" s="229">
        <v>201305.31999999998</v>
      </c>
      <c r="AG78" s="229">
        <v>11296.239999999996</v>
      </c>
      <c r="AH78" s="229">
        <v>946.99</v>
      </c>
      <c r="AI78" s="229">
        <v>0</v>
      </c>
      <c r="AJ78" s="229">
        <v>0</v>
      </c>
      <c r="AK78" s="229">
        <v>14510.239999999998</v>
      </c>
      <c r="AL78" s="229">
        <v>0</v>
      </c>
      <c r="AM78" s="229">
        <v>2273.48</v>
      </c>
      <c r="AN78" s="229">
        <v>4623.87</v>
      </c>
      <c r="AO78" s="229">
        <v>16867.159999999996</v>
      </c>
      <c r="AP78" s="229">
        <v>6677.96</v>
      </c>
      <c r="AQ78" s="229">
        <v>3401.5600000000004</v>
      </c>
      <c r="AR78" s="229">
        <v>44674.720000000001</v>
      </c>
      <c r="AS78" s="229">
        <v>9380.64</v>
      </c>
      <c r="AT78" s="229">
        <v>0</v>
      </c>
      <c r="AU78" s="229">
        <v>23457.74</v>
      </c>
      <c r="AV78" s="229">
        <v>5139.75</v>
      </c>
      <c r="AW78" s="229">
        <v>0</v>
      </c>
      <c r="AX78" s="229">
        <v>80061.999999999956</v>
      </c>
      <c r="AY78" s="229">
        <v>165229.26999999999</v>
      </c>
      <c r="AZ78" s="229">
        <v>4412.32</v>
      </c>
      <c r="BA78" s="229">
        <v>78319.689999999988</v>
      </c>
      <c r="BB78" s="229">
        <v>0</v>
      </c>
      <c r="BC78" s="229">
        <v>0</v>
      </c>
      <c r="BD78" s="229">
        <v>0</v>
      </c>
      <c r="BE78" s="229">
        <v>1353945.1199999999</v>
      </c>
      <c r="BF78" s="229">
        <v>-605549.74000000022</v>
      </c>
      <c r="BG78" s="229">
        <v>-8286.559999999823</v>
      </c>
      <c r="BH78" s="229">
        <v>-613836.30000000005</v>
      </c>
      <c r="BI78" s="229">
        <v>0</v>
      </c>
      <c r="BJ78" s="229">
        <v>0</v>
      </c>
      <c r="BK78" s="229">
        <v>0</v>
      </c>
      <c r="BL78" s="229">
        <v>0</v>
      </c>
      <c r="BM78" s="229">
        <v>0</v>
      </c>
      <c r="BN78" s="229">
        <v>0</v>
      </c>
      <c r="BO78" s="229">
        <v>0</v>
      </c>
      <c r="BP78" s="229">
        <v>0</v>
      </c>
      <c r="BQ78" s="229">
        <v>0</v>
      </c>
      <c r="BR78" s="229">
        <v>0</v>
      </c>
      <c r="BS78" s="229">
        <v>0</v>
      </c>
      <c r="BT78" s="229">
        <v>0</v>
      </c>
      <c r="BU78" s="229">
        <v>0</v>
      </c>
      <c r="BV78" s="229">
        <v>0</v>
      </c>
      <c r="BW78" s="229">
        <v>0</v>
      </c>
      <c r="BX78" s="229">
        <v>0</v>
      </c>
      <c r="BY78" s="229">
        <v>0</v>
      </c>
      <c r="BZ78" s="229">
        <v>0</v>
      </c>
      <c r="CA78" s="229">
        <v>0</v>
      </c>
      <c r="CB78" s="229">
        <v>0</v>
      </c>
      <c r="CC78" s="229">
        <v>0</v>
      </c>
      <c r="CD78" s="229">
        <v>-613836.30000000005</v>
      </c>
      <c r="CE78" s="229">
        <v>0</v>
      </c>
      <c r="CF78" s="229">
        <v>0</v>
      </c>
      <c r="CG78" s="229">
        <v>0</v>
      </c>
      <c r="CH78" s="229">
        <v>0</v>
      </c>
      <c r="CI78" s="229">
        <f t="shared" si="4"/>
        <v>-613836.30000000005</v>
      </c>
      <c r="CJ78" s="229">
        <v>0</v>
      </c>
      <c r="CK78" s="229">
        <v>0</v>
      </c>
      <c r="CL78" s="229">
        <v>0</v>
      </c>
      <c r="CM78" s="229">
        <v>0</v>
      </c>
      <c r="CN78" s="229">
        <v>0</v>
      </c>
      <c r="CO78" s="229">
        <v>0</v>
      </c>
      <c r="CP78" s="229">
        <v>0</v>
      </c>
      <c r="CQ78" s="229">
        <v>0</v>
      </c>
      <c r="CR78" s="229">
        <v>0</v>
      </c>
      <c r="CS78" s="229">
        <v>0</v>
      </c>
      <c r="CT78" s="229">
        <v>0</v>
      </c>
      <c r="CU78" s="229">
        <v>0</v>
      </c>
      <c r="CV78" s="229">
        <v>0</v>
      </c>
      <c r="CW78" s="229">
        <v>0</v>
      </c>
      <c r="CX78" s="229"/>
      <c r="CY78" s="229"/>
      <c r="CZ78" s="229"/>
      <c r="DA78" s="229">
        <v>-613710.30000000005</v>
      </c>
      <c r="DB78" s="229">
        <v>-613710.30000000005</v>
      </c>
      <c r="DC78" s="229">
        <v>0</v>
      </c>
      <c r="DD78" s="229">
        <v>0</v>
      </c>
      <c r="DE78" s="229">
        <v>0</v>
      </c>
      <c r="DF78" s="229">
        <v>0</v>
      </c>
      <c r="DG78" s="229">
        <v>0</v>
      </c>
      <c r="DH78" s="229">
        <v>-126</v>
      </c>
      <c r="DI78" s="229">
        <v>0</v>
      </c>
      <c r="DJ78" s="229">
        <v>0</v>
      </c>
      <c r="DK78" s="229">
        <v>-126</v>
      </c>
      <c r="DL78" s="229">
        <v>0</v>
      </c>
      <c r="DM78" s="229">
        <v>0</v>
      </c>
      <c r="DN78" s="229">
        <v>0</v>
      </c>
      <c r="DO78" s="229">
        <v>0</v>
      </c>
      <c r="DP78" s="229">
        <v>0</v>
      </c>
      <c r="DQ78" s="230">
        <v>0</v>
      </c>
      <c r="DR78" s="231">
        <v>893967.72999999986</v>
      </c>
      <c r="DS78" s="232">
        <v>459977.39</v>
      </c>
      <c r="DT78" s="231">
        <v>165229.26999999999</v>
      </c>
      <c r="DU78" s="231">
        <v>27442.04</v>
      </c>
      <c r="DV78" s="231">
        <v>0</v>
      </c>
      <c r="DW78" s="231">
        <v>0</v>
      </c>
    </row>
    <row r="79" spans="1:127" hidden="1">
      <c r="A79" s="226">
        <v>2099</v>
      </c>
      <c r="B79" s="227" t="s">
        <v>365</v>
      </c>
      <c r="C79" s="226">
        <v>2099</v>
      </c>
      <c r="D79" s="228" t="s">
        <v>281</v>
      </c>
      <c r="E79" s="228" t="s">
        <v>291</v>
      </c>
      <c r="F79" s="228" t="s">
        <v>5</v>
      </c>
      <c r="G79" s="228" t="s">
        <v>283</v>
      </c>
      <c r="H79" s="229">
        <v>1535898.12</v>
      </c>
      <c r="I79" s="229">
        <v>0</v>
      </c>
      <c r="J79" s="229">
        <v>139135.32999999999</v>
      </c>
      <c r="K79" s="229">
        <v>0</v>
      </c>
      <c r="L79" s="229">
        <v>176330</v>
      </c>
      <c r="M79" s="229">
        <v>800</v>
      </c>
      <c r="N79" s="229">
        <v>0</v>
      </c>
      <c r="O79" s="229">
        <v>0</v>
      </c>
      <c r="P79" s="229">
        <v>21717.980000000003</v>
      </c>
      <c r="Q79" s="229">
        <v>2581</v>
      </c>
      <c r="R79" s="229">
        <v>0</v>
      </c>
      <c r="S79" s="229">
        <v>0</v>
      </c>
      <c r="T79" s="229">
        <v>0</v>
      </c>
      <c r="U79" s="229">
        <v>0</v>
      </c>
      <c r="V79" s="229">
        <v>0</v>
      </c>
      <c r="W79" s="229">
        <v>2836.13</v>
      </c>
      <c r="X79" s="229">
        <v>38266</v>
      </c>
      <c r="Y79" s="229">
        <v>1917564.56</v>
      </c>
      <c r="Z79" s="229">
        <v>1056806.4500000002</v>
      </c>
      <c r="AA79" s="229">
        <v>0</v>
      </c>
      <c r="AB79" s="229">
        <v>263550.07</v>
      </c>
      <c r="AC79" s="229">
        <v>79531.02999999997</v>
      </c>
      <c r="AD79" s="229">
        <v>89249.82</v>
      </c>
      <c r="AE79" s="229">
        <v>50599.3</v>
      </c>
      <c r="AF79" s="229">
        <v>39999.719999999623</v>
      </c>
      <c r="AG79" s="229">
        <v>5954.6699999999855</v>
      </c>
      <c r="AH79" s="229">
        <v>12822.099999999999</v>
      </c>
      <c r="AI79" s="229">
        <v>0</v>
      </c>
      <c r="AJ79" s="229">
        <v>0</v>
      </c>
      <c r="AK79" s="229">
        <v>38811.950000000004</v>
      </c>
      <c r="AL79" s="229">
        <v>1904</v>
      </c>
      <c r="AM79" s="229">
        <v>3878.07</v>
      </c>
      <c r="AN79" s="229">
        <v>5122.33</v>
      </c>
      <c r="AO79" s="229">
        <v>24775.179999999997</v>
      </c>
      <c r="AP79" s="229">
        <v>15883.6</v>
      </c>
      <c r="AQ79" s="229">
        <v>10062.530000000001</v>
      </c>
      <c r="AR79" s="229">
        <v>46103.829999999973</v>
      </c>
      <c r="AS79" s="229">
        <v>67991.26999999999</v>
      </c>
      <c r="AT79" s="229">
        <v>0</v>
      </c>
      <c r="AU79" s="229">
        <v>11141.269999999997</v>
      </c>
      <c r="AV79" s="229">
        <v>7368.3899999999994</v>
      </c>
      <c r="AW79" s="229">
        <v>540</v>
      </c>
      <c r="AX79" s="229">
        <v>25711.999999999993</v>
      </c>
      <c r="AY79" s="229">
        <v>27832.68</v>
      </c>
      <c r="AZ79" s="229">
        <v>38126.78</v>
      </c>
      <c r="BA79" s="229">
        <v>55390.31</v>
      </c>
      <c r="BB79" s="229">
        <v>0</v>
      </c>
      <c r="BC79" s="229">
        <v>0</v>
      </c>
      <c r="BD79" s="229">
        <v>0</v>
      </c>
      <c r="BE79" s="229">
        <v>1979157.3500000003</v>
      </c>
      <c r="BF79" s="229">
        <v>272057.28999999992</v>
      </c>
      <c r="BG79" s="229">
        <v>-61592.79000000027</v>
      </c>
      <c r="BH79" s="229">
        <v>210464.49999999965</v>
      </c>
      <c r="BI79" s="229">
        <v>6484</v>
      </c>
      <c r="BJ79" s="229">
        <v>0</v>
      </c>
      <c r="BK79" s="229">
        <v>0</v>
      </c>
      <c r="BL79" s="229">
        <v>6484</v>
      </c>
      <c r="BM79" s="229">
        <v>0</v>
      </c>
      <c r="BN79" s="229">
        <v>11761</v>
      </c>
      <c r="BO79" s="229">
        <v>0</v>
      </c>
      <c r="BP79" s="229">
        <v>0</v>
      </c>
      <c r="BQ79" s="229">
        <v>11761</v>
      </c>
      <c r="BR79" s="229">
        <v>7586.25</v>
      </c>
      <c r="BS79" s="229">
        <v>-5277</v>
      </c>
      <c r="BT79" s="229">
        <v>2309.25</v>
      </c>
      <c r="BU79" s="229">
        <v>0</v>
      </c>
      <c r="BV79" s="229">
        <v>0</v>
      </c>
      <c r="BW79" s="229">
        <v>0</v>
      </c>
      <c r="BX79" s="229">
        <v>0</v>
      </c>
      <c r="BY79" s="229">
        <v>0</v>
      </c>
      <c r="BZ79" s="229">
        <v>0</v>
      </c>
      <c r="CA79" s="229">
        <v>0</v>
      </c>
      <c r="CB79" s="229">
        <v>0</v>
      </c>
      <c r="CC79" s="229">
        <v>0</v>
      </c>
      <c r="CD79" s="229">
        <v>210464.49999999965</v>
      </c>
      <c r="CE79" s="229">
        <v>0</v>
      </c>
      <c r="CF79" s="229">
        <v>2309.25</v>
      </c>
      <c r="CG79" s="229">
        <v>0</v>
      </c>
      <c r="CH79" s="229">
        <v>0</v>
      </c>
      <c r="CI79" s="229">
        <f t="shared" si="4"/>
        <v>212773.74999999965</v>
      </c>
      <c r="CJ79" s="229">
        <v>343162.77</v>
      </c>
      <c r="CK79" s="229">
        <v>0</v>
      </c>
      <c r="CL79" s="229">
        <v>3130</v>
      </c>
      <c r="CM79" s="229">
        <v>346292.77</v>
      </c>
      <c r="CN79" s="229">
        <v>0</v>
      </c>
      <c r="CO79" s="229">
        <v>0</v>
      </c>
      <c r="CP79" s="229">
        <v>1312</v>
      </c>
      <c r="CQ79" s="229">
        <v>0</v>
      </c>
      <c r="CR79" s="229">
        <v>-136940</v>
      </c>
      <c r="CS79" s="229">
        <v>210664.77000000002</v>
      </c>
      <c r="CT79" s="229">
        <v>2601.96</v>
      </c>
      <c r="CU79" s="229">
        <v>0</v>
      </c>
      <c r="CV79" s="229">
        <v>0</v>
      </c>
      <c r="CW79" s="229">
        <v>2601.96</v>
      </c>
      <c r="CX79" s="229"/>
      <c r="CY79" s="229"/>
      <c r="CZ79" s="229"/>
      <c r="DA79" s="229">
        <v>0</v>
      </c>
      <c r="DB79" s="229">
        <v>2601.96</v>
      </c>
      <c r="DC79" s="229">
        <v>0</v>
      </c>
      <c r="DD79" s="229">
        <v>8337.09</v>
      </c>
      <c r="DE79" s="229">
        <v>0</v>
      </c>
      <c r="DF79" s="229">
        <v>0</v>
      </c>
      <c r="DG79" s="229">
        <v>-7755.62</v>
      </c>
      <c r="DH79" s="229">
        <v>0</v>
      </c>
      <c r="DI79" s="229">
        <v>0</v>
      </c>
      <c r="DJ79" s="229">
        <v>0</v>
      </c>
      <c r="DK79" s="229">
        <v>581.47000000000025</v>
      </c>
      <c r="DL79" s="229">
        <v>0</v>
      </c>
      <c r="DM79" s="229">
        <v>0</v>
      </c>
      <c r="DN79" s="229">
        <v>-1074</v>
      </c>
      <c r="DO79" s="229">
        <v>0</v>
      </c>
      <c r="DP79" s="229">
        <v>0</v>
      </c>
      <c r="DQ79" s="230">
        <v>-0.45000000001164153</v>
      </c>
      <c r="DR79" s="231">
        <v>1585691.06</v>
      </c>
      <c r="DS79" s="232">
        <v>393466.29000000027</v>
      </c>
      <c r="DT79" s="231">
        <v>27832.68</v>
      </c>
      <c r="DU79" s="231">
        <v>24298.980000000003</v>
      </c>
      <c r="DV79" s="231">
        <v>0</v>
      </c>
      <c r="DW79" s="231">
        <v>-1074</v>
      </c>
    </row>
    <row r="80" spans="1:127" hidden="1">
      <c r="A80" s="226">
        <v>1010</v>
      </c>
      <c r="B80" s="227" t="s">
        <v>366</v>
      </c>
      <c r="C80" s="226">
        <v>1010</v>
      </c>
      <c r="D80" s="228" t="s">
        <v>281</v>
      </c>
      <c r="E80" s="228" t="s">
        <v>282</v>
      </c>
      <c r="F80" s="228" t="s">
        <v>5</v>
      </c>
      <c r="G80" s="228" t="s">
        <v>283</v>
      </c>
      <c r="H80" s="229">
        <v>971712.42</v>
      </c>
      <c r="I80" s="229">
        <v>0</v>
      </c>
      <c r="J80" s="229">
        <v>36145.61</v>
      </c>
      <c r="K80" s="229">
        <v>0</v>
      </c>
      <c r="L80" s="229">
        <v>0</v>
      </c>
      <c r="M80" s="229">
        <v>0</v>
      </c>
      <c r="N80" s="229">
        <v>0</v>
      </c>
      <c r="O80" s="229">
        <v>0</v>
      </c>
      <c r="P80" s="229">
        <v>83907.32</v>
      </c>
      <c r="Q80" s="229">
        <v>0</v>
      </c>
      <c r="R80" s="229">
        <v>0</v>
      </c>
      <c r="S80" s="229">
        <v>0</v>
      </c>
      <c r="T80" s="229">
        <v>1516</v>
      </c>
      <c r="U80" s="229">
        <v>43011.19</v>
      </c>
      <c r="V80" s="229">
        <v>0</v>
      </c>
      <c r="W80" s="229">
        <v>0</v>
      </c>
      <c r="X80" s="229">
        <v>0</v>
      </c>
      <c r="Y80" s="229">
        <v>1136292.54</v>
      </c>
      <c r="Z80" s="229">
        <v>248198.83000000007</v>
      </c>
      <c r="AA80" s="229">
        <v>0</v>
      </c>
      <c r="AB80" s="229">
        <v>224411.61</v>
      </c>
      <c r="AC80" s="229">
        <v>0</v>
      </c>
      <c r="AD80" s="229">
        <v>47521.1</v>
      </c>
      <c r="AE80" s="229">
        <v>0</v>
      </c>
      <c r="AF80" s="229">
        <v>0</v>
      </c>
      <c r="AG80" s="229">
        <v>6150.2900000000045</v>
      </c>
      <c r="AH80" s="229">
        <v>3147.51</v>
      </c>
      <c r="AI80" s="229">
        <v>0</v>
      </c>
      <c r="AJ80" s="229">
        <v>0</v>
      </c>
      <c r="AK80" s="229">
        <v>14844.799999999996</v>
      </c>
      <c r="AL80" s="229">
        <v>12575.52</v>
      </c>
      <c r="AM80" s="229">
        <v>1747.92</v>
      </c>
      <c r="AN80" s="229">
        <v>526.73</v>
      </c>
      <c r="AO80" s="229">
        <v>8318.9500000000007</v>
      </c>
      <c r="AP80" s="229">
        <v>0</v>
      </c>
      <c r="AQ80" s="229">
        <v>17479.809999999998</v>
      </c>
      <c r="AR80" s="229">
        <v>35973.660000000003</v>
      </c>
      <c r="AS80" s="229">
        <v>0.03</v>
      </c>
      <c r="AT80" s="229">
        <v>0</v>
      </c>
      <c r="AU80" s="229">
        <v>75760.489999999976</v>
      </c>
      <c r="AV80" s="229">
        <v>3291.75</v>
      </c>
      <c r="AW80" s="229">
        <v>0</v>
      </c>
      <c r="AX80" s="229">
        <v>7104.42</v>
      </c>
      <c r="AY80" s="229">
        <v>117925.15</v>
      </c>
      <c r="AZ80" s="229">
        <v>4637.49</v>
      </c>
      <c r="BA80" s="229">
        <v>305455.76</v>
      </c>
      <c r="BB80" s="229">
        <v>0</v>
      </c>
      <c r="BC80" s="229">
        <v>0</v>
      </c>
      <c r="BD80" s="229">
        <v>0</v>
      </c>
      <c r="BE80" s="229">
        <v>1135071.8200000003</v>
      </c>
      <c r="BF80" s="229">
        <v>468903.78</v>
      </c>
      <c r="BG80" s="229">
        <v>1220.7199999997392</v>
      </c>
      <c r="BH80" s="229">
        <v>470124.49999999977</v>
      </c>
      <c r="BI80" s="229">
        <v>5194.75</v>
      </c>
      <c r="BJ80" s="229">
        <v>0</v>
      </c>
      <c r="BK80" s="229">
        <v>0</v>
      </c>
      <c r="BL80" s="229">
        <v>5194.75</v>
      </c>
      <c r="BM80" s="229">
        <v>0</v>
      </c>
      <c r="BN80" s="229">
        <v>0</v>
      </c>
      <c r="BO80" s="229">
        <v>0</v>
      </c>
      <c r="BP80" s="229">
        <v>0</v>
      </c>
      <c r="BQ80" s="229">
        <v>0</v>
      </c>
      <c r="BR80" s="229">
        <v>0</v>
      </c>
      <c r="BS80" s="229">
        <v>5194.75</v>
      </c>
      <c r="BT80" s="229">
        <v>5194.75</v>
      </c>
      <c r="BU80" s="229">
        <v>0</v>
      </c>
      <c r="BV80" s="229">
        <v>0</v>
      </c>
      <c r="BW80" s="229">
        <v>0</v>
      </c>
      <c r="BX80" s="229">
        <v>0</v>
      </c>
      <c r="BY80" s="229">
        <v>0</v>
      </c>
      <c r="BZ80" s="229">
        <v>0</v>
      </c>
      <c r="CA80" s="229">
        <v>0</v>
      </c>
      <c r="CB80" s="229">
        <v>0</v>
      </c>
      <c r="CC80" s="229">
        <v>0</v>
      </c>
      <c r="CD80" s="229">
        <v>470124.49999999977</v>
      </c>
      <c r="CE80" s="229">
        <v>0</v>
      </c>
      <c r="CF80" s="229">
        <v>5194.75</v>
      </c>
      <c r="CG80" s="229">
        <v>0</v>
      </c>
      <c r="CH80" s="229">
        <v>0</v>
      </c>
      <c r="CI80" s="229">
        <f t="shared" si="4"/>
        <v>475319.24999999977</v>
      </c>
      <c r="CJ80" s="229">
        <v>540418.16</v>
      </c>
      <c r="CK80" s="229">
        <v>0</v>
      </c>
      <c r="CL80" s="229">
        <v>0</v>
      </c>
      <c r="CM80" s="229">
        <v>540418.16</v>
      </c>
      <c r="CN80" s="229">
        <v>0</v>
      </c>
      <c r="CO80" s="229">
        <v>0</v>
      </c>
      <c r="CP80" s="229">
        <v>0</v>
      </c>
      <c r="CQ80" s="229">
        <v>0</v>
      </c>
      <c r="CR80" s="229">
        <v>11623.2</v>
      </c>
      <c r="CS80" s="229">
        <v>552041.36</v>
      </c>
      <c r="CT80" s="229">
        <v>0</v>
      </c>
      <c r="CU80" s="229">
        <v>0</v>
      </c>
      <c r="CV80" s="229">
        <v>0</v>
      </c>
      <c r="CW80" s="229">
        <v>0</v>
      </c>
      <c r="CX80" s="229"/>
      <c r="CY80" s="229"/>
      <c r="CZ80" s="229"/>
      <c r="DA80" s="229">
        <v>0</v>
      </c>
      <c r="DB80" s="229">
        <v>0</v>
      </c>
      <c r="DC80" s="229">
        <v>0</v>
      </c>
      <c r="DD80" s="229">
        <v>16407.25</v>
      </c>
      <c r="DE80" s="229">
        <v>0</v>
      </c>
      <c r="DF80" s="229">
        <v>0</v>
      </c>
      <c r="DG80" s="229">
        <v>-93129.36</v>
      </c>
      <c r="DH80" s="229">
        <v>0</v>
      </c>
      <c r="DI80" s="229">
        <v>0</v>
      </c>
      <c r="DJ80" s="229">
        <v>0</v>
      </c>
      <c r="DK80" s="229">
        <v>-76722.11</v>
      </c>
      <c r="DL80" s="229">
        <v>0</v>
      </c>
      <c r="DM80" s="229">
        <v>0</v>
      </c>
      <c r="DN80" s="229">
        <v>0</v>
      </c>
      <c r="DO80" s="229">
        <v>0</v>
      </c>
      <c r="DP80" s="229">
        <v>0</v>
      </c>
      <c r="DQ80" s="230">
        <v>0</v>
      </c>
      <c r="DR80" s="231">
        <v>526281.83000000007</v>
      </c>
      <c r="DS80" s="232">
        <v>608789.99000000022</v>
      </c>
      <c r="DT80" s="231">
        <v>117925.15</v>
      </c>
      <c r="DU80" s="231">
        <v>85423.32</v>
      </c>
      <c r="DV80" s="231">
        <v>43011.19</v>
      </c>
      <c r="DW80" s="231">
        <v>0</v>
      </c>
    </row>
    <row r="81" spans="1:127" hidden="1">
      <c r="A81" s="226">
        <v>1021</v>
      </c>
      <c r="B81" s="227" t="s">
        <v>367</v>
      </c>
      <c r="C81" s="226">
        <v>1021</v>
      </c>
      <c r="D81" s="228" t="s">
        <v>281</v>
      </c>
      <c r="E81" s="228" t="s">
        <v>282</v>
      </c>
      <c r="F81" s="228" t="s">
        <v>5</v>
      </c>
      <c r="G81" s="228" t="s">
        <v>283</v>
      </c>
      <c r="H81" s="229">
        <v>423680.24</v>
      </c>
      <c r="I81" s="229">
        <v>0</v>
      </c>
      <c r="J81" s="229">
        <v>34581.629999999997</v>
      </c>
      <c r="K81" s="229">
        <v>0</v>
      </c>
      <c r="L81" s="229">
        <v>0</v>
      </c>
      <c r="M81" s="229">
        <v>93072</v>
      </c>
      <c r="N81" s="229">
        <v>0</v>
      </c>
      <c r="O81" s="229">
        <v>0</v>
      </c>
      <c r="P81" s="229">
        <v>70549.470000000016</v>
      </c>
      <c r="Q81" s="229">
        <v>184</v>
      </c>
      <c r="R81" s="229">
        <v>0</v>
      </c>
      <c r="S81" s="229">
        <v>0</v>
      </c>
      <c r="T81" s="229">
        <v>2883</v>
      </c>
      <c r="U81" s="229">
        <v>22000</v>
      </c>
      <c r="V81" s="229">
        <v>0</v>
      </c>
      <c r="W81" s="229">
        <v>0</v>
      </c>
      <c r="X81" s="229">
        <v>0</v>
      </c>
      <c r="Y81" s="229">
        <v>646950.34</v>
      </c>
      <c r="Z81" s="229">
        <v>128362.50999999994</v>
      </c>
      <c r="AA81" s="229">
        <v>171.77</v>
      </c>
      <c r="AB81" s="229">
        <v>2210.1899999999996</v>
      </c>
      <c r="AC81" s="229">
        <v>112898.8299999999</v>
      </c>
      <c r="AD81" s="229">
        <v>23.159999999999997</v>
      </c>
      <c r="AE81" s="229">
        <v>0</v>
      </c>
      <c r="AF81" s="229">
        <v>110662.86999999995</v>
      </c>
      <c r="AG81" s="229">
        <v>-4486.9500000000016</v>
      </c>
      <c r="AH81" s="229">
        <v>565</v>
      </c>
      <c r="AI81" s="229">
        <v>0</v>
      </c>
      <c r="AJ81" s="229">
        <v>0</v>
      </c>
      <c r="AK81" s="229">
        <v>4297.91</v>
      </c>
      <c r="AL81" s="229">
        <v>0</v>
      </c>
      <c r="AM81" s="229">
        <v>6131.4099999999989</v>
      </c>
      <c r="AN81" s="229">
        <v>1013.7200000000001</v>
      </c>
      <c r="AO81" s="229">
        <v>9549.4800000000014</v>
      </c>
      <c r="AP81" s="229">
        <v>0</v>
      </c>
      <c r="AQ81" s="229">
        <v>9074.3799999999974</v>
      </c>
      <c r="AR81" s="229">
        <v>43165.919999999998</v>
      </c>
      <c r="AS81" s="229">
        <v>12753.549999999997</v>
      </c>
      <c r="AT81" s="229">
        <v>0</v>
      </c>
      <c r="AU81" s="229">
        <v>1597.6699999999998</v>
      </c>
      <c r="AV81" s="229">
        <v>0</v>
      </c>
      <c r="AW81" s="229">
        <v>0</v>
      </c>
      <c r="AX81" s="229">
        <v>2855.5099999999998</v>
      </c>
      <c r="AY81" s="229">
        <v>77304.620000000039</v>
      </c>
      <c r="AZ81" s="229">
        <v>0</v>
      </c>
      <c r="BA81" s="229">
        <v>27301.219999999998</v>
      </c>
      <c r="BB81" s="229">
        <v>0</v>
      </c>
      <c r="BC81" s="229">
        <v>0</v>
      </c>
      <c r="BD81" s="229">
        <v>0</v>
      </c>
      <c r="BE81" s="229">
        <v>545452.76999999967</v>
      </c>
      <c r="BF81" s="229">
        <v>17668.729999999981</v>
      </c>
      <c r="BG81" s="229">
        <v>101497.5700000003</v>
      </c>
      <c r="BH81" s="229">
        <v>119166.30000000028</v>
      </c>
      <c r="BI81" s="229">
        <v>4425.25</v>
      </c>
      <c r="BJ81" s="229">
        <v>0</v>
      </c>
      <c r="BK81" s="229">
        <v>0</v>
      </c>
      <c r="BL81" s="229">
        <v>4425.25</v>
      </c>
      <c r="BM81" s="229">
        <v>0</v>
      </c>
      <c r="BN81" s="229">
        <v>2484.5</v>
      </c>
      <c r="BO81" s="229">
        <v>0</v>
      </c>
      <c r="BP81" s="229">
        <v>0</v>
      </c>
      <c r="BQ81" s="229">
        <v>2484.5</v>
      </c>
      <c r="BR81" s="229">
        <v>9753.5600000000013</v>
      </c>
      <c r="BS81" s="229">
        <v>1940.75</v>
      </c>
      <c r="BT81" s="229">
        <v>11694.310000000001</v>
      </c>
      <c r="BU81" s="229">
        <v>0</v>
      </c>
      <c r="BV81" s="229">
        <v>0</v>
      </c>
      <c r="BW81" s="229">
        <v>0</v>
      </c>
      <c r="BX81" s="229">
        <v>0</v>
      </c>
      <c r="BY81" s="229">
        <v>0</v>
      </c>
      <c r="BZ81" s="229">
        <v>0</v>
      </c>
      <c r="CA81" s="229">
        <v>0</v>
      </c>
      <c r="CB81" s="229">
        <v>0</v>
      </c>
      <c r="CC81" s="229">
        <v>0</v>
      </c>
      <c r="CD81" s="229">
        <v>119166.30000000028</v>
      </c>
      <c r="CE81" s="229">
        <v>0</v>
      </c>
      <c r="CF81" s="229">
        <v>11694.310000000001</v>
      </c>
      <c r="CG81" s="229">
        <v>0</v>
      </c>
      <c r="CH81" s="229">
        <v>0</v>
      </c>
      <c r="CI81" s="229">
        <f t="shared" si="4"/>
        <v>130860.61000000028</v>
      </c>
      <c r="CJ81" s="229">
        <v>148204.17000000001</v>
      </c>
      <c r="CK81" s="229">
        <v>0</v>
      </c>
      <c r="CL81" s="229">
        <v>0</v>
      </c>
      <c r="CM81" s="229">
        <v>148204.17000000001</v>
      </c>
      <c r="CN81" s="229">
        <v>0</v>
      </c>
      <c r="CO81" s="229">
        <v>0</v>
      </c>
      <c r="CP81" s="229">
        <v>3000.9300000000003</v>
      </c>
      <c r="CQ81" s="229">
        <v>0</v>
      </c>
      <c r="CR81" s="229">
        <v>-21529.43</v>
      </c>
      <c r="CS81" s="229">
        <v>129675.67000000001</v>
      </c>
      <c r="CT81" s="229">
        <v>0</v>
      </c>
      <c r="CU81" s="229">
        <v>0</v>
      </c>
      <c r="CV81" s="229">
        <v>0</v>
      </c>
      <c r="CW81" s="229">
        <v>0</v>
      </c>
      <c r="CX81" s="229"/>
      <c r="CY81" s="229"/>
      <c r="CZ81" s="229"/>
      <c r="DA81" s="229">
        <v>0</v>
      </c>
      <c r="DB81" s="229">
        <v>0</v>
      </c>
      <c r="DC81" s="229">
        <v>0</v>
      </c>
      <c r="DD81" s="229">
        <v>1184.94</v>
      </c>
      <c r="DE81" s="229">
        <v>0</v>
      </c>
      <c r="DF81" s="229">
        <v>0</v>
      </c>
      <c r="DG81" s="229">
        <v>0</v>
      </c>
      <c r="DH81" s="229">
        <v>0</v>
      </c>
      <c r="DI81" s="229">
        <v>0</v>
      </c>
      <c r="DJ81" s="229">
        <v>0</v>
      </c>
      <c r="DK81" s="229">
        <v>1184.94</v>
      </c>
      <c r="DL81" s="229">
        <v>0</v>
      </c>
      <c r="DM81" s="229">
        <v>0</v>
      </c>
      <c r="DN81" s="229">
        <v>0</v>
      </c>
      <c r="DO81" s="229">
        <v>0</v>
      </c>
      <c r="DP81" s="229">
        <v>0</v>
      </c>
      <c r="DQ81" s="230">
        <v>0</v>
      </c>
      <c r="DR81" s="231">
        <v>349842.37999999977</v>
      </c>
      <c r="DS81" s="232">
        <v>195610.3899999999</v>
      </c>
      <c r="DT81" s="231">
        <v>77304.620000000039</v>
      </c>
      <c r="DU81" s="231">
        <v>73616.470000000016</v>
      </c>
      <c r="DV81" s="231">
        <v>22000</v>
      </c>
      <c r="DW81" s="231">
        <v>0</v>
      </c>
    </row>
    <row r="82" spans="1:127" hidden="1">
      <c r="A82" s="226">
        <v>4201</v>
      </c>
      <c r="B82" s="227" t="s">
        <v>2</v>
      </c>
      <c r="C82" s="226">
        <v>4201</v>
      </c>
      <c r="D82" s="228" t="s">
        <v>281</v>
      </c>
      <c r="E82" s="228" t="s">
        <v>294</v>
      </c>
      <c r="F82" s="228" t="s">
        <v>5</v>
      </c>
      <c r="G82" s="228" t="s">
        <v>283</v>
      </c>
      <c r="H82" s="229">
        <v>9510413.8599999994</v>
      </c>
      <c r="I82" s="229">
        <v>0</v>
      </c>
      <c r="J82" s="229">
        <v>71797.649999999994</v>
      </c>
      <c r="K82" s="229">
        <v>0</v>
      </c>
      <c r="L82" s="229">
        <v>610450.04</v>
      </c>
      <c r="M82" s="229">
        <v>24341.58</v>
      </c>
      <c r="N82" s="229">
        <v>0</v>
      </c>
      <c r="O82" s="229">
        <v>96652</v>
      </c>
      <c r="P82" s="229">
        <v>109246</v>
      </c>
      <c r="Q82" s="229">
        <v>200092</v>
      </c>
      <c r="R82" s="229">
        <v>0</v>
      </c>
      <c r="S82" s="229">
        <v>0</v>
      </c>
      <c r="T82" s="229">
        <v>7559</v>
      </c>
      <c r="U82" s="229">
        <v>0</v>
      </c>
      <c r="V82" s="229">
        <v>0</v>
      </c>
      <c r="W82" s="229">
        <v>44923.88</v>
      </c>
      <c r="X82" s="229">
        <v>0</v>
      </c>
      <c r="Y82" s="229">
        <v>10675476.010000002</v>
      </c>
      <c r="Z82" s="229">
        <v>5830391</v>
      </c>
      <c r="AA82" s="229">
        <v>0</v>
      </c>
      <c r="AB82" s="229">
        <v>1205256</v>
      </c>
      <c r="AC82" s="229">
        <v>210786</v>
      </c>
      <c r="AD82" s="229">
        <v>545330</v>
      </c>
      <c r="AE82" s="229">
        <v>0</v>
      </c>
      <c r="AF82" s="229">
        <v>29462</v>
      </c>
      <c r="AG82" s="229">
        <v>32296</v>
      </c>
      <c r="AH82" s="229">
        <v>59014</v>
      </c>
      <c r="AI82" s="229">
        <v>0</v>
      </c>
      <c r="AJ82" s="229">
        <v>0</v>
      </c>
      <c r="AK82" s="229">
        <v>222422</v>
      </c>
      <c r="AL82" s="229">
        <v>24763</v>
      </c>
      <c r="AM82" s="229">
        <v>226289</v>
      </c>
      <c r="AN82" s="229">
        <v>15769</v>
      </c>
      <c r="AO82" s="229">
        <v>214240.47</v>
      </c>
      <c r="AP82" s="229">
        <v>176330.4</v>
      </c>
      <c r="AQ82" s="229">
        <v>108743</v>
      </c>
      <c r="AR82" s="229">
        <v>108053.78</v>
      </c>
      <c r="AS82" s="229">
        <v>216455.96</v>
      </c>
      <c r="AT82" s="229">
        <v>158775</v>
      </c>
      <c r="AU82" s="229">
        <v>200350.65</v>
      </c>
      <c r="AV82" s="229">
        <v>36599.919999999998</v>
      </c>
      <c r="AW82" s="229">
        <v>0</v>
      </c>
      <c r="AX82" s="229">
        <v>363121</v>
      </c>
      <c r="AY82" s="229">
        <v>77763</v>
      </c>
      <c r="AZ82" s="229">
        <v>230866</v>
      </c>
      <c r="BA82" s="229">
        <v>148525</v>
      </c>
      <c r="BB82" s="229">
        <v>0</v>
      </c>
      <c r="BC82" s="229">
        <v>0</v>
      </c>
      <c r="BD82" s="229">
        <v>0</v>
      </c>
      <c r="BE82" s="229">
        <v>10441602.180000002</v>
      </c>
      <c r="BF82" s="229">
        <v>2228245.3800000018</v>
      </c>
      <c r="BG82" s="229">
        <v>233873.83000000007</v>
      </c>
      <c r="BH82" s="229">
        <v>2462119.2100000018</v>
      </c>
      <c r="BI82" s="229">
        <v>24562.19</v>
      </c>
      <c r="BJ82" s="229">
        <v>0</v>
      </c>
      <c r="BK82" s="229">
        <v>0</v>
      </c>
      <c r="BL82" s="229">
        <v>24562.19</v>
      </c>
      <c r="BM82" s="229">
        <v>0</v>
      </c>
      <c r="BN82" s="229">
        <v>23800</v>
      </c>
      <c r="BO82" s="229">
        <v>10466.219999999999</v>
      </c>
      <c r="BP82" s="229">
        <v>0</v>
      </c>
      <c r="BQ82" s="229">
        <v>34266.22</v>
      </c>
      <c r="BR82" s="229">
        <v>24491.869999999995</v>
      </c>
      <c r="BS82" s="229">
        <v>-9704.0300000000025</v>
      </c>
      <c r="BT82" s="229">
        <v>14787.839999999993</v>
      </c>
      <c r="BU82" s="229">
        <v>0</v>
      </c>
      <c r="BV82" s="229">
        <v>0</v>
      </c>
      <c r="BW82" s="229">
        <v>0</v>
      </c>
      <c r="BX82" s="229">
        <v>0</v>
      </c>
      <c r="BY82" s="229">
        <v>0</v>
      </c>
      <c r="BZ82" s="229">
        <v>0</v>
      </c>
      <c r="CA82" s="229">
        <v>0</v>
      </c>
      <c r="CB82" s="229">
        <v>0</v>
      </c>
      <c r="CC82" s="229">
        <v>0</v>
      </c>
      <c r="CD82" s="229">
        <v>2462119.2100000018</v>
      </c>
      <c r="CE82" s="229">
        <v>0</v>
      </c>
      <c r="CF82" s="229">
        <v>14787.839999999993</v>
      </c>
      <c r="CG82" s="229">
        <v>0</v>
      </c>
      <c r="CH82" s="229">
        <v>0</v>
      </c>
      <c r="CI82" s="229">
        <f t="shared" si="4"/>
        <v>2476907.0500000017</v>
      </c>
      <c r="CJ82" s="229">
        <v>3261966.3</v>
      </c>
      <c r="CK82" s="229">
        <v>710252.04</v>
      </c>
      <c r="CL82" s="229">
        <v>888.55</v>
      </c>
      <c r="CM82" s="229">
        <v>2552602.8099999996</v>
      </c>
      <c r="CN82" s="229">
        <v>0</v>
      </c>
      <c r="CO82" s="229">
        <v>0</v>
      </c>
      <c r="CP82" s="229">
        <v>37830.839999999997</v>
      </c>
      <c r="CQ82" s="229">
        <v>0</v>
      </c>
      <c r="CR82" s="229">
        <v>0</v>
      </c>
      <c r="CS82" s="229">
        <v>2590433.6499999994</v>
      </c>
      <c r="CT82" s="229">
        <v>0</v>
      </c>
      <c r="CU82" s="229">
        <v>0</v>
      </c>
      <c r="CV82" s="229">
        <v>0</v>
      </c>
      <c r="CW82" s="229">
        <v>0</v>
      </c>
      <c r="CX82" s="229"/>
      <c r="CY82" s="229"/>
      <c r="CZ82" s="229"/>
      <c r="DA82" s="229">
        <v>0</v>
      </c>
      <c r="DB82" s="229">
        <v>0</v>
      </c>
      <c r="DC82" s="229">
        <v>0</v>
      </c>
      <c r="DD82" s="229">
        <v>0</v>
      </c>
      <c r="DE82" s="229">
        <v>0</v>
      </c>
      <c r="DF82" s="229">
        <v>0</v>
      </c>
      <c r="DG82" s="229">
        <v>-113527.08</v>
      </c>
      <c r="DH82" s="229">
        <v>0</v>
      </c>
      <c r="DI82" s="229">
        <v>0</v>
      </c>
      <c r="DJ82" s="229">
        <v>0</v>
      </c>
      <c r="DK82" s="229">
        <v>-113527.08</v>
      </c>
      <c r="DL82" s="229">
        <v>0</v>
      </c>
      <c r="DM82" s="229">
        <v>0</v>
      </c>
      <c r="DN82" s="229">
        <v>0</v>
      </c>
      <c r="DO82" s="229">
        <v>0</v>
      </c>
      <c r="DP82" s="229">
        <v>0</v>
      </c>
      <c r="DQ82" s="230">
        <v>0.48000000044703484</v>
      </c>
      <c r="DR82" s="231">
        <v>7853521</v>
      </c>
      <c r="DS82" s="232">
        <v>2588081.1800000016</v>
      </c>
      <c r="DT82" s="231">
        <v>77763</v>
      </c>
      <c r="DU82" s="231">
        <v>413549</v>
      </c>
      <c r="DV82" s="231">
        <v>0</v>
      </c>
      <c r="DW82" s="231">
        <v>0</v>
      </c>
    </row>
    <row r="83" spans="1:127" hidden="1">
      <c r="A83" s="226">
        <v>4015</v>
      </c>
      <c r="B83" s="227" t="s">
        <v>368</v>
      </c>
      <c r="C83" s="226">
        <v>4015</v>
      </c>
      <c r="D83" s="228" t="s">
        <v>281</v>
      </c>
      <c r="E83" s="228" t="s">
        <v>294</v>
      </c>
      <c r="F83" s="228" t="s">
        <v>5</v>
      </c>
      <c r="G83" s="228" t="s">
        <v>283</v>
      </c>
      <c r="H83" s="229">
        <v>5697642.7199999997</v>
      </c>
      <c r="I83" s="229">
        <v>0</v>
      </c>
      <c r="J83" s="229">
        <v>40089.410000000003</v>
      </c>
      <c r="K83" s="229">
        <v>0</v>
      </c>
      <c r="L83" s="229">
        <v>341720</v>
      </c>
      <c r="M83" s="229">
        <v>2913.86</v>
      </c>
      <c r="N83" s="229">
        <v>0</v>
      </c>
      <c r="O83" s="229">
        <v>1010</v>
      </c>
      <c r="P83" s="229">
        <v>14592</v>
      </c>
      <c r="Q83" s="229">
        <v>0</v>
      </c>
      <c r="R83" s="229">
        <v>0</v>
      </c>
      <c r="S83" s="229">
        <v>0</v>
      </c>
      <c r="T83" s="229">
        <v>0</v>
      </c>
      <c r="U83" s="229">
        <v>6338</v>
      </c>
      <c r="V83" s="229">
        <v>0</v>
      </c>
      <c r="W83" s="229">
        <v>20302.91</v>
      </c>
      <c r="X83" s="229">
        <v>0</v>
      </c>
      <c r="Y83" s="229">
        <v>6124608.9000000004</v>
      </c>
      <c r="Z83" s="229">
        <v>3219539.13</v>
      </c>
      <c r="AA83" s="229">
        <v>0</v>
      </c>
      <c r="AB83" s="229">
        <v>677202.96</v>
      </c>
      <c r="AC83" s="229">
        <v>102128.14</v>
      </c>
      <c r="AD83" s="229">
        <v>443266.64</v>
      </c>
      <c r="AE83" s="229">
        <v>0</v>
      </c>
      <c r="AF83" s="229">
        <v>32364.55</v>
      </c>
      <c r="AG83" s="229">
        <v>36967.5</v>
      </c>
      <c r="AH83" s="229">
        <v>17155.86</v>
      </c>
      <c r="AI83" s="229">
        <v>0</v>
      </c>
      <c r="AJ83" s="229">
        <v>0</v>
      </c>
      <c r="AK83" s="229">
        <v>225404.65000000002</v>
      </c>
      <c r="AL83" s="229">
        <v>14483.31</v>
      </c>
      <c r="AM83" s="229">
        <v>109681.84</v>
      </c>
      <c r="AN83" s="229">
        <v>2771</v>
      </c>
      <c r="AO83" s="229">
        <v>161183.10999999999</v>
      </c>
      <c r="AP83" s="229">
        <v>73229.64</v>
      </c>
      <c r="AQ83" s="229">
        <v>51147.12</v>
      </c>
      <c r="AR83" s="229">
        <v>94072.55</v>
      </c>
      <c r="AS83" s="229">
        <v>236862.58</v>
      </c>
      <c r="AT83" s="229">
        <v>78754.81</v>
      </c>
      <c r="AU83" s="229">
        <v>152575.06</v>
      </c>
      <c r="AV83" s="229">
        <v>17585.939999999999</v>
      </c>
      <c r="AW83" s="229">
        <v>0</v>
      </c>
      <c r="AX83" s="229">
        <v>119754.73</v>
      </c>
      <c r="AY83" s="229">
        <v>226557.92</v>
      </c>
      <c r="AZ83" s="229">
        <v>29611.85</v>
      </c>
      <c r="BA83" s="229">
        <v>96691.28</v>
      </c>
      <c r="BB83" s="229">
        <v>0</v>
      </c>
      <c r="BC83" s="229">
        <v>0</v>
      </c>
      <c r="BD83" s="229">
        <v>0</v>
      </c>
      <c r="BE83" s="229">
        <v>6218992.1699999999</v>
      </c>
      <c r="BF83" s="229">
        <v>1262002.4000000006</v>
      </c>
      <c r="BG83" s="229">
        <v>-94383.269999999553</v>
      </c>
      <c r="BH83" s="229">
        <v>1167619.1300000011</v>
      </c>
      <c r="BI83" s="229">
        <v>16546.560000000001</v>
      </c>
      <c r="BJ83" s="229">
        <v>0</v>
      </c>
      <c r="BK83" s="229">
        <v>0</v>
      </c>
      <c r="BL83" s="229">
        <v>16546.560000000001</v>
      </c>
      <c r="BM83" s="229">
        <v>0</v>
      </c>
      <c r="BN83" s="229">
        <v>0</v>
      </c>
      <c r="BO83" s="229">
        <v>0</v>
      </c>
      <c r="BP83" s="229">
        <v>0</v>
      </c>
      <c r="BQ83" s="229">
        <v>0</v>
      </c>
      <c r="BR83" s="229">
        <v>27444.28</v>
      </c>
      <c r="BS83" s="229">
        <v>16546.560000000001</v>
      </c>
      <c r="BT83" s="229">
        <v>43990.84</v>
      </c>
      <c r="BU83" s="229">
        <v>0</v>
      </c>
      <c r="BV83" s="229">
        <v>0</v>
      </c>
      <c r="BW83" s="229">
        <v>0</v>
      </c>
      <c r="BX83" s="229">
        <v>0</v>
      </c>
      <c r="BY83" s="229">
        <v>0</v>
      </c>
      <c r="BZ83" s="229">
        <v>0</v>
      </c>
      <c r="CA83" s="229">
        <v>0</v>
      </c>
      <c r="CB83" s="229">
        <v>0</v>
      </c>
      <c r="CC83" s="229">
        <v>0</v>
      </c>
      <c r="CD83" s="229">
        <v>1167619.1300000011</v>
      </c>
      <c r="CE83" s="229">
        <v>0</v>
      </c>
      <c r="CF83" s="229">
        <v>43990.84</v>
      </c>
      <c r="CG83" s="229">
        <v>0</v>
      </c>
      <c r="CH83" s="229">
        <v>0</v>
      </c>
      <c r="CI83" s="229">
        <f t="shared" si="4"/>
        <v>1211609.9700000011</v>
      </c>
      <c r="CJ83" s="229">
        <v>1602922.85</v>
      </c>
      <c r="CK83" s="229">
        <v>0</v>
      </c>
      <c r="CL83" s="229">
        <v>0</v>
      </c>
      <c r="CM83" s="229">
        <v>1602922.85</v>
      </c>
      <c r="CN83" s="229">
        <v>117.4</v>
      </c>
      <c r="CO83" s="229">
        <v>0</v>
      </c>
      <c r="CP83" s="229">
        <v>26164.799999999999</v>
      </c>
      <c r="CQ83" s="229">
        <v>0</v>
      </c>
      <c r="CR83" s="229">
        <v>0</v>
      </c>
      <c r="CS83" s="229">
        <v>1629205.05</v>
      </c>
      <c r="CT83" s="229">
        <v>2688.87</v>
      </c>
      <c r="CU83" s="229">
        <v>0</v>
      </c>
      <c r="CV83" s="229">
        <v>0</v>
      </c>
      <c r="CW83" s="229">
        <v>2688.87</v>
      </c>
      <c r="CX83" s="229"/>
      <c r="CY83" s="229"/>
      <c r="CZ83" s="229"/>
      <c r="DA83" s="229">
        <v>0</v>
      </c>
      <c r="DB83" s="229">
        <v>2688.87</v>
      </c>
      <c r="DC83" s="229">
        <v>0</v>
      </c>
      <c r="DD83" s="229">
        <v>0</v>
      </c>
      <c r="DE83" s="229">
        <v>0</v>
      </c>
      <c r="DF83" s="229">
        <v>0</v>
      </c>
      <c r="DG83" s="229">
        <v>-35892.089999999997</v>
      </c>
      <c r="DH83" s="229">
        <v>-146</v>
      </c>
      <c r="DI83" s="229">
        <v>0</v>
      </c>
      <c r="DJ83" s="229">
        <v>0</v>
      </c>
      <c r="DK83" s="229">
        <v>-36038.089999999997</v>
      </c>
      <c r="DL83" s="229">
        <v>-986.99</v>
      </c>
      <c r="DM83" s="229">
        <v>-383258.56</v>
      </c>
      <c r="DN83" s="229">
        <v>0</v>
      </c>
      <c r="DO83" s="229">
        <v>0</v>
      </c>
      <c r="DP83" s="229">
        <v>0</v>
      </c>
      <c r="DQ83" s="230"/>
      <c r="DR83" s="231">
        <v>4511468.92</v>
      </c>
      <c r="DS83" s="232">
        <v>1707523.25</v>
      </c>
      <c r="DT83" s="231">
        <v>226557.92</v>
      </c>
      <c r="DU83" s="231">
        <v>15602</v>
      </c>
      <c r="DV83" s="231">
        <v>6338</v>
      </c>
      <c r="DW83" s="231">
        <v>-384245.55</v>
      </c>
    </row>
    <row r="84" spans="1:127" hidden="1">
      <c r="A84" s="226">
        <v>3411</v>
      </c>
      <c r="B84" s="227" t="s">
        <v>369</v>
      </c>
      <c r="C84" s="226">
        <v>3411</v>
      </c>
      <c r="D84" s="228" t="s">
        <v>281</v>
      </c>
      <c r="E84" s="228" t="s">
        <v>291</v>
      </c>
      <c r="F84" s="228" t="s">
        <v>5</v>
      </c>
      <c r="G84" s="228" t="s">
        <v>283</v>
      </c>
      <c r="H84" s="229">
        <v>1283712.67</v>
      </c>
      <c r="I84" s="229">
        <v>0</v>
      </c>
      <c r="J84" s="229">
        <v>249891.11</v>
      </c>
      <c r="K84" s="229">
        <v>0</v>
      </c>
      <c r="L84" s="229">
        <v>170090</v>
      </c>
      <c r="M84" s="229">
        <v>78203.75</v>
      </c>
      <c r="N84" s="229">
        <v>0</v>
      </c>
      <c r="O84" s="229">
        <v>0</v>
      </c>
      <c r="P84" s="229">
        <v>104453.08999999998</v>
      </c>
      <c r="Q84" s="229">
        <v>0</v>
      </c>
      <c r="R84" s="229">
        <v>0</v>
      </c>
      <c r="S84" s="229">
        <v>0</v>
      </c>
      <c r="T84" s="229">
        <v>0</v>
      </c>
      <c r="U84" s="229">
        <v>0</v>
      </c>
      <c r="V84" s="229">
        <v>0</v>
      </c>
      <c r="W84" s="229">
        <v>8730.92</v>
      </c>
      <c r="X84" s="229">
        <v>35860</v>
      </c>
      <c r="Y84" s="229">
        <v>1930941.5399999998</v>
      </c>
      <c r="Z84" s="229">
        <v>714498.55999999878</v>
      </c>
      <c r="AA84" s="229">
        <v>0</v>
      </c>
      <c r="AB84" s="229">
        <v>0</v>
      </c>
      <c r="AC84" s="229">
        <v>273467.34999999992</v>
      </c>
      <c r="AD84" s="229">
        <v>0</v>
      </c>
      <c r="AE84" s="229">
        <v>0</v>
      </c>
      <c r="AF84" s="229">
        <v>290703.72999999975</v>
      </c>
      <c r="AG84" s="229">
        <v>0</v>
      </c>
      <c r="AH84" s="229">
        <v>3224.99</v>
      </c>
      <c r="AI84" s="229">
        <v>0</v>
      </c>
      <c r="AJ84" s="229">
        <v>0</v>
      </c>
      <c r="AK84" s="229">
        <v>37063.69</v>
      </c>
      <c r="AL84" s="229">
        <v>323</v>
      </c>
      <c r="AM84" s="229">
        <v>2177.58</v>
      </c>
      <c r="AN84" s="229">
        <v>1723.87</v>
      </c>
      <c r="AO84" s="229">
        <v>34070.489999999991</v>
      </c>
      <c r="AP84" s="229">
        <v>33654.800000000003</v>
      </c>
      <c r="AQ84" s="229">
        <v>0</v>
      </c>
      <c r="AR84" s="229">
        <v>75515.66999999994</v>
      </c>
      <c r="AS84" s="229">
        <v>70</v>
      </c>
      <c r="AT84" s="229">
        <v>0</v>
      </c>
      <c r="AU84" s="229">
        <v>11245.570000000002</v>
      </c>
      <c r="AV84" s="229">
        <v>4100</v>
      </c>
      <c r="AW84" s="229">
        <v>0</v>
      </c>
      <c r="AX84" s="229">
        <v>81825.030000000057</v>
      </c>
      <c r="AY84" s="229">
        <v>200902.59999999998</v>
      </c>
      <c r="AZ84" s="229">
        <v>3835.71</v>
      </c>
      <c r="BA84" s="229">
        <v>200730.58000000022</v>
      </c>
      <c r="BB84" s="229">
        <v>0</v>
      </c>
      <c r="BC84" s="229">
        <v>0</v>
      </c>
      <c r="BD84" s="229">
        <v>0</v>
      </c>
      <c r="BE84" s="229">
        <v>1969133.219999999</v>
      </c>
      <c r="BF84" s="229">
        <v>429210.09999999986</v>
      </c>
      <c r="BG84" s="229">
        <v>-38191.679999999236</v>
      </c>
      <c r="BH84" s="229">
        <v>391018.42000000062</v>
      </c>
      <c r="BI84" s="229">
        <v>0</v>
      </c>
      <c r="BJ84" s="229">
        <v>0</v>
      </c>
      <c r="BK84" s="229">
        <v>0</v>
      </c>
      <c r="BL84" s="229">
        <v>0</v>
      </c>
      <c r="BM84" s="229">
        <v>0</v>
      </c>
      <c r="BN84" s="229">
        <v>0</v>
      </c>
      <c r="BO84" s="229">
        <v>0</v>
      </c>
      <c r="BP84" s="229">
        <v>0</v>
      </c>
      <c r="BQ84" s="229">
        <v>0</v>
      </c>
      <c r="BR84" s="229">
        <v>0</v>
      </c>
      <c r="BS84" s="229">
        <v>0</v>
      </c>
      <c r="BT84" s="229">
        <v>0</v>
      </c>
      <c r="BU84" s="229">
        <v>0</v>
      </c>
      <c r="BV84" s="229">
        <v>0</v>
      </c>
      <c r="BW84" s="229">
        <v>0</v>
      </c>
      <c r="BX84" s="229">
        <v>0</v>
      </c>
      <c r="BY84" s="229">
        <v>0</v>
      </c>
      <c r="BZ84" s="229">
        <v>0</v>
      </c>
      <c r="CA84" s="229">
        <v>0</v>
      </c>
      <c r="CB84" s="229">
        <v>0</v>
      </c>
      <c r="CC84" s="229">
        <v>0</v>
      </c>
      <c r="CD84" s="229">
        <v>391018.42000000062</v>
      </c>
      <c r="CE84" s="229">
        <v>0</v>
      </c>
      <c r="CF84" s="229">
        <v>0</v>
      </c>
      <c r="CG84" s="229">
        <v>0</v>
      </c>
      <c r="CH84" s="229">
        <v>0</v>
      </c>
      <c r="CI84" s="229">
        <f t="shared" si="4"/>
        <v>391018.42000000062</v>
      </c>
      <c r="CJ84" s="229">
        <v>455239.64</v>
      </c>
      <c r="CK84" s="229">
        <v>0</v>
      </c>
      <c r="CL84" s="229">
        <v>0</v>
      </c>
      <c r="CM84" s="229">
        <v>455239.64</v>
      </c>
      <c r="CN84" s="229">
        <v>0</v>
      </c>
      <c r="CO84" s="229">
        <v>0</v>
      </c>
      <c r="CP84" s="229">
        <v>4985.3999999999996</v>
      </c>
      <c r="CQ84" s="229">
        <v>0</v>
      </c>
      <c r="CR84" s="229">
        <v>-80728</v>
      </c>
      <c r="CS84" s="229">
        <v>379497.04000000004</v>
      </c>
      <c r="CT84" s="229">
        <v>0</v>
      </c>
      <c r="CU84" s="229">
        <v>0</v>
      </c>
      <c r="CV84" s="229">
        <v>0</v>
      </c>
      <c r="CW84" s="229">
        <v>0</v>
      </c>
      <c r="CX84" s="229"/>
      <c r="CY84" s="229"/>
      <c r="CZ84" s="229"/>
      <c r="DA84" s="229">
        <v>0</v>
      </c>
      <c r="DB84" s="229">
        <v>0</v>
      </c>
      <c r="DC84" s="229">
        <v>0</v>
      </c>
      <c r="DD84" s="229">
        <v>11520.91</v>
      </c>
      <c r="DE84" s="229">
        <v>0</v>
      </c>
      <c r="DF84" s="229">
        <v>0</v>
      </c>
      <c r="DG84" s="229">
        <v>0</v>
      </c>
      <c r="DH84" s="229">
        <v>0</v>
      </c>
      <c r="DI84" s="229">
        <v>0</v>
      </c>
      <c r="DJ84" s="229">
        <v>0</v>
      </c>
      <c r="DK84" s="229">
        <v>11520.91</v>
      </c>
      <c r="DL84" s="229">
        <v>0</v>
      </c>
      <c r="DM84" s="229">
        <v>0</v>
      </c>
      <c r="DN84" s="229">
        <v>0</v>
      </c>
      <c r="DO84" s="229">
        <v>0</v>
      </c>
      <c r="DP84" s="229">
        <v>0</v>
      </c>
      <c r="DQ84" s="230"/>
      <c r="DR84" s="231">
        <v>1278669.6399999985</v>
      </c>
      <c r="DS84" s="232">
        <v>690463.58000000054</v>
      </c>
      <c r="DT84" s="231">
        <v>200902.59999999998</v>
      </c>
      <c r="DU84" s="231">
        <v>104453.08999999998</v>
      </c>
      <c r="DV84" s="231">
        <v>0</v>
      </c>
      <c r="DW84" s="231">
        <v>0</v>
      </c>
    </row>
    <row r="85" spans="1:127" hidden="1">
      <c r="A85" s="226">
        <v>2474</v>
      </c>
      <c r="B85" s="227" t="s">
        <v>370</v>
      </c>
      <c r="C85" s="226">
        <v>2474</v>
      </c>
      <c r="D85" s="228" t="s">
        <v>281</v>
      </c>
      <c r="E85" s="228" t="s">
        <v>291</v>
      </c>
      <c r="F85" s="228" t="s">
        <v>5</v>
      </c>
      <c r="G85" s="228" t="s">
        <v>293</v>
      </c>
      <c r="H85" s="229">
        <v>2210466.7400000002</v>
      </c>
      <c r="I85" s="229">
        <v>0</v>
      </c>
      <c r="J85" s="229">
        <v>55678.39</v>
      </c>
      <c r="K85" s="229">
        <v>0</v>
      </c>
      <c r="L85" s="229">
        <v>213470</v>
      </c>
      <c r="M85" s="229">
        <v>3546.93</v>
      </c>
      <c r="N85" s="229">
        <v>0</v>
      </c>
      <c r="O85" s="229">
        <v>25309.5</v>
      </c>
      <c r="P85" s="229">
        <v>48295.629999999866</v>
      </c>
      <c r="Q85" s="229">
        <v>614.05999999999995</v>
      </c>
      <c r="R85" s="229">
        <v>0</v>
      </c>
      <c r="S85" s="229">
        <v>0</v>
      </c>
      <c r="T85" s="229">
        <v>23243.279999999999</v>
      </c>
      <c r="U85" s="229">
        <v>32358.16</v>
      </c>
      <c r="V85" s="229">
        <v>0</v>
      </c>
      <c r="W85" s="229">
        <v>3767.71</v>
      </c>
      <c r="X85" s="229">
        <v>72834</v>
      </c>
      <c r="Y85" s="229">
        <v>2689584.4000000004</v>
      </c>
      <c r="Z85" s="229">
        <v>1368578.4099999992</v>
      </c>
      <c r="AA85" s="229">
        <v>0</v>
      </c>
      <c r="AB85" s="229">
        <v>302342.96000000002</v>
      </c>
      <c r="AC85" s="229">
        <v>43281.040000000503</v>
      </c>
      <c r="AD85" s="229">
        <v>154911.25</v>
      </c>
      <c r="AE85" s="229">
        <v>0</v>
      </c>
      <c r="AF85" s="229">
        <v>90510.25</v>
      </c>
      <c r="AG85" s="229">
        <v>0</v>
      </c>
      <c r="AH85" s="229">
        <v>0</v>
      </c>
      <c r="AI85" s="229">
        <v>0</v>
      </c>
      <c r="AJ85" s="229">
        <v>11878.97</v>
      </c>
      <c r="AK85" s="229">
        <v>12874.78</v>
      </c>
      <c r="AL85" s="229">
        <v>1935</v>
      </c>
      <c r="AM85" s="229">
        <v>60433.91</v>
      </c>
      <c r="AN85" s="229">
        <v>8394.2900000000009</v>
      </c>
      <c r="AO85" s="229">
        <v>62555.840000000004</v>
      </c>
      <c r="AP85" s="229">
        <v>33857.5</v>
      </c>
      <c r="AQ85" s="229">
        <v>13205.560000000001</v>
      </c>
      <c r="AR85" s="229">
        <v>60766</v>
      </c>
      <c r="AS85" s="229">
        <v>10029.459999999999</v>
      </c>
      <c r="AT85" s="229">
        <v>0</v>
      </c>
      <c r="AU85" s="229">
        <v>21632.500000000004</v>
      </c>
      <c r="AV85" s="229">
        <v>9471</v>
      </c>
      <c r="AW85" s="229">
        <v>1412</v>
      </c>
      <c r="AX85" s="229">
        <v>149350.46999999997</v>
      </c>
      <c r="AY85" s="229">
        <v>73310.840000000026</v>
      </c>
      <c r="AZ85" s="229">
        <v>10554.47</v>
      </c>
      <c r="BA85" s="229">
        <v>154532.71999999997</v>
      </c>
      <c r="BB85" s="229">
        <v>0</v>
      </c>
      <c r="BC85" s="229">
        <v>0</v>
      </c>
      <c r="BD85" s="229">
        <v>0</v>
      </c>
      <c r="BE85" s="229">
        <v>2655819.2199999997</v>
      </c>
      <c r="BF85" s="229">
        <v>-46755.729999999967</v>
      </c>
      <c r="BG85" s="229">
        <v>33765.180000000633</v>
      </c>
      <c r="BH85" s="229">
        <v>-12990.549999999334</v>
      </c>
      <c r="BI85" s="229">
        <v>8668.75</v>
      </c>
      <c r="BJ85" s="229">
        <v>0</v>
      </c>
      <c r="BK85" s="229">
        <v>0</v>
      </c>
      <c r="BL85" s="229">
        <v>8668.75</v>
      </c>
      <c r="BM85" s="229">
        <v>0</v>
      </c>
      <c r="BN85" s="229">
        <v>0</v>
      </c>
      <c r="BO85" s="229">
        <v>0</v>
      </c>
      <c r="BP85" s="229">
        <v>0</v>
      </c>
      <c r="BQ85" s="229">
        <v>0</v>
      </c>
      <c r="BR85" s="229">
        <v>21179</v>
      </c>
      <c r="BS85" s="229">
        <v>8668.75</v>
      </c>
      <c r="BT85" s="229">
        <v>29847.75</v>
      </c>
      <c r="BU85" s="229">
        <v>0</v>
      </c>
      <c r="BV85" s="229">
        <v>0</v>
      </c>
      <c r="BW85" s="229">
        <v>0</v>
      </c>
      <c r="BX85" s="229">
        <v>0</v>
      </c>
      <c r="BY85" s="229">
        <v>0</v>
      </c>
      <c r="BZ85" s="229">
        <v>0</v>
      </c>
      <c r="CA85" s="229">
        <v>0</v>
      </c>
      <c r="CB85" s="229">
        <v>0</v>
      </c>
      <c r="CC85" s="229">
        <v>0</v>
      </c>
      <c r="CD85" s="229">
        <v>-12990.549999999334</v>
      </c>
      <c r="CE85" s="229">
        <v>0</v>
      </c>
      <c r="CF85" s="229">
        <v>29847.75</v>
      </c>
      <c r="CG85" s="229">
        <v>0</v>
      </c>
      <c r="CH85" s="229">
        <v>0</v>
      </c>
      <c r="CI85" s="229">
        <f t="shared" si="4"/>
        <v>16857.200000000666</v>
      </c>
      <c r="CJ85" s="229">
        <v>0</v>
      </c>
      <c r="CK85" s="229">
        <v>0</v>
      </c>
      <c r="CL85" s="229">
        <v>0</v>
      </c>
      <c r="CM85" s="229">
        <v>0</v>
      </c>
      <c r="CN85" s="229">
        <v>0</v>
      </c>
      <c r="CO85" s="229">
        <v>0</v>
      </c>
      <c r="CP85" s="229">
        <v>0</v>
      </c>
      <c r="CQ85" s="229">
        <v>0</v>
      </c>
      <c r="CR85" s="229">
        <v>0</v>
      </c>
      <c r="CS85" s="229">
        <v>0</v>
      </c>
      <c r="CT85" s="229">
        <v>0</v>
      </c>
      <c r="CU85" s="229">
        <v>0</v>
      </c>
      <c r="CV85" s="229">
        <v>0</v>
      </c>
      <c r="CW85" s="229">
        <v>0</v>
      </c>
      <c r="CX85" s="229"/>
      <c r="CY85" s="229"/>
      <c r="CZ85" s="229"/>
      <c r="DA85" s="229">
        <v>55019.140000000254</v>
      </c>
      <c r="DB85" s="229">
        <v>55019.140000000254</v>
      </c>
      <c r="DC85" s="229">
        <v>1234.42</v>
      </c>
      <c r="DD85" s="229">
        <v>251.48</v>
      </c>
      <c r="DE85" s="229">
        <v>0</v>
      </c>
      <c r="DF85" s="229">
        <v>0</v>
      </c>
      <c r="DG85" s="229">
        <v>-38581.53</v>
      </c>
      <c r="DH85" s="229">
        <v>0</v>
      </c>
      <c r="DI85" s="229">
        <v>-1067</v>
      </c>
      <c r="DJ85" s="229">
        <v>0</v>
      </c>
      <c r="DK85" s="229">
        <v>-38162.629999999997</v>
      </c>
      <c r="DL85" s="229">
        <v>0</v>
      </c>
      <c r="DM85" s="229">
        <v>0</v>
      </c>
      <c r="DN85" s="229">
        <v>0</v>
      </c>
      <c r="DO85" s="229">
        <v>0</v>
      </c>
      <c r="DP85" s="229">
        <v>0</v>
      </c>
      <c r="DQ85" s="230">
        <v>-2.5465851649641991E-10</v>
      </c>
      <c r="DR85" s="231">
        <v>-2.5465851649641991E-10</v>
      </c>
      <c r="DS85" s="232"/>
      <c r="DT85" s="231"/>
      <c r="DU85" s="231"/>
      <c r="DV85" s="231"/>
      <c r="DW85" s="231">
        <v>0</v>
      </c>
    </row>
    <row r="86" spans="1:127" hidden="1">
      <c r="A86" s="226">
        <v>4223</v>
      </c>
      <c r="B86" s="227" t="s">
        <v>371</v>
      </c>
      <c r="C86" s="226">
        <v>4223</v>
      </c>
      <c r="D86" s="228" t="s">
        <v>281</v>
      </c>
      <c r="E86" s="228" t="s">
        <v>294</v>
      </c>
      <c r="F86" s="228" t="s">
        <v>5</v>
      </c>
      <c r="G86" s="228" t="s">
        <v>283</v>
      </c>
      <c r="H86" s="229">
        <v>8607062.4600000009</v>
      </c>
      <c r="I86" s="229">
        <v>947225</v>
      </c>
      <c r="J86" s="229">
        <v>105507.66</v>
      </c>
      <c r="K86" s="229">
        <v>0</v>
      </c>
      <c r="L86" s="229">
        <v>595505</v>
      </c>
      <c r="M86" s="229">
        <v>35425.730000000003</v>
      </c>
      <c r="N86" s="229">
        <v>0</v>
      </c>
      <c r="O86" s="229">
        <v>0</v>
      </c>
      <c r="P86" s="229">
        <v>381813.24</v>
      </c>
      <c r="Q86" s="229">
        <v>120119.67999999999</v>
      </c>
      <c r="R86" s="229">
        <v>0</v>
      </c>
      <c r="S86" s="229">
        <v>0</v>
      </c>
      <c r="T86" s="229">
        <v>5940.1</v>
      </c>
      <c r="U86" s="229">
        <v>0</v>
      </c>
      <c r="V86" s="229">
        <v>0</v>
      </c>
      <c r="W86" s="229">
        <v>35921.629999999997</v>
      </c>
      <c r="X86" s="229">
        <v>0</v>
      </c>
      <c r="Y86" s="229">
        <v>10834520.500000002</v>
      </c>
      <c r="Z86" s="229">
        <v>6465868.0499999998</v>
      </c>
      <c r="AA86" s="229">
        <v>0</v>
      </c>
      <c r="AB86" s="229">
        <v>352939.54</v>
      </c>
      <c r="AC86" s="229">
        <v>0</v>
      </c>
      <c r="AD86" s="229">
        <v>1419418.26</v>
      </c>
      <c r="AE86" s="229">
        <v>0</v>
      </c>
      <c r="AF86" s="229">
        <v>130889.57</v>
      </c>
      <c r="AG86" s="229">
        <v>61682.91</v>
      </c>
      <c r="AH86" s="229">
        <v>50790.5</v>
      </c>
      <c r="AI86" s="229">
        <v>6415.6</v>
      </c>
      <c r="AJ86" s="229">
        <v>29198.31</v>
      </c>
      <c r="AK86" s="229">
        <v>45502.11</v>
      </c>
      <c r="AL86" s="229">
        <v>0</v>
      </c>
      <c r="AM86" s="229">
        <v>0</v>
      </c>
      <c r="AN86" s="229">
        <v>114702.78</v>
      </c>
      <c r="AO86" s="229">
        <v>443752.59</v>
      </c>
      <c r="AP86" s="229">
        <v>174898.94</v>
      </c>
      <c r="AQ86" s="229">
        <v>17765.009999999998</v>
      </c>
      <c r="AR86" s="229">
        <f>304332.41-0.56</f>
        <v>304331.84999999998</v>
      </c>
      <c r="AS86" s="229">
        <v>135165.26</v>
      </c>
      <c r="AT86" s="229">
        <v>211466.25</v>
      </c>
      <c r="AU86" s="229">
        <v>363970.33</v>
      </c>
      <c r="AV86" s="229">
        <v>0</v>
      </c>
      <c r="AW86" s="229">
        <v>2400</v>
      </c>
      <c r="AX86" s="229">
        <v>525763.03</v>
      </c>
      <c r="AY86" s="229">
        <v>137145.04</v>
      </c>
      <c r="AZ86" s="229">
        <v>110546.73999999999</v>
      </c>
      <c r="BA86" s="229">
        <v>178779.11999999994</v>
      </c>
      <c r="BB86" s="229">
        <v>650108.80000000005</v>
      </c>
      <c r="BC86" s="229">
        <v>0</v>
      </c>
      <c r="BD86" s="229">
        <v>0</v>
      </c>
      <c r="BE86" s="229">
        <v>11933501.149999997</v>
      </c>
      <c r="BF86" s="229">
        <v>4979718.9499999937</v>
      </c>
      <c r="BG86" s="229">
        <v>-1098980.6499999948</v>
      </c>
      <c r="BH86" s="229">
        <v>3880738.2999999989</v>
      </c>
      <c r="BI86" s="229">
        <v>24995.31</v>
      </c>
      <c r="BJ86" s="229">
        <v>0</v>
      </c>
      <c r="BK86" s="229">
        <v>0</v>
      </c>
      <c r="BL86" s="229">
        <v>24995.31</v>
      </c>
      <c r="BM86" s="229">
        <v>0</v>
      </c>
      <c r="BN86" s="229">
        <v>0</v>
      </c>
      <c r="BO86" s="229">
        <v>0</v>
      </c>
      <c r="BP86" s="229">
        <v>0</v>
      </c>
      <c r="BQ86" s="229">
        <v>0</v>
      </c>
      <c r="BR86" s="229">
        <v>0</v>
      </c>
      <c r="BS86" s="229">
        <v>24995.31</v>
      </c>
      <c r="BT86" s="229">
        <v>24995.31</v>
      </c>
      <c r="BU86" s="229">
        <v>0</v>
      </c>
      <c r="BV86" s="229">
        <v>0</v>
      </c>
      <c r="BW86" s="229">
        <v>0</v>
      </c>
      <c r="BX86" s="229">
        <v>0</v>
      </c>
      <c r="BY86" s="229">
        <v>0</v>
      </c>
      <c r="BZ86" s="229">
        <v>0</v>
      </c>
      <c r="CA86" s="229">
        <v>0</v>
      </c>
      <c r="CB86" s="229">
        <v>0</v>
      </c>
      <c r="CC86" s="229">
        <v>0</v>
      </c>
      <c r="CD86" s="229">
        <v>3880738.2999999989</v>
      </c>
      <c r="CE86" s="229">
        <v>0</v>
      </c>
      <c r="CF86" s="229">
        <v>24995.31</v>
      </c>
      <c r="CG86" s="229">
        <v>0</v>
      </c>
      <c r="CH86" s="229">
        <v>0</v>
      </c>
      <c r="CI86" s="229">
        <f t="shared" si="4"/>
        <v>3905733.6099999989</v>
      </c>
      <c r="CJ86" s="229">
        <v>858767.43</v>
      </c>
      <c r="CK86" s="229">
        <v>857159.94</v>
      </c>
      <c r="CL86" s="229">
        <v>0</v>
      </c>
      <c r="CM86" s="229">
        <v>1607.4900000001071</v>
      </c>
      <c r="CN86" s="229">
        <v>300</v>
      </c>
      <c r="CO86" s="229">
        <v>0</v>
      </c>
      <c r="CP86" s="229">
        <v>45890.52</v>
      </c>
      <c r="CQ86" s="229">
        <v>0</v>
      </c>
      <c r="CR86" s="229">
        <v>-307.77999999999997</v>
      </c>
      <c r="CS86" s="229">
        <v>47490.230000000105</v>
      </c>
      <c r="CT86" s="229">
        <v>4038374.84</v>
      </c>
      <c r="CU86" s="229">
        <v>0</v>
      </c>
      <c r="CV86" s="229">
        <v>0</v>
      </c>
      <c r="CW86" s="229">
        <v>4038374.84</v>
      </c>
      <c r="CX86" s="229"/>
      <c r="CY86" s="229"/>
      <c r="CZ86" s="229"/>
      <c r="DA86" s="229">
        <v>0</v>
      </c>
      <c r="DB86" s="229">
        <v>4038374.84</v>
      </c>
      <c r="DC86" s="229">
        <v>0</v>
      </c>
      <c r="DD86" s="229">
        <v>0</v>
      </c>
      <c r="DE86" s="229">
        <v>0</v>
      </c>
      <c r="DF86" s="229">
        <v>0</v>
      </c>
      <c r="DG86" s="229">
        <v>-49015.86</v>
      </c>
      <c r="DH86" s="229">
        <v>-131115.04</v>
      </c>
      <c r="DI86" s="229">
        <v>0</v>
      </c>
      <c r="DJ86" s="229">
        <v>0</v>
      </c>
      <c r="DK86" s="229">
        <v>-180130.90000000002</v>
      </c>
      <c r="DL86" s="229">
        <v>0</v>
      </c>
      <c r="DM86" s="229">
        <v>0</v>
      </c>
      <c r="DN86" s="229">
        <v>0</v>
      </c>
      <c r="DO86" s="229">
        <v>0</v>
      </c>
      <c r="DP86" s="229">
        <v>0</v>
      </c>
      <c r="DQ86" s="230"/>
      <c r="DR86" s="231">
        <v>8430798.3300000001</v>
      </c>
      <c r="DS86" s="232">
        <v>3502702.8199999966</v>
      </c>
      <c r="DT86" s="231">
        <v>137145.04</v>
      </c>
      <c r="DU86" s="231">
        <v>507873.01999999996</v>
      </c>
      <c r="DV86" s="231">
        <v>0</v>
      </c>
      <c r="DW86" s="231">
        <v>0</v>
      </c>
    </row>
    <row r="87" spans="1:127" hidden="1">
      <c r="A87" s="226">
        <v>3317</v>
      </c>
      <c r="B87" s="227" t="s">
        <v>372</v>
      </c>
      <c r="C87" s="226">
        <v>3317</v>
      </c>
      <c r="D87" s="228" t="s">
        <v>281</v>
      </c>
      <c r="E87" s="228" t="s">
        <v>291</v>
      </c>
      <c r="F87" s="228" t="s">
        <v>5</v>
      </c>
      <c r="G87" s="228" t="s">
        <v>283</v>
      </c>
      <c r="H87" s="229">
        <v>1346049.12</v>
      </c>
      <c r="I87" s="229">
        <v>0</v>
      </c>
      <c r="J87" s="229">
        <v>47987.94</v>
      </c>
      <c r="K87" s="229">
        <v>0</v>
      </c>
      <c r="L87" s="229">
        <v>136510</v>
      </c>
      <c r="M87" s="229">
        <v>2056.9299999999998</v>
      </c>
      <c r="N87" s="229">
        <v>0</v>
      </c>
      <c r="O87" s="229">
        <v>0</v>
      </c>
      <c r="P87" s="229">
        <v>17219.479999999996</v>
      </c>
      <c r="Q87" s="229">
        <v>0</v>
      </c>
      <c r="R87" s="229">
        <v>0</v>
      </c>
      <c r="S87" s="229">
        <v>0</v>
      </c>
      <c r="T87" s="229">
        <v>7092.35</v>
      </c>
      <c r="U87" s="229">
        <v>15696.130000000001</v>
      </c>
      <c r="V87" s="229">
        <v>0</v>
      </c>
      <c r="W87" s="229">
        <v>8781.17</v>
      </c>
      <c r="X87" s="229">
        <v>40056</v>
      </c>
      <c r="Y87" s="229">
        <v>1621449.1199999999</v>
      </c>
      <c r="Z87" s="229">
        <v>723432.62999999872</v>
      </c>
      <c r="AA87" s="229">
        <v>0</v>
      </c>
      <c r="AB87" s="229">
        <v>327273.28000000003</v>
      </c>
      <c r="AC87" s="229">
        <v>48416.8400000002</v>
      </c>
      <c r="AD87" s="229">
        <v>86033.7</v>
      </c>
      <c r="AE87" s="229">
        <v>0</v>
      </c>
      <c r="AF87" s="229">
        <v>34984.170000000158</v>
      </c>
      <c r="AG87" s="229">
        <v>2756.8000000000029</v>
      </c>
      <c r="AH87" s="229">
        <v>12705.3</v>
      </c>
      <c r="AI87" s="229">
        <v>0</v>
      </c>
      <c r="AJ87" s="229">
        <v>0</v>
      </c>
      <c r="AK87" s="229">
        <v>29610.790000000008</v>
      </c>
      <c r="AL87" s="229">
        <v>0</v>
      </c>
      <c r="AM87" s="229">
        <v>330.91999999999985</v>
      </c>
      <c r="AN87" s="229">
        <v>3211.7</v>
      </c>
      <c r="AO87" s="229">
        <v>22110.47</v>
      </c>
      <c r="AP87" s="229">
        <v>5246.96</v>
      </c>
      <c r="AQ87" s="229">
        <v>19547.77</v>
      </c>
      <c r="AR87" s="229">
        <v>59978.299999999974</v>
      </c>
      <c r="AS87" s="229">
        <v>15952.55</v>
      </c>
      <c r="AT87" s="229">
        <v>0</v>
      </c>
      <c r="AU87" s="229">
        <v>22747.310000000012</v>
      </c>
      <c r="AV87" s="229">
        <v>5929.38</v>
      </c>
      <c r="AW87" s="229">
        <v>2755</v>
      </c>
      <c r="AX87" s="229">
        <v>61884.560000000005</v>
      </c>
      <c r="AY87" s="229">
        <v>95595.029999999853</v>
      </c>
      <c r="AZ87" s="229">
        <v>5585.18</v>
      </c>
      <c r="BA87" s="229">
        <v>145182.38000000015</v>
      </c>
      <c r="BB87" s="229">
        <v>0</v>
      </c>
      <c r="BC87" s="229">
        <v>0</v>
      </c>
      <c r="BD87" s="229">
        <v>0</v>
      </c>
      <c r="BE87" s="229">
        <v>1731271.0199999991</v>
      </c>
      <c r="BF87" s="229">
        <v>137866.21999999988</v>
      </c>
      <c r="BG87" s="229">
        <v>-109821.89999999921</v>
      </c>
      <c r="BH87" s="229">
        <v>28044.320000000676</v>
      </c>
      <c r="BI87" s="229">
        <v>44157</v>
      </c>
      <c r="BJ87" s="229">
        <v>0</v>
      </c>
      <c r="BK87" s="229">
        <v>0</v>
      </c>
      <c r="BL87" s="229">
        <v>44157</v>
      </c>
      <c r="BM87" s="229">
        <v>0</v>
      </c>
      <c r="BN87" s="229">
        <v>0</v>
      </c>
      <c r="BO87" s="229">
        <v>0</v>
      </c>
      <c r="BP87" s="229">
        <v>0</v>
      </c>
      <c r="BQ87" s="229">
        <v>0</v>
      </c>
      <c r="BR87" s="229">
        <v>0</v>
      </c>
      <c r="BS87" s="229">
        <v>44157</v>
      </c>
      <c r="BT87" s="229">
        <v>44157</v>
      </c>
      <c r="BU87" s="229">
        <v>0</v>
      </c>
      <c r="BV87" s="229">
        <v>0</v>
      </c>
      <c r="BW87" s="229">
        <v>0</v>
      </c>
      <c r="BX87" s="229">
        <v>0</v>
      </c>
      <c r="BY87" s="229">
        <v>0</v>
      </c>
      <c r="BZ87" s="229">
        <v>0</v>
      </c>
      <c r="CA87" s="229">
        <v>0</v>
      </c>
      <c r="CB87" s="229">
        <v>0</v>
      </c>
      <c r="CC87" s="229">
        <v>0</v>
      </c>
      <c r="CD87" s="229">
        <v>28044.320000000676</v>
      </c>
      <c r="CE87" s="229">
        <v>0</v>
      </c>
      <c r="CF87" s="229">
        <v>44157</v>
      </c>
      <c r="CG87" s="229">
        <v>0</v>
      </c>
      <c r="CH87" s="229">
        <v>0</v>
      </c>
      <c r="CI87" s="229">
        <f t="shared" si="4"/>
        <v>72201.320000000676</v>
      </c>
      <c r="CJ87" s="229">
        <v>207677.14</v>
      </c>
      <c r="CK87" s="229">
        <v>108652.37</v>
      </c>
      <c r="CL87" s="229">
        <v>0</v>
      </c>
      <c r="CM87" s="229">
        <v>99024.770000000019</v>
      </c>
      <c r="CN87" s="229">
        <v>1278.57</v>
      </c>
      <c r="CO87" s="229">
        <v>0</v>
      </c>
      <c r="CP87" s="229">
        <v>1898.4</v>
      </c>
      <c r="CQ87" s="229">
        <v>2661.12</v>
      </c>
      <c r="CR87" s="229">
        <v>1040.0899999999999</v>
      </c>
      <c r="CS87" s="229">
        <v>105902.95000000001</v>
      </c>
      <c r="CT87" s="229">
        <v>0</v>
      </c>
      <c r="CU87" s="229">
        <v>0</v>
      </c>
      <c r="CV87" s="229">
        <v>0</v>
      </c>
      <c r="CW87" s="229">
        <v>0</v>
      </c>
      <c r="CX87" s="229"/>
      <c r="CY87" s="229"/>
      <c r="CZ87" s="229"/>
      <c r="DA87" s="229">
        <v>0</v>
      </c>
      <c r="DB87" s="229">
        <v>0</v>
      </c>
      <c r="DC87" s="229">
        <v>0</v>
      </c>
      <c r="DD87" s="229">
        <v>4576.83</v>
      </c>
      <c r="DE87" s="229">
        <v>0</v>
      </c>
      <c r="DF87" s="229">
        <v>0</v>
      </c>
      <c r="DG87" s="229">
        <v>-14216.62</v>
      </c>
      <c r="DH87" s="229">
        <v>-24062.29</v>
      </c>
      <c r="DI87" s="229">
        <v>0</v>
      </c>
      <c r="DJ87" s="229">
        <v>0</v>
      </c>
      <c r="DK87" s="229">
        <v>-33702.080000000002</v>
      </c>
      <c r="DL87" s="229">
        <v>0</v>
      </c>
      <c r="DM87" s="229">
        <v>0</v>
      </c>
      <c r="DN87" s="229">
        <v>0</v>
      </c>
      <c r="DO87" s="229">
        <v>0</v>
      </c>
      <c r="DP87" s="229">
        <v>0</v>
      </c>
      <c r="DQ87" s="230"/>
      <c r="DR87" s="231">
        <v>1222897.4199999992</v>
      </c>
      <c r="DS87" s="232">
        <v>508373.59999999986</v>
      </c>
      <c r="DT87" s="231">
        <v>95595.029999999853</v>
      </c>
      <c r="DU87" s="231">
        <v>24311.829999999994</v>
      </c>
      <c r="DV87" s="231">
        <v>15696.130000000001</v>
      </c>
      <c r="DW87" s="231">
        <v>0</v>
      </c>
    </row>
    <row r="88" spans="1:127" hidden="1">
      <c r="A88" s="226">
        <v>1023</v>
      </c>
      <c r="B88" s="227" t="s">
        <v>373</v>
      </c>
      <c r="C88" s="226">
        <v>1023</v>
      </c>
      <c r="D88" s="228" t="s">
        <v>281</v>
      </c>
      <c r="E88" s="228" t="s">
        <v>282</v>
      </c>
      <c r="F88" s="228" t="s">
        <v>5</v>
      </c>
      <c r="G88" s="228" t="s">
        <v>283</v>
      </c>
      <c r="H88" s="229">
        <v>545495.14</v>
      </c>
      <c r="I88" s="229">
        <v>0</v>
      </c>
      <c r="J88" s="229">
        <v>47320.63</v>
      </c>
      <c r="K88" s="229">
        <v>0</v>
      </c>
      <c r="L88" s="229">
        <v>0</v>
      </c>
      <c r="M88" s="229">
        <v>0</v>
      </c>
      <c r="N88" s="229">
        <v>0</v>
      </c>
      <c r="O88" s="229">
        <v>0</v>
      </c>
      <c r="P88" s="229">
        <v>23328.55</v>
      </c>
      <c r="Q88" s="229">
        <v>0</v>
      </c>
      <c r="R88" s="229">
        <v>0</v>
      </c>
      <c r="S88" s="229">
        <v>0</v>
      </c>
      <c r="T88" s="229">
        <v>10344.799999999999</v>
      </c>
      <c r="U88" s="229">
        <v>57671.97</v>
      </c>
      <c r="V88" s="229">
        <v>0</v>
      </c>
      <c r="W88" s="229">
        <v>0</v>
      </c>
      <c r="X88" s="229">
        <v>0</v>
      </c>
      <c r="Y88" s="229">
        <v>684161.09000000008</v>
      </c>
      <c r="Z88" s="229">
        <v>144931.58000000002</v>
      </c>
      <c r="AA88" s="229">
        <v>0</v>
      </c>
      <c r="AB88" s="229">
        <v>164612.07000000004</v>
      </c>
      <c r="AC88" s="229">
        <v>0</v>
      </c>
      <c r="AD88" s="229">
        <v>23652.27</v>
      </c>
      <c r="AE88" s="229">
        <v>0</v>
      </c>
      <c r="AF88" s="229">
        <v>43377.780000000057</v>
      </c>
      <c r="AG88" s="229">
        <v>2203.2500000000009</v>
      </c>
      <c r="AH88" s="229">
        <v>4882.2</v>
      </c>
      <c r="AI88" s="229">
        <v>0</v>
      </c>
      <c r="AJ88" s="229">
        <v>0</v>
      </c>
      <c r="AK88" s="229">
        <v>12490.13</v>
      </c>
      <c r="AL88" s="229">
        <v>9930</v>
      </c>
      <c r="AM88" s="229">
        <v>20592.890000000003</v>
      </c>
      <c r="AN88" s="229">
        <v>5007.5599999999986</v>
      </c>
      <c r="AO88" s="229">
        <v>6119.8</v>
      </c>
      <c r="AP88" s="229">
        <v>0</v>
      </c>
      <c r="AQ88" s="229">
        <v>12626.2</v>
      </c>
      <c r="AR88" s="229">
        <v>15922.889999999992</v>
      </c>
      <c r="AS88" s="229">
        <v>506.8</v>
      </c>
      <c r="AT88" s="229">
        <v>0</v>
      </c>
      <c r="AU88" s="229">
        <v>2582.0999999999985</v>
      </c>
      <c r="AV88" s="229">
        <v>3291.75</v>
      </c>
      <c r="AW88" s="229">
        <v>0</v>
      </c>
      <c r="AX88" s="229">
        <v>1804.31</v>
      </c>
      <c r="AY88" s="229">
        <v>65707.47</v>
      </c>
      <c r="AZ88" s="229">
        <v>14116.53</v>
      </c>
      <c r="BA88" s="229">
        <v>42356.050000000017</v>
      </c>
      <c r="BB88" s="229">
        <v>0</v>
      </c>
      <c r="BC88" s="229">
        <v>0</v>
      </c>
      <c r="BD88" s="229">
        <v>0</v>
      </c>
      <c r="BE88" s="229">
        <v>596713.63000000012</v>
      </c>
      <c r="BF88" s="229">
        <v>187014.96999999991</v>
      </c>
      <c r="BG88" s="229">
        <v>87447.459999999963</v>
      </c>
      <c r="BH88" s="229">
        <v>274462.42999999988</v>
      </c>
      <c r="BI88" s="229">
        <v>4573.75</v>
      </c>
      <c r="BJ88" s="229">
        <v>0</v>
      </c>
      <c r="BK88" s="229">
        <v>0</v>
      </c>
      <c r="BL88" s="229">
        <v>4573.75</v>
      </c>
      <c r="BM88" s="229">
        <v>0</v>
      </c>
      <c r="BN88" s="229">
        <v>0</v>
      </c>
      <c r="BO88" s="229">
        <v>0</v>
      </c>
      <c r="BP88" s="229">
        <v>1323.66</v>
      </c>
      <c r="BQ88" s="229">
        <v>1323.66</v>
      </c>
      <c r="BR88" s="229">
        <v>24669.79</v>
      </c>
      <c r="BS88" s="229">
        <v>3250.09</v>
      </c>
      <c r="BT88" s="229">
        <v>27919.88</v>
      </c>
      <c r="BU88" s="229">
        <v>0</v>
      </c>
      <c r="BV88" s="229">
        <v>0</v>
      </c>
      <c r="BW88" s="229">
        <v>0</v>
      </c>
      <c r="BX88" s="229">
        <v>0</v>
      </c>
      <c r="BY88" s="229">
        <v>0</v>
      </c>
      <c r="BZ88" s="229">
        <v>0</v>
      </c>
      <c r="CA88" s="229">
        <v>0</v>
      </c>
      <c r="CB88" s="229">
        <v>0</v>
      </c>
      <c r="CC88" s="229">
        <v>0</v>
      </c>
      <c r="CD88" s="229">
        <v>274462.42999999988</v>
      </c>
      <c r="CE88" s="229">
        <v>0</v>
      </c>
      <c r="CF88" s="229">
        <v>27919.88</v>
      </c>
      <c r="CG88" s="229">
        <v>0</v>
      </c>
      <c r="CH88" s="229">
        <v>0</v>
      </c>
      <c r="CI88" s="229">
        <f t="shared" si="4"/>
        <v>302382.30999999988</v>
      </c>
      <c r="CJ88" s="229">
        <v>299198.53999999998</v>
      </c>
      <c r="CK88" s="229">
        <v>0</v>
      </c>
      <c r="CL88" s="229">
        <v>1800</v>
      </c>
      <c r="CM88" s="229">
        <v>300998.53999999998</v>
      </c>
      <c r="CN88" s="229">
        <v>900</v>
      </c>
      <c r="CO88" s="229">
        <v>0</v>
      </c>
      <c r="CP88" s="229">
        <v>1745.03</v>
      </c>
      <c r="CQ88" s="229">
        <v>0</v>
      </c>
      <c r="CR88" s="229">
        <v>0</v>
      </c>
      <c r="CS88" s="229">
        <v>303643.57</v>
      </c>
      <c r="CT88" s="229">
        <v>0</v>
      </c>
      <c r="CU88" s="229">
        <v>0</v>
      </c>
      <c r="CV88" s="229">
        <v>0</v>
      </c>
      <c r="CW88" s="229">
        <v>0</v>
      </c>
      <c r="CX88" s="229"/>
      <c r="CY88" s="229"/>
      <c r="CZ88" s="229"/>
      <c r="DA88" s="229">
        <v>0</v>
      </c>
      <c r="DB88" s="229">
        <v>0</v>
      </c>
      <c r="DC88" s="229">
        <v>0</v>
      </c>
      <c r="DD88" s="229">
        <v>4338.75</v>
      </c>
      <c r="DE88" s="229">
        <v>0</v>
      </c>
      <c r="DF88" s="229">
        <v>0</v>
      </c>
      <c r="DG88" s="229">
        <v>-5599.57</v>
      </c>
      <c r="DH88" s="229">
        <v>0</v>
      </c>
      <c r="DI88" s="229">
        <v>0</v>
      </c>
      <c r="DJ88" s="229">
        <v>0</v>
      </c>
      <c r="DK88" s="229">
        <v>-1260.8199999999997</v>
      </c>
      <c r="DL88" s="229">
        <v>0</v>
      </c>
      <c r="DM88" s="229">
        <v>0</v>
      </c>
      <c r="DN88" s="229">
        <v>0</v>
      </c>
      <c r="DO88" s="229">
        <v>0</v>
      </c>
      <c r="DP88" s="229">
        <v>0</v>
      </c>
      <c r="DQ88" s="230"/>
      <c r="DR88" s="231">
        <v>378776.95000000007</v>
      </c>
      <c r="DS88" s="232">
        <v>217936.68000000005</v>
      </c>
      <c r="DT88" s="231">
        <v>65707.47</v>
      </c>
      <c r="DU88" s="231">
        <v>33673.35</v>
      </c>
      <c r="DV88" s="231">
        <v>57671.97</v>
      </c>
      <c r="DW88" s="231">
        <v>0</v>
      </c>
    </row>
    <row r="89" spans="1:127" hidden="1">
      <c r="A89" s="226">
        <v>2015</v>
      </c>
      <c r="B89" s="227" t="s">
        <v>374</v>
      </c>
      <c r="C89" s="226">
        <v>2015</v>
      </c>
      <c r="D89" s="228" t="s">
        <v>281</v>
      </c>
      <c r="E89" s="228" t="s">
        <v>291</v>
      </c>
      <c r="F89" s="228" t="s">
        <v>5</v>
      </c>
      <c r="G89" s="228" t="s">
        <v>283</v>
      </c>
      <c r="H89" s="229">
        <v>2695206.24</v>
      </c>
      <c r="I89" s="229">
        <v>0</v>
      </c>
      <c r="J89" s="229">
        <v>42523.25</v>
      </c>
      <c r="K89" s="229">
        <v>0</v>
      </c>
      <c r="L89" s="229">
        <v>289690</v>
      </c>
      <c r="M89" s="229">
        <v>4628.22</v>
      </c>
      <c r="N89" s="229">
        <v>0</v>
      </c>
      <c r="O89" s="229">
        <v>0</v>
      </c>
      <c r="P89" s="229">
        <v>87044.3</v>
      </c>
      <c r="Q89" s="229">
        <v>23852.560000000001</v>
      </c>
      <c r="R89" s="229">
        <v>0</v>
      </c>
      <c r="S89" s="229">
        <v>0</v>
      </c>
      <c r="T89" s="229">
        <v>7175.75</v>
      </c>
      <c r="U89" s="229">
        <v>1149</v>
      </c>
      <c r="V89" s="229">
        <v>0</v>
      </c>
      <c r="W89" s="229">
        <v>214.38</v>
      </c>
      <c r="X89" s="229">
        <v>65706</v>
      </c>
      <c r="Y89" s="229">
        <v>3217189.7</v>
      </c>
      <c r="Z89" s="229">
        <v>1379747.69</v>
      </c>
      <c r="AA89" s="229">
        <v>0</v>
      </c>
      <c r="AB89" s="229">
        <v>431750.17</v>
      </c>
      <c r="AC89" s="229">
        <v>115934.22</v>
      </c>
      <c r="AD89" s="229">
        <v>207577.67</v>
      </c>
      <c r="AE89" s="229">
        <v>139446.62</v>
      </c>
      <c r="AF89" s="229">
        <v>84514.1</v>
      </c>
      <c r="AG89" s="229">
        <v>8035.05</v>
      </c>
      <c r="AH89" s="229">
        <v>6450.68</v>
      </c>
      <c r="AI89" s="229">
        <v>0</v>
      </c>
      <c r="AJ89" s="229">
        <v>0</v>
      </c>
      <c r="AK89" s="229">
        <v>123988.17</v>
      </c>
      <c r="AL89" s="229">
        <v>5150</v>
      </c>
      <c r="AM89" s="229">
        <v>4579.12</v>
      </c>
      <c r="AN89" s="229">
        <v>13555.51</v>
      </c>
      <c r="AO89" s="229">
        <v>60157.84</v>
      </c>
      <c r="AP89" s="229">
        <v>41332.1</v>
      </c>
      <c r="AQ89" s="229">
        <v>18220.87</v>
      </c>
      <c r="AR89" s="229">
        <v>93581.43</v>
      </c>
      <c r="AS89" s="229">
        <v>32962.14</v>
      </c>
      <c r="AT89" s="229">
        <v>0</v>
      </c>
      <c r="AU89" s="229">
        <v>78177.87</v>
      </c>
      <c r="AV89" s="229">
        <v>9471</v>
      </c>
      <c r="AW89" s="229">
        <v>0</v>
      </c>
      <c r="AX89" s="229">
        <v>61752.959999999999</v>
      </c>
      <c r="AY89" s="229">
        <v>73102.77</v>
      </c>
      <c r="AZ89" s="229">
        <v>214474.04</v>
      </c>
      <c r="BA89" s="229">
        <v>129938.16</v>
      </c>
      <c r="BB89" s="229">
        <v>0</v>
      </c>
      <c r="BC89" s="229">
        <v>0</v>
      </c>
      <c r="BD89" s="229">
        <v>0</v>
      </c>
      <c r="BE89" s="229">
        <v>3333900.1800000006</v>
      </c>
      <c r="BF89" s="229">
        <v>679265.74</v>
      </c>
      <c r="BG89" s="229">
        <v>-116710.48000000045</v>
      </c>
      <c r="BH89" s="229">
        <v>562555.25999999954</v>
      </c>
      <c r="BI89" s="229">
        <v>30279</v>
      </c>
      <c r="BJ89" s="229">
        <v>0</v>
      </c>
      <c r="BK89" s="229">
        <v>0</v>
      </c>
      <c r="BL89" s="229">
        <v>30279</v>
      </c>
      <c r="BM89" s="229">
        <v>0</v>
      </c>
      <c r="BN89" s="229">
        <v>26564</v>
      </c>
      <c r="BO89" s="229">
        <v>0</v>
      </c>
      <c r="BP89" s="229">
        <v>0</v>
      </c>
      <c r="BQ89" s="229">
        <v>26564</v>
      </c>
      <c r="BR89" s="229">
        <v>9800</v>
      </c>
      <c r="BS89" s="229">
        <v>3715</v>
      </c>
      <c r="BT89" s="229">
        <v>13515</v>
      </c>
      <c r="BU89" s="229">
        <v>0</v>
      </c>
      <c r="BV89" s="229">
        <v>0</v>
      </c>
      <c r="BW89" s="229">
        <v>0</v>
      </c>
      <c r="BX89" s="229">
        <v>0</v>
      </c>
      <c r="BY89" s="229">
        <v>0</v>
      </c>
      <c r="BZ89" s="229">
        <v>0</v>
      </c>
      <c r="CA89" s="229">
        <v>0</v>
      </c>
      <c r="CB89" s="229">
        <v>0</v>
      </c>
      <c r="CC89" s="229">
        <v>0</v>
      </c>
      <c r="CD89" s="229">
        <v>562555.25999999954</v>
      </c>
      <c r="CE89" s="229">
        <v>0</v>
      </c>
      <c r="CF89" s="229">
        <v>13515</v>
      </c>
      <c r="CG89" s="229">
        <v>0</v>
      </c>
      <c r="CH89" s="229">
        <v>0</v>
      </c>
      <c r="CI89" s="229">
        <f t="shared" si="4"/>
        <v>576070.25999999954</v>
      </c>
      <c r="CJ89" s="229">
        <v>541122.72</v>
      </c>
      <c r="CK89" s="229">
        <v>4101.1899999999996</v>
      </c>
      <c r="CL89" s="229">
        <v>0</v>
      </c>
      <c r="CM89" s="229">
        <v>537021.53</v>
      </c>
      <c r="CN89" s="229">
        <v>0</v>
      </c>
      <c r="CO89" s="229">
        <v>0</v>
      </c>
      <c r="CP89" s="229">
        <v>20363.47</v>
      </c>
      <c r="CQ89" s="229">
        <v>-958.75000000000068</v>
      </c>
      <c r="CR89" s="229">
        <v>17300.72</v>
      </c>
      <c r="CS89" s="229">
        <v>573726.97</v>
      </c>
      <c r="CT89" s="229">
        <v>2343.02</v>
      </c>
      <c r="CU89" s="229">
        <v>0</v>
      </c>
      <c r="CV89" s="229">
        <v>0</v>
      </c>
      <c r="CW89" s="229">
        <v>2343.02</v>
      </c>
      <c r="CX89" s="229"/>
      <c r="CY89" s="229"/>
      <c r="CZ89" s="229"/>
      <c r="DA89" s="229">
        <v>0</v>
      </c>
      <c r="DB89" s="229">
        <v>2343.02</v>
      </c>
      <c r="DC89" s="229">
        <v>0</v>
      </c>
      <c r="DD89" s="229">
        <v>0</v>
      </c>
      <c r="DE89" s="229">
        <v>0</v>
      </c>
      <c r="DF89" s="229">
        <v>0</v>
      </c>
      <c r="DG89" s="229">
        <v>0</v>
      </c>
      <c r="DH89" s="229">
        <v>0</v>
      </c>
      <c r="DI89" s="229">
        <v>0</v>
      </c>
      <c r="DJ89" s="229">
        <v>0</v>
      </c>
      <c r="DK89" s="229">
        <v>0</v>
      </c>
      <c r="DL89" s="229">
        <v>0</v>
      </c>
      <c r="DM89" s="229">
        <v>0</v>
      </c>
      <c r="DN89" s="229">
        <v>0</v>
      </c>
      <c r="DO89" s="229">
        <v>0</v>
      </c>
      <c r="DP89" s="229">
        <v>0</v>
      </c>
      <c r="DQ89" s="230"/>
      <c r="DR89" s="231">
        <v>2367005.52</v>
      </c>
      <c r="DS89" s="232">
        <v>966894.66000000061</v>
      </c>
      <c r="DT89" s="231">
        <v>73102.77</v>
      </c>
      <c r="DU89" s="231">
        <v>118072.61</v>
      </c>
      <c r="DV89" s="231">
        <v>1149</v>
      </c>
      <c r="DW89" s="231">
        <v>0</v>
      </c>
    </row>
    <row r="90" spans="1:127" hidden="1">
      <c r="A90" s="226">
        <v>3352</v>
      </c>
      <c r="B90" s="227" t="s">
        <v>375</v>
      </c>
      <c r="C90" s="226">
        <v>3352</v>
      </c>
      <c r="D90" s="228" t="s">
        <v>281</v>
      </c>
      <c r="E90" s="228" t="s">
        <v>291</v>
      </c>
      <c r="F90" s="228" t="s">
        <v>5</v>
      </c>
      <c r="G90" s="228" t="s">
        <v>293</v>
      </c>
      <c r="H90" s="229">
        <v>1135061.52</v>
      </c>
      <c r="I90" s="229">
        <v>0</v>
      </c>
      <c r="J90" s="229">
        <v>50684.58</v>
      </c>
      <c r="K90" s="229">
        <v>0</v>
      </c>
      <c r="L90" s="229">
        <v>97680</v>
      </c>
      <c r="M90" s="229">
        <v>1913.86</v>
      </c>
      <c r="N90" s="229">
        <v>0</v>
      </c>
      <c r="O90" s="229">
        <v>0</v>
      </c>
      <c r="P90" s="229">
        <v>54238.19</v>
      </c>
      <c r="Q90" s="229">
        <v>0</v>
      </c>
      <c r="R90" s="229">
        <v>0</v>
      </c>
      <c r="S90" s="229">
        <v>0</v>
      </c>
      <c r="T90" s="229">
        <v>0</v>
      </c>
      <c r="U90" s="229">
        <v>20.66</v>
      </c>
      <c r="V90" s="229">
        <v>0</v>
      </c>
      <c r="W90" s="229">
        <v>1528.33</v>
      </c>
      <c r="X90" s="229">
        <v>43038</v>
      </c>
      <c r="Y90" s="229">
        <v>1384165.1400000001</v>
      </c>
      <c r="Z90" s="229">
        <v>504703.25000000052</v>
      </c>
      <c r="AA90" s="229">
        <v>-9.16</v>
      </c>
      <c r="AB90" s="229">
        <v>0</v>
      </c>
      <c r="AC90" s="229">
        <v>321250.40000000031</v>
      </c>
      <c r="AD90" s="229">
        <v>1068.6499999999999</v>
      </c>
      <c r="AE90" s="229">
        <v>31.20000000000001</v>
      </c>
      <c r="AF90" s="229">
        <v>180458.07000000007</v>
      </c>
      <c r="AG90" s="229">
        <v>12249.550000000003</v>
      </c>
      <c r="AH90" s="229">
        <v>5438.5</v>
      </c>
      <c r="AI90" s="229">
        <v>0</v>
      </c>
      <c r="AJ90" s="229">
        <v>317.2</v>
      </c>
      <c r="AK90" s="229">
        <v>15957.449999999999</v>
      </c>
      <c r="AL90" s="229">
        <v>0</v>
      </c>
      <c r="AM90" s="229">
        <v>2207.1</v>
      </c>
      <c r="AN90" s="229">
        <v>6583.0599999999995</v>
      </c>
      <c r="AO90" s="229">
        <v>29980.330000000005</v>
      </c>
      <c r="AP90" s="229">
        <v>7207.96</v>
      </c>
      <c r="AQ90" s="229">
        <v>26893.699999999997</v>
      </c>
      <c r="AR90" s="229">
        <v>24795.149999999998</v>
      </c>
      <c r="AS90" s="229">
        <v>3198</v>
      </c>
      <c r="AT90" s="229">
        <v>0</v>
      </c>
      <c r="AU90" s="229">
        <v>22786.379999999997</v>
      </c>
      <c r="AV90" s="229">
        <v>5139.75</v>
      </c>
      <c r="AW90" s="229">
        <v>2583</v>
      </c>
      <c r="AX90" s="229">
        <v>52763.25</v>
      </c>
      <c r="AY90" s="229">
        <v>130756.11000000002</v>
      </c>
      <c r="AZ90" s="229">
        <v>4663.0200000000004</v>
      </c>
      <c r="BA90" s="229">
        <v>121113.98999999999</v>
      </c>
      <c r="BB90" s="229">
        <v>0</v>
      </c>
      <c r="BC90" s="229">
        <v>0</v>
      </c>
      <c r="BD90" s="229">
        <v>0</v>
      </c>
      <c r="BE90" s="229">
        <v>1482135.9100000008</v>
      </c>
      <c r="BF90" s="229">
        <v>-43705.849999999926</v>
      </c>
      <c r="BG90" s="229">
        <v>-97970.770000000717</v>
      </c>
      <c r="BH90" s="229">
        <v>-141676.62000000064</v>
      </c>
      <c r="BI90" s="229">
        <v>0</v>
      </c>
      <c r="BJ90" s="229">
        <v>0</v>
      </c>
      <c r="BK90" s="229">
        <v>0</v>
      </c>
      <c r="BL90" s="229">
        <v>0</v>
      </c>
      <c r="BM90" s="229">
        <v>0</v>
      </c>
      <c r="BN90" s="229">
        <v>0</v>
      </c>
      <c r="BO90" s="229">
        <v>0</v>
      </c>
      <c r="BP90" s="229">
        <v>0</v>
      </c>
      <c r="BQ90" s="229">
        <v>0</v>
      </c>
      <c r="BR90" s="229">
        <v>0</v>
      </c>
      <c r="BS90" s="229">
        <v>0</v>
      </c>
      <c r="BT90" s="229">
        <v>0</v>
      </c>
      <c r="BU90" s="229">
        <v>0</v>
      </c>
      <c r="BV90" s="229">
        <v>0</v>
      </c>
      <c r="BW90" s="229">
        <v>0</v>
      </c>
      <c r="BX90" s="229">
        <v>0</v>
      </c>
      <c r="BY90" s="229">
        <v>0</v>
      </c>
      <c r="BZ90" s="229">
        <v>0</v>
      </c>
      <c r="CA90" s="229">
        <v>0</v>
      </c>
      <c r="CB90" s="229">
        <v>0</v>
      </c>
      <c r="CC90" s="229">
        <v>0</v>
      </c>
      <c r="CD90" s="229">
        <v>-141676.62000000064</v>
      </c>
      <c r="CE90" s="229">
        <v>0</v>
      </c>
      <c r="CF90" s="229">
        <v>0</v>
      </c>
      <c r="CG90" s="229">
        <v>0</v>
      </c>
      <c r="CH90" s="229">
        <v>0</v>
      </c>
      <c r="CI90" s="229">
        <f t="shared" si="4"/>
        <v>-141676.62000000064</v>
      </c>
      <c r="CJ90" s="229">
        <v>0</v>
      </c>
      <c r="CK90" s="229">
        <v>0</v>
      </c>
      <c r="CL90" s="229">
        <v>0</v>
      </c>
      <c r="CM90" s="229">
        <v>0</v>
      </c>
      <c r="CN90" s="229">
        <v>0</v>
      </c>
      <c r="CO90" s="229">
        <v>0</v>
      </c>
      <c r="CP90" s="229">
        <v>0</v>
      </c>
      <c r="CQ90" s="229">
        <v>0</v>
      </c>
      <c r="CR90" s="229">
        <v>0</v>
      </c>
      <c r="CS90" s="229">
        <v>0</v>
      </c>
      <c r="CT90" s="229">
        <v>0</v>
      </c>
      <c r="CU90" s="229">
        <v>0</v>
      </c>
      <c r="CV90" s="229">
        <v>0</v>
      </c>
      <c r="CW90" s="229">
        <v>0</v>
      </c>
      <c r="CX90" s="229"/>
      <c r="CY90" s="229"/>
      <c r="CZ90" s="229"/>
      <c r="DA90" s="229">
        <v>-141744.51000000065</v>
      </c>
      <c r="DB90" s="229">
        <v>-141744.51000000065</v>
      </c>
      <c r="DC90" s="229">
        <v>0</v>
      </c>
      <c r="DD90" s="229">
        <v>67.89</v>
      </c>
      <c r="DE90" s="229">
        <v>0</v>
      </c>
      <c r="DF90" s="229">
        <v>0</v>
      </c>
      <c r="DG90" s="229">
        <v>0</v>
      </c>
      <c r="DH90" s="229">
        <v>0</v>
      </c>
      <c r="DI90" s="229">
        <v>0</v>
      </c>
      <c r="DJ90" s="229">
        <v>0</v>
      </c>
      <c r="DK90" s="229">
        <v>67.89</v>
      </c>
      <c r="DL90" s="229">
        <v>0</v>
      </c>
      <c r="DM90" s="229">
        <v>0</v>
      </c>
      <c r="DN90" s="229">
        <v>0</v>
      </c>
      <c r="DO90" s="229">
        <v>0</v>
      </c>
      <c r="DP90" s="229">
        <v>0</v>
      </c>
      <c r="DQ90" s="230">
        <v>6.4028427004814148E-10</v>
      </c>
      <c r="DR90" s="231">
        <v>1019751.960000001</v>
      </c>
      <c r="DS90" s="232">
        <v>462383.94999999984</v>
      </c>
      <c r="DT90" s="231">
        <v>130756.11000000002</v>
      </c>
      <c r="DU90" s="231">
        <v>54238.19</v>
      </c>
      <c r="DV90" s="231">
        <v>20.66</v>
      </c>
      <c r="DW90" s="231">
        <v>0</v>
      </c>
    </row>
    <row r="91" spans="1:127" hidden="1">
      <c r="A91" s="226">
        <v>2005</v>
      </c>
      <c r="B91" s="227" t="s">
        <v>376</v>
      </c>
      <c r="C91" s="226">
        <v>2005</v>
      </c>
      <c r="D91" s="228" t="s">
        <v>281</v>
      </c>
      <c r="E91" s="228" t="s">
        <v>291</v>
      </c>
      <c r="F91" s="228" t="s">
        <v>5</v>
      </c>
      <c r="G91" s="228" t="s">
        <v>293</v>
      </c>
      <c r="H91" s="229">
        <v>3267340.1</v>
      </c>
      <c r="I91" s="229">
        <v>0</v>
      </c>
      <c r="J91" s="229">
        <v>109553.54</v>
      </c>
      <c r="K91" s="229">
        <v>0</v>
      </c>
      <c r="L91" s="229">
        <v>220980</v>
      </c>
      <c r="M91" s="229">
        <v>1200</v>
      </c>
      <c r="N91" s="229">
        <v>19900</v>
      </c>
      <c r="O91" s="229">
        <v>18740</v>
      </c>
      <c r="P91" s="229">
        <v>48877.430000000022</v>
      </c>
      <c r="Q91" s="229">
        <v>48053.88</v>
      </c>
      <c r="R91" s="229">
        <v>0</v>
      </c>
      <c r="S91" s="229">
        <v>0</v>
      </c>
      <c r="T91" s="229">
        <v>34720.119999999995</v>
      </c>
      <c r="U91" s="229">
        <v>28711</v>
      </c>
      <c r="V91" s="229">
        <v>0</v>
      </c>
      <c r="W91" s="229">
        <v>11434.19</v>
      </c>
      <c r="X91" s="229">
        <v>96391</v>
      </c>
      <c r="Y91" s="229">
        <v>3905901.2600000002</v>
      </c>
      <c r="Z91" s="229">
        <v>1786869.6599999971</v>
      </c>
      <c r="AA91" s="229">
        <v>0</v>
      </c>
      <c r="AB91" s="229">
        <v>489676.32</v>
      </c>
      <c r="AC91" s="229">
        <v>71380.229999999166</v>
      </c>
      <c r="AD91" s="229">
        <v>233977.71</v>
      </c>
      <c r="AE91" s="229">
        <v>0</v>
      </c>
      <c r="AF91" s="229">
        <v>94450.629999999772</v>
      </c>
      <c r="AG91" s="229">
        <v>11712.439999999879</v>
      </c>
      <c r="AH91" s="229">
        <v>5451</v>
      </c>
      <c r="AI91" s="229">
        <v>0</v>
      </c>
      <c r="AJ91" s="229">
        <v>3871.57</v>
      </c>
      <c r="AK91" s="229">
        <v>21050.720000000005</v>
      </c>
      <c r="AL91" s="229">
        <v>4138.5</v>
      </c>
      <c r="AM91" s="229">
        <v>84844.01999999999</v>
      </c>
      <c r="AN91" s="229">
        <v>-304.78999999999996</v>
      </c>
      <c r="AO91" s="229">
        <v>62273.809999999983</v>
      </c>
      <c r="AP91" s="229">
        <v>55649.66</v>
      </c>
      <c r="AQ91" s="229">
        <v>15868.049999999994</v>
      </c>
      <c r="AR91" s="229">
        <v>97745.780000000042</v>
      </c>
      <c r="AS91" s="229">
        <v>1136.3900000000001</v>
      </c>
      <c r="AT91" s="229">
        <v>0</v>
      </c>
      <c r="AU91" s="229">
        <v>41608.109999999986</v>
      </c>
      <c r="AV91" s="229">
        <v>18745.650000000001</v>
      </c>
      <c r="AW91" s="229">
        <v>0</v>
      </c>
      <c r="AX91" s="229">
        <v>123140.66000000002</v>
      </c>
      <c r="AY91" s="229">
        <v>225986.68999999989</v>
      </c>
      <c r="AZ91" s="229">
        <v>22343.96</v>
      </c>
      <c r="BA91" s="229">
        <v>273628.06000000006</v>
      </c>
      <c r="BB91" s="229">
        <v>0</v>
      </c>
      <c r="BC91" s="229">
        <v>0</v>
      </c>
      <c r="BD91" s="229">
        <v>0</v>
      </c>
      <c r="BE91" s="229">
        <v>3825534.2499999963</v>
      </c>
      <c r="BF91" s="229">
        <v>-85012.290000000328</v>
      </c>
      <c r="BG91" s="229">
        <v>80367.010000003967</v>
      </c>
      <c r="BH91" s="229">
        <v>-4645.2799999963609</v>
      </c>
      <c r="BI91" s="229">
        <v>27491.5</v>
      </c>
      <c r="BJ91" s="229">
        <v>0</v>
      </c>
      <c r="BK91" s="229">
        <v>0</v>
      </c>
      <c r="BL91" s="229">
        <v>27491.5</v>
      </c>
      <c r="BM91" s="229">
        <v>0</v>
      </c>
      <c r="BN91" s="229">
        <v>17544.059999999998</v>
      </c>
      <c r="BO91" s="229">
        <v>0</v>
      </c>
      <c r="BP91" s="229">
        <v>9947.44</v>
      </c>
      <c r="BQ91" s="229">
        <v>27491.5</v>
      </c>
      <c r="BR91" s="229">
        <v>0</v>
      </c>
      <c r="BS91" s="229">
        <v>0</v>
      </c>
      <c r="BT91" s="229">
        <v>0</v>
      </c>
      <c r="BU91" s="229">
        <v>0</v>
      </c>
      <c r="BV91" s="229">
        <v>0</v>
      </c>
      <c r="BW91" s="229">
        <v>0</v>
      </c>
      <c r="BX91" s="229">
        <v>0</v>
      </c>
      <c r="BY91" s="229">
        <v>0</v>
      </c>
      <c r="BZ91" s="229">
        <v>0</v>
      </c>
      <c r="CA91" s="229">
        <v>0</v>
      </c>
      <c r="CB91" s="229">
        <v>0</v>
      </c>
      <c r="CC91" s="229">
        <v>0</v>
      </c>
      <c r="CD91" s="229">
        <v>-4645.2799999963609</v>
      </c>
      <c r="CE91" s="229">
        <v>0</v>
      </c>
      <c r="CF91" s="229">
        <v>0</v>
      </c>
      <c r="CG91" s="229">
        <v>0</v>
      </c>
      <c r="CH91" s="229">
        <v>0</v>
      </c>
      <c r="CI91" s="229">
        <f t="shared" si="4"/>
        <v>-4645.2799999963609</v>
      </c>
      <c r="CJ91" s="229">
        <v>0</v>
      </c>
      <c r="CK91" s="229">
        <v>0</v>
      </c>
      <c r="CL91" s="229">
        <v>0</v>
      </c>
      <c r="CM91" s="229">
        <v>0</v>
      </c>
      <c r="CN91" s="229">
        <v>0</v>
      </c>
      <c r="CO91" s="229">
        <v>0</v>
      </c>
      <c r="CP91" s="229">
        <v>0</v>
      </c>
      <c r="CQ91" s="229">
        <v>0</v>
      </c>
      <c r="CR91" s="229">
        <v>0</v>
      </c>
      <c r="CS91" s="229">
        <v>0</v>
      </c>
      <c r="CT91" s="229">
        <v>0</v>
      </c>
      <c r="CU91" s="229">
        <v>0</v>
      </c>
      <c r="CV91" s="229">
        <v>0</v>
      </c>
      <c r="CW91" s="229">
        <v>0</v>
      </c>
      <c r="CX91" s="229"/>
      <c r="CY91" s="229"/>
      <c r="CZ91" s="229"/>
      <c r="DA91" s="229">
        <v>121565.27000000357</v>
      </c>
      <c r="DB91" s="229">
        <v>121565.27000000357</v>
      </c>
      <c r="DC91" s="229">
        <v>0</v>
      </c>
      <c r="DD91" s="229">
        <v>0</v>
      </c>
      <c r="DE91" s="229">
        <v>6826.3</v>
      </c>
      <c r="DF91" s="229">
        <v>0</v>
      </c>
      <c r="DG91" s="229">
        <v>-37008.43</v>
      </c>
      <c r="DH91" s="229">
        <v>-146</v>
      </c>
      <c r="DI91" s="229">
        <v>0</v>
      </c>
      <c r="DJ91" s="229">
        <v>-15593</v>
      </c>
      <c r="DK91" s="229">
        <v>-126210.55</v>
      </c>
      <c r="DL91" s="229">
        <v>0</v>
      </c>
      <c r="DM91" s="229">
        <v>0</v>
      </c>
      <c r="DN91" s="229">
        <v>0</v>
      </c>
      <c r="DO91" s="229">
        <v>0</v>
      </c>
      <c r="DP91" s="229">
        <v>0</v>
      </c>
      <c r="DQ91" s="230">
        <v>-3.5652192309498787E-9</v>
      </c>
      <c r="DR91" s="231">
        <v>2768356.409999996</v>
      </c>
      <c r="DS91" s="232">
        <v>1057177.8400000003</v>
      </c>
      <c r="DT91" s="231">
        <v>225986.68999999989</v>
      </c>
      <c r="DU91" s="231">
        <v>150391.43000000002</v>
      </c>
      <c r="DV91" s="231">
        <v>28711</v>
      </c>
      <c r="DW91" s="231">
        <v>0</v>
      </c>
    </row>
    <row r="92" spans="1:127" hidden="1">
      <c r="A92" s="226">
        <v>4063</v>
      </c>
      <c r="B92" s="227" t="s">
        <v>377</v>
      </c>
      <c r="C92" s="226">
        <v>4063</v>
      </c>
      <c r="D92" s="228" t="s">
        <v>281</v>
      </c>
      <c r="E92" s="228" t="s">
        <v>294</v>
      </c>
      <c r="F92" s="228" t="s">
        <v>5</v>
      </c>
      <c r="G92" s="228" t="s">
        <v>283</v>
      </c>
      <c r="H92" s="229">
        <v>6472151.2199999997</v>
      </c>
      <c r="I92" s="229">
        <v>0</v>
      </c>
      <c r="J92" s="229">
        <v>141086.79999999999</v>
      </c>
      <c r="K92" s="229">
        <v>0</v>
      </c>
      <c r="L92" s="229">
        <v>368550</v>
      </c>
      <c r="M92" s="229">
        <v>11313.86</v>
      </c>
      <c r="N92" s="229">
        <v>146923.43</v>
      </c>
      <c r="O92" s="229">
        <v>40004</v>
      </c>
      <c r="P92" s="229">
        <v>32020.39</v>
      </c>
      <c r="Q92" s="229">
        <v>30998.03</v>
      </c>
      <c r="R92" s="229">
        <v>0</v>
      </c>
      <c r="S92" s="229">
        <v>0</v>
      </c>
      <c r="T92" s="229">
        <v>8905.5</v>
      </c>
      <c r="U92" s="229">
        <v>31865.32</v>
      </c>
      <c r="V92" s="229">
        <v>0</v>
      </c>
      <c r="W92" s="229">
        <v>26950</v>
      </c>
      <c r="X92" s="229">
        <v>12489.67</v>
      </c>
      <c r="Y92" s="229">
        <v>7323258</v>
      </c>
      <c r="Z92" s="229">
        <v>3803613.68</v>
      </c>
      <c r="AA92" s="229">
        <v>0</v>
      </c>
      <c r="AB92" s="229">
        <v>897089.63</v>
      </c>
      <c r="AC92" s="229">
        <v>315098.88</v>
      </c>
      <c r="AD92" s="229">
        <v>443601.93</v>
      </c>
      <c r="AE92" s="229">
        <v>66829.95</v>
      </c>
      <c r="AF92" s="229">
        <v>0</v>
      </c>
      <c r="AG92" s="229">
        <v>65387.66</v>
      </c>
      <c r="AH92" s="229">
        <v>19650.11</v>
      </c>
      <c r="AI92" s="229">
        <v>0</v>
      </c>
      <c r="AJ92" s="229">
        <v>0</v>
      </c>
      <c r="AK92" s="229">
        <v>222768.15</v>
      </c>
      <c r="AL92" s="229">
        <v>15676.69</v>
      </c>
      <c r="AM92" s="229">
        <v>13207.16</v>
      </c>
      <c r="AN92" s="229">
        <v>7768.93</v>
      </c>
      <c r="AO92" s="229">
        <v>172782.76</v>
      </c>
      <c r="AP92" s="229">
        <v>113419.32</v>
      </c>
      <c r="AQ92" s="229">
        <v>84862.12</v>
      </c>
      <c r="AR92" s="229">
        <v>135435.99</v>
      </c>
      <c r="AS92" s="229">
        <v>217399.5</v>
      </c>
      <c r="AT92" s="229">
        <v>61300.66</v>
      </c>
      <c r="AU92" s="229">
        <v>134871.63</v>
      </c>
      <c r="AV92" s="229">
        <v>25714.560000000001</v>
      </c>
      <c r="AW92" s="229">
        <v>0</v>
      </c>
      <c r="AX92" s="229">
        <v>160060.81</v>
      </c>
      <c r="AY92" s="229">
        <v>88646.54</v>
      </c>
      <c r="AZ92" s="229">
        <v>14822.1</v>
      </c>
      <c r="BA92" s="229">
        <v>259001.2</v>
      </c>
      <c r="BB92" s="229">
        <v>0</v>
      </c>
      <c r="BC92" s="229">
        <v>0</v>
      </c>
      <c r="BD92" s="229">
        <v>0</v>
      </c>
      <c r="BE92" s="229">
        <f>SUM(Z92:BD92)</f>
        <v>7339009.9600000009</v>
      </c>
      <c r="BF92" s="229">
        <v>562693</v>
      </c>
      <c r="BG92" s="229">
        <f>SUM(H92:X92)-SUM(Z92:BD92)</f>
        <v>-15751.740000001155</v>
      </c>
      <c r="BH92" s="229">
        <v>627229.27999999933</v>
      </c>
      <c r="BI92" s="229">
        <v>16327</v>
      </c>
      <c r="BJ92" s="229">
        <v>0</v>
      </c>
      <c r="BK92" s="229">
        <v>0</v>
      </c>
      <c r="BL92" s="229">
        <v>16327</v>
      </c>
      <c r="BM92" s="229">
        <v>0</v>
      </c>
      <c r="BN92" s="229">
        <v>0</v>
      </c>
      <c r="BO92" s="229">
        <v>0</v>
      </c>
      <c r="BP92" s="229">
        <v>0</v>
      </c>
      <c r="BQ92" s="229">
        <v>0</v>
      </c>
      <c r="BR92" s="229">
        <v>23388</v>
      </c>
      <c r="BS92" s="229">
        <v>16327</v>
      </c>
      <c r="BT92" s="229">
        <v>39715</v>
      </c>
      <c r="BU92" s="229">
        <v>0</v>
      </c>
      <c r="BV92" s="229">
        <v>0</v>
      </c>
      <c r="BW92" s="229">
        <v>0</v>
      </c>
      <c r="BX92" s="229">
        <v>0</v>
      </c>
      <c r="BY92" s="229">
        <v>0</v>
      </c>
      <c r="BZ92" s="229">
        <v>0</v>
      </c>
      <c r="CA92" s="229">
        <v>0</v>
      </c>
      <c r="CB92" s="229">
        <v>0</v>
      </c>
      <c r="CC92" s="229">
        <v>0</v>
      </c>
      <c r="CD92" s="229">
        <v>627229.27999999933</v>
      </c>
      <c r="CE92" s="229">
        <v>0</v>
      </c>
      <c r="CF92" s="229">
        <v>39715</v>
      </c>
      <c r="CG92" s="229">
        <v>0</v>
      </c>
      <c r="CH92" s="229">
        <v>0</v>
      </c>
      <c r="CI92" s="229">
        <f t="shared" si="4"/>
        <v>666944.27999999933</v>
      </c>
      <c r="CJ92" s="229">
        <v>100000</v>
      </c>
      <c r="CK92" s="229">
        <v>477367</v>
      </c>
      <c r="CL92" s="229">
        <v>6068</v>
      </c>
      <c r="CM92" s="229">
        <v>-371298</v>
      </c>
      <c r="CN92" s="229">
        <v>0</v>
      </c>
      <c r="CO92" s="229">
        <v>0</v>
      </c>
      <c r="CP92" s="229">
        <v>55475</v>
      </c>
      <c r="CQ92" s="229">
        <v>-65348</v>
      </c>
      <c r="CR92" s="229">
        <v>0</v>
      </c>
      <c r="CS92" s="229">
        <v>-381171</v>
      </c>
      <c r="CT92" s="229">
        <v>1274384</v>
      </c>
      <c r="CU92" s="229">
        <v>0</v>
      </c>
      <c r="CV92" s="229">
        <v>0</v>
      </c>
      <c r="CW92" s="229">
        <v>1274384</v>
      </c>
      <c r="CX92" s="229"/>
      <c r="CY92" s="229"/>
      <c r="CZ92" s="229"/>
      <c r="DA92" s="229">
        <v>0</v>
      </c>
      <c r="DB92" s="229">
        <v>1274384</v>
      </c>
      <c r="DC92" s="229">
        <v>0</v>
      </c>
      <c r="DD92" s="229">
        <v>68493</v>
      </c>
      <c r="DE92" s="229">
        <v>0</v>
      </c>
      <c r="DF92" s="229">
        <v>0</v>
      </c>
      <c r="DG92" s="229">
        <v>-9573</v>
      </c>
      <c r="DH92" s="229">
        <v>-53917.72</v>
      </c>
      <c r="DI92" s="229">
        <v>0</v>
      </c>
      <c r="DJ92" s="229">
        <v>0</v>
      </c>
      <c r="DK92" s="229">
        <v>5002.2799999999988</v>
      </c>
      <c r="DL92" s="229">
        <v>29149</v>
      </c>
      <c r="DM92" s="229">
        <v>0</v>
      </c>
      <c r="DN92" s="229">
        <v>-80679</v>
      </c>
      <c r="DO92" s="229">
        <v>-2412</v>
      </c>
      <c r="DP92" s="229">
        <v>-177326</v>
      </c>
      <c r="DQ92" s="230">
        <v>0.01</v>
      </c>
      <c r="DR92" s="231">
        <v>5511333.7200000007</v>
      </c>
      <c r="DS92" s="232">
        <v>1747388</v>
      </c>
      <c r="DT92" s="231">
        <v>88647</v>
      </c>
      <c r="DU92" s="231">
        <v>111928</v>
      </c>
      <c r="DV92" s="231">
        <v>31865</v>
      </c>
      <c r="DW92" s="231">
        <v>-231268</v>
      </c>
    </row>
    <row r="93" spans="1:127" hidden="1">
      <c r="A93" s="226">
        <v>1016</v>
      </c>
      <c r="B93" s="235" t="s">
        <v>378</v>
      </c>
      <c r="C93" s="226">
        <v>1016</v>
      </c>
      <c r="D93" s="228" t="s">
        <v>281</v>
      </c>
      <c r="E93" s="228" t="s">
        <v>282</v>
      </c>
      <c r="F93" s="228" t="s">
        <v>5</v>
      </c>
      <c r="G93" s="228" t="s">
        <v>283</v>
      </c>
      <c r="H93" s="229">
        <v>630708.53</v>
      </c>
      <c r="I93" s="229">
        <v>0</v>
      </c>
      <c r="J93" s="229">
        <v>48190.15</v>
      </c>
      <c r="K93" s="229">
        <v>0</v>
      </c>
      <c r="L93" s="229">
        <v>0</v>
      </c>
      <c r="M93" s="229">
        <v>0</v>
      </c>
      <c r="N93" s="229">
        <v>0</v>
      </c>
      <c r="O93" s="229">
        <v>0</v>
      </c>
      <c r="P93" s="229">
        <v>1682.5499999999997</v>
      </c>
      <c r="Q93" s="229">
        <v>1170</v>
      </c>
      <c r="R93" s="229">
        <v>0</v>
      </c>
      <c r="S93" s="229">
        <v>0</v>
      </c>
      <c r="T93" s="229">
        <v>32465.439999999991</v>
      </c>
      <c r="U93" s="229">
        <v>16091.41</v>
      </c>
      <c r="V93" s="229">
        <v>0</v>
      </c>
      <c r="W93" s="229">
        <v>0</v>
      </c>
      <c r="X93" s="229">
        <v>0</v>
      </c>
      <c r="Y93" s="229">
        <v>730308.08000000007</v>
      </c>
      <c r="Z93" s="229">
        <v>164417.31999999983</v>
      </c>
      <c r="AA93" s="229">
        <v>0</v>
      </c>
      <c r="AB93" s="229">
        <v>244241.53999999998</v>
      </c>
      <c r="AC93" s="229">
        <v>4724.3399999998219</v>
      </c>
      <c r="AD93" s="229">
        <v>56024.35</v>
      </c>
      <c r="AE93" s="229">
        <v>0</v>
      </c>
      <c r="AF93" s="229">
        <v>49266.549999999697</v>
      </c>
      <c r="AG93" s="229">
        <v>2209.8800000000028</v>
      </c>
      <c r="AH93" s="229">
        <v>2215</v>
      </c>
      <c r="AI93" s="229">
        <v>0</v>
      </c>
      <c r="AJ93" s="229">
        <v>0</v>
      </c>
      <c r="AK93" s="229">
        <v>6169.1600000000008</v>
      </c>
      <c r="AL93" s="229">
        <v>2745</v>
      </c>
      <c r="AM93" s="229">
        <v>829.59000000000015</v>
      </c>
      <c r="AN93" s="229">
        <v>688.2</v>
      </c>
      <c r="AO93" s="229">
        <v>12382.44</v>
      </c>
      <c r="AP93" s="229">
        <v>0</v>
      </c>
      <c r="AQ93" s="229">
        <v>14395.210000000003</v>
      </c>
      <c r="AR93" s="229">
        <v>3699.2299999999987</v>
      </c>
      <c r="AS93" s="229">
        <v>0</v>
      </c>
      <c r="AT93" s="229">
        <v>0</v>
      </c>
      <c r="AU93" s="229">
        <v>15504.719999999998</v>
      </c>
      <c r="AV93" s="229">
        <v>3291.75</v>
      </c>
      <c r="AW93" s="229">
        <v>0</v>
      </c>
      <c r="AX93" s="229">
        <v>4437.7700000000004</v>
      </c>
      <c r="AY93" s="229">
        <v>18692.400000000001</v>
      </c>
      <c r="AZ93" s="229">
        <v>7092</v>
      </c>
      <c r="BA93" s="229">
        <v>18890.38</v>
      </c>
      <c r="BB93" s="229">
        <v>0</v>
      </c>
      <c r="BC93" s="229">
        <v>0</v>
      </c>
      <c r="BD93" s="229">
        <v>0</v>
      </c>
      <c r="BE93" s="229">
        <v>631916.82999999914</v>
      </c>
      <c r="BF93" s="229">
        <v>46976.600000000202</v>
      </c>
      <c r="BG93" s="229">
        <v>98391.250000000931</v>
      </c>
      <c r="BH93" s="229">
        <v>145367.85000000114</v>
      </c>
      <c r="BI93" s="229">
        <v>4803.25</v>
      </c>
      <c r="BJ93" s="229">
        <v>0</v>
      </c>
      <c r="BK93" s="229">
        <v>0</v>
      </c>
      <c r="BL93" s="229">
        <v>4803.25</v>
      </c>
      <c r="BM93" s="229">
        <v>0</v>
      </c>
      <c r="BN93" s="229">
        <v>7861.83</v>
      </c>
      <c r="BO93" s="229">
        <v>0</v>
      </c>
      <c r="BP93" s="229">
        <v>0</v>
      </c>
      <c r="BQ93" s="229">
        <v>7861.83</v>
      </c>
      <c r="BR93" s="229">
        <v>5992.58</v>
      </c>
      <c r="BS93" s="229">
        <v>-3058.58</v>
      </c>
      <c r="BT93" s="229">
        <v>2934</v>
      </c>
      <c r="BU93" s="229">
        <v>0</v>
      </c>
      <c r="BV93" s="229">
        <v>0</v>
      </c>
      <c r="BW93" s="229">
        <v>0</v>
      </c>
      <c r="BX93" s="229">
        <v>0</v>
      </c>
      <c r="BY93" s="229">
        <v>0</v>
      </c>
      <c r="BZ93" s="229">
        <v>0</v>
      </c>
      <c r="CA93" s="229">
        <v>0</v>
      </c>
      <c r="CB93" s="229">
        <v>0</v>
      </c>
      <c r="CC93" s="229">
        <v>0</v>
      </c>
      <c r="CD93" s="229">
        <v>145367.85000000114</v>
      </c>
      <c r="CE93" s="229">
        <v>0</v>
      </c>
      <c r="CF93" s="229">
        <v>2934</v>
      </c>
      <c r="CG93" s="229">
        <v>0</v>
      </c>
      <c r="CH93" s="229">
        <v>0</v>
      </c>
      <c r="CI93" s="229">
        <f t="shared" si="4"/>
        <v>148301.85000000114</v>
      </c>
      <c r="CJ93" s="229">
        <v>165005.96</v>
      </c>
      <c r="CK93" s="229">
        <v>0</v>
      </c>
      <c r="CL93" s="229">
        <v>0</v>
      </c>
      <c r="CM93" s="229">
        <v>165005.96</v>
      </c>
      <c r="CN93" s="229">
        <v>0</v>
      </c>
      <c r="CO93" s="229">
        <v>0</v>
      </c>
      <c r="CP93" s="229">
        <v>785.99</v>
      </c>
      <c r="CQ93" s="229">
        <v>0</v>
      </c>
      <c r="CR93" s="229">
        <v>-15460.93991228069</v>
      </c>
      <c r="CS93" s="229">
        <v>150331.0100877193</v>
      </c>
      <c r="CT93" s="229">
        <v>0</v>
      </c>
      <c r="CU93" s="229">
        <v>0</v>
      </c>
      <c r="CV93" s="229">
        <v>0</v>
      </c>
      <c r="CW93" s="229">
        <v>0</v>
      </c>
      <c r="CX93" s="229"/>
      <c r="CY93" s="229"/>
      <c r="CZ93" s="229"/>
      <c r="DA93" s="229">
        <v>0</v>
      </c>
      <c r="DB93" s="229">
        <v>0</v>
      </c>
      <c r="DC93" s="229">
        <v>0</v>
      </c>
      <c r="DD93" s="229">
        <v>791.39</v>
      </c>
      <c r="DE93" s="229">
        <v>0</v>
      </c>
      <c r="DF93" s="229">
        <v>0</v>
      </c>
      <c r="DG93" s="229">
        <v>-2820.34</v>
      </c>
      <c r="DH93" s="229">
        <v>0</v>
      </c>
      <c r="DI93" s="229">
        <v>0</v>
      </c>
      <c r="DJ93" s="229">
        <v>0</v>
      </c>
      <c r="DK93" s="229">
        <v>-2028.9500000000003</v>
      </c>
      <c r="DL93" s="229">
        <v>0</v>
      </c>
      <c r="DM93" s="229">
        <v>0</v>
      </c>
      <c r="DN93" s="229">
        <v>0</v>
      </c>
      <c r="DO93" s="229">
        <v>0</v>
      </c>
      <c r="DP93" s="229">
        <v>0</v>
      </c>
      <c r="DQ93" s="230">
        <v>-0.21008771928609349</v>
      </c>
      <c r="DR93" s="231">
        <v>520883.97999999928</v>
      </c>
      <c r="DS93" s="232">
        <v>111032.84999999986</v>
      </c>
      <c r="DT93" s="231">
        <v>18692.400000000001</v>
      </c>
      <c r="DU93" s="231">
        <v>35317.989999999991</v>
      </c>
      <c r="DV93" s="231">
        <v>16091.41</v>
      </c>
      <c r="DW93" s="231">
        <v>0</v>
      </c>
    </row>
    <row r="94" spans="1:127" hidden="1">
      <c r="A94" s="226">
        <v>2115</v>
      </c>
      <c r="B94" s="227" t="s">
        <v>379</v>
      </c>
      <c r="C94" s="226">
        <v>2115</v>
      </c>
      <c r="D94" s="228" t="s">
        <v>281</v>
      </c>
      <c r="E94" s="228" t="s">
        <v>291</v>
      </c>
      <c r="F94" s="228" t="s">
        <v>5</v>
      </c>
      <c r="G94" s="228" t="s">
        <v>283</v>
      </c>
      <c r="H94" s="229">
        <v>1928376.84</v>
      </c>
      <c r="I94" s="229">
        <v>0</v>
      </c>
      <c r="J94" s="229">
        <v>102273</v>
      </c>
      <c r="K94" s="229">
        <v>0</v>
      </c>
      <c r="L94" s="229">
        <v>236630</v>
      </c>
      <c r="M94" s="229">
        <v>6742.57</v>
      </c>
      <c r="N94" s="229">
        <v>0</v>
      </c>
      <c r="O94" s="229">
        <v>0</v>
      </c>
      <c r="P94" s="229">
        <v>29432.100000000013</v>
      </c>
      <c r="Q94" s="229">
        <v>0</v>
      </c>
      <c r="R94" s="229">
        <v>0</v>
      </c>
      <c r="S94" s="229">
        <v>0</v>
      </c>
      <c r="T94" s="229">
        <v>281.88</v>
      </c>
      <c r="U94" s="229">
        <v>54692.959999999999</v>
      </c>
      <c r="V94" s="229">
        <v>0</v>
      </c>
      <c r="W94" s="229">
        <v>13807.21</v>
      </c>
      <c r="X94" s="229">
        <v>49496</v>
      </c>
      <c r="Y94" s="229">
        <v>2421732.5599999996</v>
      </c>
      <c r="Z94" s="229">
        <v>1191251.5800000005</v>
      </c>
      <c r="AA94" s="229">
        <v>0</v>
      </c>
      <c r="AB94" s="229">
        <v>315479.62</v>
      </c>
      <c r="AC94" s="229">
        <v>-6.9849193096160889E-10</v>
      </c>
      <c r="AD94" s="229">
        <v>179590.97</v>
      </c>
      <c r="AE94" s="229">
        <v>88578.01</v>
      </c>
      <c r="AF94" s="229">
        <v>51855.58999999956</v>
      </c>
      <c r="AG94" s="229">
        <v>1555.190000000006</v>
      </c>
      <c r="AH94" s="229">
        <v>2894.9999999999964</v>
      </c>
      <c r="AI94" s="229">
        <v>0</v>
      </c>
      <c r="AJ94" s="229">
        <v>12578.23</v>
      </c>
      <c r="AK94" s="229">
        <v>2541.3099999999977</v>
      </c>
      <c r="AL94" s="229">
        <v>0</v>
      </c>
      <c r="AM94" s="229">
        <v>0</v>
      </c>
      <c r="AN94" s="229">
        <v>7254.77</v>
      </c>
      <c r="AO94" s="229">
        <v>62528.929999999993</v>
      </c>
      <c r="AP94" s="229">
        <v>41869.75</v>
      </c>
      <c r="AQ94" s="229">
        <v>158724.42000000001</v>
      </c>
      <c r="AR94" s="229">
        <v>129892.32</v>
      </c>
      <c r="AS94" s="229">
        <v>7584.8899999999994</v>
      </c>
      <c r="AT94" s="229">
        <v>700</v>
      </c>
      <c r="AU94" s="229">
        <v>93909.00999999998</v>
      </c>
      <c r="AV94" s="229">
        <v>5139.75</v>
      </c>
      <c r="AW94" s="229">
        <v>4465</v>
      </c>
      <c r="AX94" s="229">
        <v>27.709999999999127</v>
      </c>
      <c r="AY94" s="229">
        <v>12200.97</v>
      </c>
      <c r="AZ94" s="229">
        <v>14803.43</v>
      </c>
      <c r="BA94" s="229">
        <v>39759.21</v>
      </c>
      <c r="BB94" s="229">
        <v>2502.4</v>
      </c>
      <c r="BC94" s="229">
        <v>0</v>
      </c>
      <c r="BD94" s="229">
        <v>0</v>
      </c>
      <c r="BE94" s="229">
        <v>2427688.0599999996</v>
      </c>
      <c r="BF94" s="229">
        <v>297273.12000000023</v>
      </c>
      <c r="BG94" s="229">
        <v>-5955.5</v>
      </c>
      <c r="BH94" s="229">
        <v>291317.62000000023</v>
      </c>
      <c r="BI94" s="229">
        <v>7598.88</v>
      </c>
      <c r="BJ94" s="229">
        <v>0</v>
      </c>
      <c r="BK94" s="229">
        <v>0</v>
      </c>
      <c r="BL94" s="229">
        <v>7598.88</v>
      </c>
      <c r="BM94" s="229">
        <v>0</v>
      </c>
      <c r="BN94" s="229">
        <v>0</v>
      </c>
      <c r="BO94" s="229">
        <v>3039</v>
      </c>
      <c r="BP94" s="229">
        <v>0</v>
      </c>
      <c r="BQ94" s="229">
        <v>3039</v>
      </c>
      <c r="BR94" s="229">
        <v>0</v>
      </c>
      <c r="BS94" s="229">
        <v>4559.88</v>
      </c>
      <c r="BT94" s="229">
        <v>4559.88</v>
      </c>
      <c r="BU94" s="229">
        <v>0</v>
      </c>
      <c r="BV94" s="229">
        <v>0</v>
      </c>
      <c r="BW94" s="229">
        <v>0</v>
      </c>
      <c r="BX94" s="229">
        <v>0</v>
      </c>
      <c r="BY94" s="229">
        <v>0</v>
      </c>
      <c r="BZ94" s="229">
        <v>0</v>
      </c>
      <c r="CA94" s="229">
        <v>0</v>
      </c>
      <c r="CB94" s="229">
        <v>0</v>
      </c>
      <c r="CC94" s="229">
        <v>0</v>
      </c>
      <c r="CD94" s="229">
        <v>291317.62000000023</v>
      </c>
      <c r="CE94" s="229">
        <v>0</v>
      </c>
      <c r="CF94" s="229">
        <v>4559.88</v>
      </c>
      <c r="CG94" s="229">
        <v>0</v>
      </c>
      <c r="CH94" s="229">
        <v>0</v>
      </c>
      <c r="CI94" s="229">
        <f t="shared" si="4"/>
        <v>295877.50000000023</v>
      </c>
      <c r="CJ94" s="229">
        <v>191545.55</v>
      </c>
      <c r="CK94" s="229">
        <v>21286.600000000002</v>
      </c>
      <c r="CL94" s="229">
        <v>0</v>
      </c>
      <c r="CM94" s="229">
        <v>170258.94999999998</v>
      </c>
      <c r="CN94" s="229">
        <v>0</v>
      </c>
      <c r="CO94" s="229">
        <v>0</v>
      </c>
      <c r="CP94" s="229">
        <v>1250.55</v>
      </c>
      <c r="CQ94" s="229">
        <v>0</v>
      </c>
      <c r="CR94" s="229">
        <v>116406.19</v>
      </c>
      <c r="CS94" s="229">
        <v>287915.68999999994</v>
      </c>
      <c r="CT94" s="229">
        <v>0</v>
      </c>
      <c r="CU94" s="229">
        <v>0</v>
      </c>
      <c r="CV94" s="229">
        <v>0</v>
      </c>
      <c r="CW94" s="229">
        <v>0</v>
      </c>
      <c r="CX94" s="229"/>
      <c r="CY94" s="229"/>
      <c r="CZ94" s="229"/>
      <c r="DA94" s="229">
        <v>0</v>
      </c>
      <c r="DB94" s="229">
        <v>0</v>
      </c>
      <c r="DC94" s="229">
        <v>0</v>
      </c>
      <c r="DD94" s="229">
        <v>10839.5</v>
      </c>
      <c r="DE94" s="229">
        <v>0</v>
      </c>
      <c r="DF94" s="229">
        <v>0</v>
      </c>
      <c r="DG94" s="229">
        <v>0</v>
      </c>
      <c r="DH94" s="229">
        <v>-2502.4</v>
      </c>
      <c r="DI94" s="229">
        <v>0</v>
      </c>
      <c r="DJ94" s="229">
        <v>0</v>
      </c>
      <c r="DK94" s="229">
        <v>8337.1</v>
      </c>
      <c r="DL94" s="229">
        <v>0</v>
      </c>
      <c r="DM94" s="229">
        <v>0</v>
      </c>
      <c r="DN94" s="229">
        <v>-375</v>
      </c>
      <c r="DO94" s="229">
        <v>0</v>
      </c>
      <c r="DP94" s="229">
        <v>0</v>
      </c>
      <c r="DQ94" s="230">
        <v>-0.28999999992083758</v>
      </c>
      <c r="DR94" s="231">
        <v>1828310.9599999995</v>
      </c>
      <c r="DS94" s="232">
        <v>599377.10000000009</v>
      </c>
      <c r="DT94" s="231">
        <v>12200.97</v>
      </c>
      <c r="DU94" s="231">
        <v>29713.980000000014</v>
      </c>
      <c r="DV94" s="231">
        <v>54692.959999999999</v>
      </c>
      <c r="DW94" s="231">
        <v>-375</v>
      </c>
    </row>
    <row r="95" spans="1:127" hidden="1">
      <c r="A95" s="226">
        <v>2441</v>
      </c>
      <c r="B95" s="227" t="s">
        <v>380</v>
      </c>
      <c r="C95" s="226">
        <v>2441</v>
      </c>
      <c r="D95" s="228" t="s">
        <v>281</v>
      </c>
      <c r="E95" s="228" t="s">
        <v>291</v>
      </c>
      <c r="F95" s="228" t="s">
        <v>5</v>
      </c>
      <c r="G95" s="228" t="s">
        <v>283</v>
      </c>
      <c r="H95" s="229">
        <v>2203191.9500000002</v>
      </c>
      <c r="I95" s="229">
        <v>0</v>
      </c>
      <c r="J95" s="229">
        <v>92722.52</v>
      </c>
      <c r="K95" s="229">
        <v>0</v>
      </c>
      <c r="L95" s="229">
        <v>297430</v>
      </c>
      <c r="M95" s="229">
        <v>139905.79</v>
      </c>
      <c r="N95" s="229">
        <v>0</v>
      </c>
      <c r="O95" s="229">
        <v>0</v>
      </c>
      <c r="P95" s="229">
        <v>15969.880000000001</v>
      </c>
      <c r="Q95" s="229">
        <v>0</v>
      </c>
      <c r="R95" s="229">
        <v>0</v>
      </c>
      <c r="S95" s="229">
        <v>0</v>
      </c>
      <c r="T95" s="229">
        <v>17493</v>
      </c>
      <c r="U95" s="229">
        <v>0</v>
      </c>
      <c r="V95" s="229">
        <v>0</v>
      </c>
      <c r="W95" s="229">
        <v>4770.83</v>
      </c>
      <c r="X95" s="229">
        <v>47061</v>
      </c>
      <c r="Y95" s="229">
        <v>2818544.97</v>
      </c>
      <c r="Z95" s="229">
        <v>1204800.9999999974</v>
      </c>
      <c r="AA95" s="229">
        <v>2403.83</v>
      </c>
      <c r="AB95" s="229">
        <v>495427</v>
      </c>
      <c r="AC95" s="229">
        <v>43570.000000000058</v>
      </c>
      <c r="AD95" s="229">
        <v>168965</v>
      </c>
      <c r="AE95" s="229">
        <v>0</v>
      </c>
      <c r="AF95" s="229">
        <v>145034.00000000012</v>
      </c>
      <c r="AG95" s="229">
        <v>9499.9999999999018</v>
      </c>
      <c r="AH95" s="229">
        <v>7711.7</v>
      </c>
      <c r="AI95" s="229">
        <v>0</v>
      </c>
      <c r="AJ95" s="229">
        <v>0</v>
      </c>
      <c r="AK95" s="229">
        <v>33795</v>
      </c>
      <c r="AL95" s="229">
        <v>9191</v>
      </c>
      <c r="AM95" s="229">
        <v>1561</v>
      </c>
      <c r="AN95" s="229">
        <v>4315.8</v>
      </c>
      <c r="AO95" s="229">
        <v>35027</v>
      </c>
      <c r="AP95" s="229">
        <v>14333.98</v>
      </c>
      <c r="AQ95" s="229">
        <v>334253</v>
      </c>
      <c r="AR95" s="229">
        <v>88163.099999999948</v>
      </c>
      <c r="AS95" s="229">
        <v>8435</v>
      </c>
      <c r="AT95" s="229">
        <v>0</v>
      </c>
      <c r="AU95" s="229">
        <v>4580.9999999997672</v>
      </c>
      <c r="AV95" s="229">
        <v>9471</v>
      </c>
      <c r="AW95" s="229">
        <v>0</v>
      </c>
      <c r="AX95" s="229">
        <v>99043.000000000044</v>
      </c>
      <c r="AY95" s="229">
        <v>105124</v>
      </c>
      <c r="AZ95" s="229">
        <v>10287.01</v>
      </c>
      <c r="BA95" s="229">
        <v>41644</v>
      </c>
      <c r="BB95" s="229">
        <v>0</v>
      </c>
      <c r="BC95" s="229">
        <v>0</v>
      </c>
      <c r="BD95" s="229">
        <v>0</v>
      </c>
      <c r="BE95" s="229">
        <v>2876637.4199999971</v>
      </c>
      <c r="BF95" s="229">
        <v>377218.73</v>
      </c>
      <c r="BG95" s="229">
        <v>-58092.449999996927</v>
      </c>
      <c r="BH95" s="229">
        <v>319126.28000000305</v>
      </c>
      <c r="BI95" s="229">
        <v>8030.88</v>
      </c>
      <c r="BJ95" s="229">
        <v>0</v>
      </c>
      <c r="BK95" s="229">
        <v>0</v>
      </c>
      <c r="BL95" s="229">
        <v>8030.88</v>
      </c>
      <c r="BM95" s="229">
        <v>0</v>
      </c>
      <c r="BN95" s="229">
        <v>0</v>
      </c>
      <c r="BO95" s="229">
        <v>0</v>
      </c>
      <c r="BP95" s="229">
        <v>0</v>
      </c>
      <c r="BQ95" s="229">
        <v>0</v>
      </c>
      <c r="BR95" s="229">
        <v>30413.25</v>
      </c>
      <c r="BS95" s="229">
        <v>8030.88</v>
      </c>
      <c r="BT95" s="229">
        <v>38444.129999999997</v>
      </c>
      <c r="BU95" s="229">
        <v>0</v>
      </c>
      <c r="BV95" s="229">
        <v>0</v>
      </c>
      <c r="BW95" s="229">
        <v>0</v>
      </c>
      <c r="BX95" s="229">
        <v>0</v>
      </c>
      <c r="BY95" s="229">
        <v>0</v>
      </c>
      <c r="BZ95" s="229">
        <v>0</v>
      </c>
      <c r="CA95" s="229">
        <v>0</v>
      </c>
      <c r="CB95" s="229">
        <v>0</v>
      </c>
      <c r="CC95" s="229">
        <v>0</v>
      </c>
      <c r="CD95" s="229">
        <v>319126.28000000305</v>
      </c>
      <c r="CE95" s="229">
        <v>0</v>
      </c>
      <c r="CF95" s="229">
        <v>38444.129999999997</v>
      </c>
      <c r="CG95" s="229">
        <v>0</v>
      </c>
      <c r="CH95" s="229">
        <v>0</v>
      </c>
      <c r="CI95" s="229">
        <f t="shared" si="4"/>
        <v>357570.41000000306</v>
      </c>
      <c r="CJ95" s="229">
        <v>531945</v>
      </c>
      <c r="CK95" s="229">
        <v>18244</v>
      </c>
      <c r="CL95" s="229">
        <v>285</v>
      </c>
      <c r="CM95" s="229">
        <v>513986</v>
      </c>
      <c r="CN95" s="229">
        <v>0</v>
      </c>
      <c r="CO95" s="229">
        <v>0</v>
      </c>
      <c r="CP95" s="229">
        <v>11631</v>
      </c>
      <c r="CQ95" s="229">
        <v>45.59</v>
      </c>
      <c r="CR95" s="229">
        <v>-181488.14885416671</v>
      </c>
      <c r="CS95" s="229">
        <v>344174.44114583323</v>
      </c>
      <c r="CT95" s="229">
        <v>0</v>
      </c>
      <c r="CU95" s="229">
        <v>0</v>
      </c>
      <c r="CV95" s="229">
        <v>0</v>
      </c>
      <c r="CW95" s="229">
        <v>0</v>
      </c>
      <c r="CX95" s="229"/>
      <c r="CY95" s="229"/>
      <c r="CZ95" s="229"/>
      <c r="DA95" s="229">
        <v>0</v>
      </c>
      <c r="DB95" s="229">
        <v>0</v>
      </c>
      <c r="DC95" s="229">
        <v>0</v>
      </c>
      <c r="DD95" s="229">
        <v>13395.95</v>
      </c>
      <c r="DE95" s="229">
        <v>0</v>
      </c>
      <c r="DF95" s="229">
        <v>0</v>
      </c>
      <c r="DG95" s="229">
        <v>0</v>
      </c>
      <c r="DH95" s="229">
        <v>0</v>
      </c>
      <c r="DI95" s="229">
        <v>0</v>
      </c>
      <c r="DJ95" s="229">
        <v>0</v>
      </c>
      <c r="DK95" s="229">
        <v>13395.95</v>
      </c>
      <c r="DL95" s="229">
        <v>0</v>
      </c>
      <c r="DM95" s="229">
        <v>0</v>
      </c>
      <c r="DN95" s="229">
        <v>0</v>
      </c>
      <c r="DO95" s="229">
        <v>0</v>
      </c>
      <c r="DP95" s="229">
        <v>0</v>
      </c>
      <c r="DQ95" s="230">
        <v>1.8854166788514704E-2</v>
      </c>
      <c r="DR95" s="231">
        <v>2069700.8299999977</v>
      </c>
      <c r="DS95" s="232">
        <v>806936.58999999939</v>
      </c>
      <c r="DT95" s="231">
        <v>105124</v>
      </c>
      <c r="DU95" s="231">
        <v>33462.880000000005</v>
      </c>
      <c r="DV95" s="231">
        <v>0</v>
      </c>
      <c r="DW95" s="231">
        <v>0</v>
      </c>
    </row>
    <row r="96" spans="1:127" hidden="1">
      <c r="A96" s="226">
        <v>2321</v>
      </c>
      <c r="B96" s="227" t="s">
        <v>381</v>
      </c>
      <c r="C96" s="226">
        <v>2321</v>
      </c>
      <c r="D96" s="228" t="s">
        <v>281</v>
      </c>
      <c r="E96" s="228" t="s">
        <v>291</v>
      </c>
      <c r="F96" s="228" t="s">
        <v>5</v>
      </c>
      <c r="G96" s="228" t="s">
        <v>283</v>
      </c>
      <c r="H96" s="229">
        <v>1232754.3999999999</v>
      </c>
      <c r="I96" s="229">
        <v>0</v>
      </c>
      <c r="J96" s="229">
        <v>119471.9</v>
      </c>
      <c r="K96" s="229">
        <v>0</v>
      </c>
      <c r="L96" s="229">
        <v>187230</v>
      </c>
      <c r="M96" s="229">
        <v>285.64</v>
      </c>
      <c r="N96" s="229">
        <v>0</v>
      </c>
      <c r="O96" s="229">
        <v>0</v>
      </c>
      <c r="P96" s="229">
        <v>43024.54</v>
      </c>
      <c r="Q96" s="229">
        <v>10813.5</v>
      </c>
      <c r="R96" s="229">
        <v>0</v>
      </c>
      <c r="S96" s="229">
        <v>0</v>
      </c>
      <c r="T96" s="229">
        <v>0</v>
      </c>
      <c r="U96" s="229">
        <v>0</v>
      </c>
      <c r="V96" s="229">
        <v>0</v>
      </c>
      <c r="W96" s="229">
        <v>8501.7999999999993</v>
      </c>
      <c r="X96" s="229">
        <v>22071</v>
      </c>
      <c r="Y96" s="229">
        <v>1624152.7799999998</v>
      </c>
      <c r="Z96" s="229">
        <v>579077</v>
      </c>
      <c r="AA96" s="229">
        <v>0</v>
      </c>
      <c r="AB96" s="229">
        <v>339647.7</v>
      </c>
      <c r="AC96" s="229">
        <v>44887.59</v>
      </c>
      <c r="AD96" s="229">
        <v>71486.41</v>
      </c>
      <c r="AE96" s="229">
        <v>0</v>
      </c>
      <c r="AF96" s="229">
        <v>42681.86</v>
      </c>
      <c r="AG96" s="229">
        <v>1060.6099999999999</v>
      </c>
      <c r="AH96" s="229">
        <v>2667.5</v>
      </c>
      <c r="AI96" s="229">
        <v>0</v>
      </c>
      <c r="AJ96" s="229">
        <v>0</v>
      </c>
      <c r="AK96" s="229">
        <v>8125.63</v>
      </c>
      <c r="AL96" s="229">
        <v>3489.83</v>
      </c>
      <c r="AM96" s="229">
        <v>2193.9699999999998</v>
      </c>
      <c r="AN96" s="229">
        <v>4345.5</v>
      </c>
      <c r="AO96" s="229">
        <v>41980.1</v>
      </c>
      <c r="AP96" s="229">
        <v>15754.5</v>
      </c>
      <c r="AQ96" s="229">
        <v>16123.05</v>
      </c>
      <c r="AR96" s="229">
        <v>56666.1</v>
      </c>
      <c r="AS96" s="229">
        <v>26795.35</v>
      </c>
      <c r="AT96" s="229">
        <v>0</v>
      </c>
      <c r="AU96" s="229">
        <v>15552.49</v>
      </c>
      <c r="AV96" s="229">
        <v>5139.75</v>
      </c>
      <c r="AW96" s="229">
        <v>1284.26</v>
      </c>
      <c r="AX96" s="229">
        <v>64812.37</v>
      </c>
      <c r="AY96" s="229">
        <v>91616.4</v>
      </c>
      <c r="AZ96" s="229">
        <v>848.08</v>
      </c>
      <c r="BA96" s="229">
        <v>130407.8</v>
      </c>
      <c r="BB96" s="229">
        <v>0</v>
      </c>
      <c r="BC96" s="229">
        <v>0</v>
      </c>
      <c r="BD96" s="229">
        <v>0</v>
      </c>
      <c r="BE96" s="229">
        <v>1566643.8500000006</v>
      </c>
      <c r="BF96" s="229">
        <v>328357.75</v>
      </c>
      <c r="BG96" s="229">
        <v>57508.929999999236</v>
      </c>
      <c r="BH96" s="229">
        <v>385866.67999999924</v>
      </c>
      <c r="BI96" s="229">
        <v>6081.25</v>
      </c>
      <c r="BJ96" s="229">
        <v>0</v>
      </c>
      <c r="BK96" s="229">
        <v>0</v>
      </c>
      <c r="BL96" s="229">
        <v>6081.25</v>
      </c>
      <c r="BM96" s="229">
        <v>0</v>
      </c>
      <c r="BN96" s="229">
        <v>10551.9</v>
      </c>
      <c r="BO96" s="229">
        <v>0</v>
      </c>
      <c r="BP96" s="229">
        <v>0</v>
      </c>
      <c r="BQ96" s="229">
        <v>10551.9</v>
      </c>
      <c r="BR96" s="229">
        <v>10537.1</v>
      </c>
      <c r="BS96" s="229">
        <v>-4470.6499999999996</v>
      </c>
      <c r="BT96" s="229">
        <v>6066.4</v>
      </c>
      <c r="BU96" s="229">
        <v>0</v>
      </c>
      <c r="BV96" s="229">
        <v>0</v>
      </c>
      <c r="BW96" s="229">
        <v>0</v>
      </c>
      <c r="BX96" s="229">
        <v>0</v>
      </c>
      <c r="BY96" s="229">
        <v>0</v>
      </c>
      <c r="BZ96" s="229">
        <v>0</v>
      </c>
      <c r="CA96" s="229">
        <v>0</v>
      </c>
      <c r="CB96" s="229">
        <v>0</v>
      </c>
      <c r="CC96" s="229">
        <v>0</v>
      </c>
      <c r="CD96" s="229">
        <v>385866.67999999924</v>
      </c>
      <c r="CE96" s="229">
        <v>0</v>
      </c>
      <c r="CF96" s="229">
        <v>6066.4</v>
      </c>
      <c r="CG96" s="229">
        <v>0</v>
      </c>
      <c r="CH96" s="229">
        <v>0</v>
      </c>
      <c r="CI96" s="229">
        <f t="shared" si="4"/>
        <v>391933.07999999926</v>
      </c>
      <c r="CJ96" s="229">
        <v>115070</v>
      </c>
      <c r="CK96" s="229">
        <v>0</v>
      </c>
      <c r="CL96" s="229">
        <v>0</v>
      </c>
      <c r="CM96" s="229">
        <v>115070.1</v>
      </c>
      <c r="CN96" s="229">
        <v>0</v>
      </c>
      <c r="CO96" s="229">
        <v>0</v>
      </c>
      <c r="CP96" s="229">
        <v>3320.33</v>
      </c>
      <c r="CQ96" s="229">
        <v>0</v>
      </c>
      <c r="CR96" s="229">
        <v>295744.90000000002</v>
      </c>
      <c r="CS96" s="229">
        <v>414135.3</v>
      </c>
      <c r="CT96" s="229">
        <v>0</v>
      </c>
      <c r="CU96" s="229">
        <v>0</v>
      </c>
      <c r="CV96" s="229">
        <v>0</v>
      </c>
      <c r="CW96" s="229">
        <v>0</v>
      </c>
      <c r="CX96" s="229"/>
      <c r="CY96" s="229"/>
      <c r="CZ96" s="229"/>
      <c r="DA96" s="229">
        <v>0</v>
      </c>
      <c r="DB96" s="229">
        <v>0</v>
      </c>
      <c r="DC96" s="229">
        <v>0</v>
      </c>
      <c r="DD96" s="229">
        <v>10017.68</v>
      </c>
      <c r="DE96" s="229">
        <v>0</v>
      </c>
      <c r="DF96" s="229">
        <v>0</v>
      </c>
      <c r="DG96" s="229">
        <v>-10944.1</v>
      </c>
      <c r="DH96" s="229">
        <v>-21275.58</v>
      </c>
      <c r="DI96" s="229">
        <v>0</v>
      </c>
      <c r="DJ96" s="229">
        <v>0</v>
      </c>
      <c r="DK96" s="229">
        <v>-22202</v>
      </c>
      <c r="DL96" s="229">
        <v>0</v>
      </c>
      <c r="DM96" s="229">
        <v>0</v>
      </c>
      <c r="DN96" s="229">
        <v>0</v>
      </c>
      <c r="DO96" s="229">
        <v>0</v>
      </c>
      <c r="DP96" s="229">
        <v>0</v>
      </c>
      <c r="DQ96" s="230">
        <v>0</v>
      </c>
      <c r="DR96" s="231">
        <v>1078841.1700000002</v>
      </c>
      <c r="DS96" s="232">
        <v>487802.6800000004</v>
      </c>
      <c r="DT96" s="231">
        <v>91616.4</v>
      </c>
      <c r="DU96" s="231">
        <v>53838.04</v>
      </c>
      <c r="DV96" s="231">
        <v>0</v>
      </c>
      <c r="DW96" s="231">
        <v>0</v>
      </c>
    </row>
    <row r="97" spans="1:127" hidden="1">
      <c r="A97" s="226">
        <v>2189</v>
      </c>
      <c r="B97" s="227" t="s">
        <v>382</v>
      </c>
      <c r="C97" s="226">
        <v>2189</v>
      </c>
      <c r="D97" s="228" t="s">
        <v>281</v>
      </c>
      <c r="E97" s="228" t="s">
        <v>291</v>
      </c>
      <c r="F97" s="228" t="s">
        <v>5</v>
      </c>
      <c r="G97" s="228" t="s">
        <v>304</v>
      </c>
      <c r="H97" s="229">
        <v>1597303.71</v>
      </c>
      <c r="I97" s="229">
        <v>0</v>
      </c>
      <c r="J97" s="229">
        <v>55195.71</v>
      </c>
      <c r="K97" s="229">
        <v>0</v>
      </c>
      <c r="L97" s="229">
        <v>180560</v>
      </c>
      <c r="M97" s="229">
        <v>4828.22</v>
      </c>
      <c r="N97" s="229">
        <v>0</v>
      </c>
      <c r="O97" s="229">
        <v>0</v>
      </c>
      <c r="P97" s="229">
        <v>61876.639999999992</v>
      </c>
      <c r="Q97" s="229">
        <v>33206.19</v>
      </c>
      <c r="R97" s="229">
        <v>0</v>
      </c>
      <c r="S97" s="229">
        <v>0</v>
      </c>
      <c r="T97" s="229">
        <v>6312.32</v>
      </c>
      <c r="U97" s="229">
        <v>0</v>
      </c>
      <c r="V97" s="229">
        <v>0</v>
      </c>
      <c r="W97" s="229">
        <v>11510.83</v>
      </c>
      <c r="X97" s="229">
        <v>33422</v>
      </c>
      <c r="Y97" s="229">
        <v>1984215.6199999999</v>
      </c>
      <c r="Z97" s="229">
        <v>664057.80000000028</v>
      </c>
      <c r="AA97" s="229">
        <v>397.4</v>
      </c>
      <c r="AB97" s="229">
        <v>2053.58</v>
      </c>
      <c r="AC97" s="229">
        <v>337903.06000000064</v>
      </c>
      <c r="AD97" s="229">
        <v>4454.9399999999996</v>
      </c>
      <c r="AE97" s="229">
        <v>0</v>
      </c>
      <c r="AF97" s="229">
        <v>221847.6099999999</v>
      </c>
      <c r="AG97" s="229">
        <v>13360.669999999978</v>
      </c>
      <c r="AH97" s="229">
        <v>0</v>
      </c>
      <c r="AI97" s="229">
        <v>0</v>
      </c>
      <c r="AJ97" s="229">
        <v>0</v>
      </c>
      <c r="AK97" s="229">
        <v>14123.610000000004</v>
      </c>
      <c r="AL97" s="229">
        <v>0</v>
      </c>
      <c r="AM97" s="229">
        <v>4761.0499999999993</v>
      </c>
      <c r="AN97" s="229">
        <v>316.75</v>
      </c>
      <c r="AO97" s="229">
        <v>33995.350000000013</v>
      </c>
      <c r="AP97" s="229">
        <v>31534.81</v>
      </c>
      <c r="AQ97" s="229">
        <v>6408.869999999999</v>
      </c>
      <c r="AR97" s="229">
        <v>334685.76999999996</v>
      </c>
      <c r="AS97" s="229">
        <v>108687.26000000001</v>
      </c>
      <c r="AT97" s="229">
        <v>-533.5</v>
      </c>
      <c r="AU97" s="229">
        <v>-1372.01</v>
      </c>
      <c r="AV97" s="229">
        <v>5139.75</v>
      </c>
      <c r="AW97" s="229">
        <v>0</v>
      </c>
      <c r="AX97" s="229">
        <v>165900.71</v>
      </c>
      <c r="AY97" s="229">
        <v>55396.56</v>
      </c>
      <c r="AZ97" s="229">
        <v>5816.24</v>
      </c>
      <c r="BA97" s="229">
        <v>219558.75</v>
      </c>
      <c r="BB97" s="229">
        <v>0</v>
      </c>
      <c r="BC97" s="229">
        <v>0</v>
      </c>
      <c r="BD97" s="229">
        <v>0</v>
      </c>
      <c r="BE97" s="229">
        <v>2228495.0300000012</v>
      </c>
      <c r="BF97" s="229">
        <v>-237278.13000000024</v>
      </c>
      <c r="BG97" s="229">
        <v>-244279.41000000131</v>
      </c>
      <c r="BH97" s="229">
        <v>-481557.54000000155</v>
      </c>
      <c r="BI97" s="229">
        <v>6958.75</v>
      </c>
      <c r="BJ97" s="229">
        <v>0</v>
      </c>
      <c r="BK97" s="229">
        <v>0</v>
      </c>
      <c r="BL97" s="229">
        <v>6958.75</v>
      </c>
      <c r="BM97" s="229">
        <v>0</v>
      </c>
      <c r="BN97" s="229">
        <v>3155.7400000000002</v>
      </c>
      <c r="BO97" s="229">
        <v>0</v>
      </c>
      <c r="BP97" s="229">
        <v>0</v>
      </c>
      <c r="BQ97" s="229">
        <v>3155.7400000000002</v>
      </c>
      <c r="BR97" s="229">
        <v>5.8264504332328215E-13</v>
      </c>
      <c r="BS97" s="229">
        <v>3803.0099999999998</v>
      </c>
      <c r="BT97" s="229">
        <v>3803.01</v>
      </c>
      <c r="BU97" s="229">
        <v>0</v>
      </c>
      <c r="BV97" s="229">
        <v>0</v>
      </c>
      <c r="BW97" s="229">
        <v>0</v>
      </c>
      <c r="BX97" s="229">
        <v>0</v>
      </c>
      <c r="BY97" s="229">
        <v>0</v>
      </c>
      <c r="BZ97" s="229">
        <v>0</v>
      </c>
      <c r="CA97" s="229">
        <v>0</v>
      </c>
      <c r="CB97" s="229">
        <v>0</v>
      </c>
      <c r="CC97" s="229">
        <v>0</v>
      </c>
      <c r="CD97" s="229">
        <v>-481557.54000000155</v>
      </c>
      <c r="CE97" s="229">
        <v>0</v>
      </c>
      <c r="CF97" s="229">
        <v>3803.01</v>
      </c>
      <c r="CG97" s="229">
        <v>0</v>
      </c>
      <c r="CH97" s="229">
        <v>0</v>
      </c>
      <c r="CI97" s="229">
        <f t="shared" si="4"/>
        <v>-477754.53000000154</v>
      </c>
      <c r="CJ97" s="229">
        <v>0</v>
      </c>
      <c r="CK97" s="229">
        <v>0</v>
      </c>
      <c r="CL97" s="229">
        <v>0</v>
      </c>
      <c r="CM97" s="229">
        <v>0</v>
      </c>
      <c r="CN97" s="229">
        <v>0</v>
      </c>
      <c r="CO97" s="229">
        <v>0</v>
      </c>
      <c r="CP97" s="229">
        <v>0</v>
      </c>
      <c r="CQ97" s="229">
        <v>0</v>
      </c>
      <c r="CR97" s="229">
        <v>0</v>
      </c>
      <c r="CS97" s="229">
        <v>0</v>
      </c>
      <c r="CT97" s="229">
        <v>0</v>
      </c>
      <c r="CU97" s="229">
        <v>0</v>
      </c>
      <c r="CV97" s="229">
        <v>0</v>
      </c>
      <c r="CW97" s="229">
        <v>0</v>
      </c>
      <c r="CX97" s="229"/>
      <c r="CY97" s="229"/>
      <c r="CZ97" s="229"/>
      <c r="DA97" s="229">
        <v>-364530.88000000163</v>
      </c>
      <c r="DB97" s="229">
        <v>-364530.88000000163</v>
      </c>
      <c r="DC97" s="229">
        <v>0</v>
      </c>
      <c r="DD97" s="229">
        <v>1222.52</v>
      </c>
      <c r="DE97" s="229">
        <v>0</v>
      </c>
      <c r="DF97" s="229">
        <v>0</v>
      </c>
      <c r="DG97" s="229">
        <v>0</v>
      </c>
      <c r="DH97" s="229">
        <v>-36850.22</v>
      </c>
      <c r="DI97" s="229">
        <v>0</v>
      </c>
      <c r="DJ97" s="229">
        <v>0</v>
      </c>
      <c r="DK97" s="229">
        <v>-35627.700000000004</v>
      </c>
      <c r="DL97" s="229">
        <v>0</v>
      </c>
      <c r="DM97" s="229">
        <v>0</v>
      </c>
      <c r="DN97" s="229">
        <v>0</v>
      </c>
      <c r="DO97" s="229">
        <v>0</v>
      </c>
      <c r="DP97" s="229">
        <v>0</v>
      </c>
      <c r="DQ97" s="230">
        <v>1.6298145055770874E-9</v>
      </c>
      <c r="DR97" s="231">
        <v>1244075.0600000008</v>
      </c>
      <c r="DS97" s="232">
        <v>984419.97000000044</v>
      </c>
      <c r="DT97" s="231">
        <v>55396.56</v>
      </c>
      <c r="DU97" s="231">
        <v>101395.15</v>
      </c>
      <c r="DV97" s="231">
        <v>0</v>
      </c>
      <c r="DW97" s="231">
        <v>0</v>
      </c>
    </row>
    <row r="98" spans="1:127" hidden="1">
      <c r="A98" s="226">
        <v>7060</v>
      </c>
      <c r="B98" s="227" t="s">
        <v>383</v>
      </c>
      <c r="C98" s="226">
        <v>7060</v>
      </c>
      <c r="D98" s="228" t="s">
        <v>281</v>
      </c>
      <c r="E98" s="228" t="s">
        <v>296</v>
      </c>
      <c r="F98" s="228" t="s">
        <v>5</v>
      </c>
      <c r="G98" s="228" t="s">
        <v>304</v>
      </c>
      <c r="H98" s="229">
        <v>1343231.94</v>
      </c>
      <c r="I98" s="229">
        <v>0</v>
      </c>
      <c r="J98" s="229">
        <v>1689745.1</v>
      </c>
      <c r="K98" s="229">
        <v>0</v>
      </c>
      <c r="L98" s="229">
        <v>72520</v>
      </c>
      <c r="M98" s="229">
        <v>0</v>
      </c>
      <c r="N98" s="229">
        <v>6467</v>
      </c>
      <c r="O98" s="229">
        <v>0</v>
      </c>
      <c r="P98" s="229">
        <v>-5154.45999999999</v>
      </c>
      <c r="Q98" s="229">
        <v>0</v>
      </c>
      <c r="R98" s="229">
        <v>0</v>
      </c>
      <c r="S98" s="229">
        <v>0</v>
      </c>
      <c r="T98" s="229">
        <v>2181.4</v>
      </c>
      <c r="U98" s="229">
        <v>165442.6</v>
      </c>
      <c r="V98" s="229">
        <v>0</v>
      </c>
      <c r="W98" s="229">
        <v>15171.46</v>
      </c>
      <c r="X98" s="229">
        <v>21214</v>
      </c>
      <c r="Y98" s="229">
        <v>3310819.04</v>
      </c>
      <c r="Z98" s="229">
        <v>1193149.9999999907</v>
      </c>
      <c r="AA98" s="229">
        <v>0</v>
      </c>
      <c r="AB98" s="229">
        <v>1239273.2</v>
      </c>
      <c r="AC98" s="229">
        <v>46518.029999998864</v>
      </c>
      <c r="AD98" s="229">
        <v>155922.29999999999</v>
      </c>
      <c r="AE98" s="229">
        <v>0</v>
      </c>
      <c r="AF98" s="229">
        <v>62378.829999999492</v>
      </c>
      <c r="AG98" s="229">
        <v>400.99999999955799</v>
      </c>
      <c r="AH98" s="229">
        <v>0</v>
      </c>
      <c r="AI98" s="229">
        <v>0</v>
      </c>
      <c r="AJ98" s="229">
        <v>0</v>
      </c>
      <c r="AK98" s="229">
        <v>9939.31</v>
      </c>
      <c r="AL98" s="229">
        <v>0</v>
      </c>
      <c r="AM98" s="229">
        <v>32694.84</v>
      </c>
      <c r="AN98" s="229">
        <v>10501.8</v>
      </c>
      <c r="AO98" s="229">
        <v>35211.75</v>
      </c>
      <c r="AP98" s="229">
        <v>0</v>
      </c>
      <c r="AQ98" s="229">
        <v>36140.950000000004</v>
      </c>
      <c r="AR98" s="229">
        <v>48939.11</v>
      </c>
      <c r="AS98" s="229">
        <v>0</v>
      </c>
      <c r="AT98" s="229">
        <v>0</v>
      </c>
      <c r="AU98" s="229">
        <v>79071.520000000077</v>
      </c>
      <c r="AV98" s="229">
        <v>3291.75</v>
      </c>
      <c r="AW98" s="229">
        <v>0</v>
      </c>
      <c r="AX98" s="229">
        <v>0</v>
      </c>
      <c r="AY98" s="229">
        <v>91866.540000000008</v>
      </c>
      <c r="AZ98" s="229">
        <v>779.7</v>
      </c>
      <c r="BA98" s="229">
        <v>196959.75999999998</v>
      </c>
      <c r="BB98" s="229">
        <v>0</v>
      </c>
      <c r="BC98" s="229">
        <v>0</v>
      </c>
      <c r="BD98" s="229">
        <v>0</v>
      </c>
      <c r="BE98" s="229">
        <v>3243040.3899999885</v>
      </c>
      <c r="BF98" s="229">
        <v>-224781.79999999984</v>
      </c>
      <c r="BG98" s="229">
        <v>67778.650000011548</v>
      </c>
      <c r="BH98" s="229">
        <v>-157003.14999998829</v>
      </c>
      <c r="BI98" s="229">
        <v>40001.379999999997</v>
      </c>
      <c r="BJ98" s="229">
        <v>0</v>
      </c>
      <c r="BK98" s="229">
        <v>0</v>
      </c>
      <c r="BL98" s="229">
        <v>40001.379999999997</v>
      </c>
      <c r="BM98" s="229">
        <v>0</v>
      </c>
      <c r="BN98" s="229">
        <v>0</v>
      </c>
      <c r="BO98" s="229">
        <v>0</v>
      </c>
      <c r="BP98" s="229">
        <v>0</v>
      </c>
      <c r="BQ98" s="229">
        <v>0</v>
      </c>
      <c r="BR98" s="229">
        <v>45431.210000000006</v>
      </c>
      <c r="BS98" s="229">
        <v>40001.379999999997</v>
      </c>
      <c r="BT98" s="229">
        <v>85432.59</v>
      </c>
      <c r="BU98" s="229">
        <v>0</v>
      </c>
      <c r="BV98" s="229">
        <v>0</v>
      </c>
      <c r="BW98" s="229">
        <v>0</v>
      </c>
      <c r="BX98" s="229">
        <v>0</v>
      </c>
      <c r="BY98" s="229">
        <v>0</v>
      </c>
      <c r="BZ98" s="229">
        <v>0</v>
      </c>
      <c r="CA98" s="229">
        <v>0</v>
      </c>
      <c r="CB98" s="229">
        <v>0</v>
      </c>
      <c r="CC98" s="229">
        <v>0</v>
      </c>
      <c r="CD98" s="229">
        <v>-157003.14999998829</v>
      </c>
      <c r="CE98" s="229">
        <v>0</v>
      </c>
      <c r="CF98" s="229">
        <v>85432.59</v>
      </c>
      <c r="CG98" s="229">
        <v>0</v>
      </c>
      <c r="CH98" s="229">
        <v>0</v>
      </c>
      <c r="CI98" s="229">
        <f t="shared" si="4"/>
        <v>-71570.559999988298</v>
      </c>
      <c r="CJ98" s="229">
        <v>0</v>
      </c>
      <c r="CK98" s="229">
        <v>0</v>
      </c>
      <c r="CL98" s="229">
        <v>0</v>
      </c>
      <c r="CM98" s="229">
        <v>0</v>
      </c>
      <c r="CN98" s="229">
        <v>0</v>
      </c>
      <c r="CO98" s="229">
        <v>0</v>
      </c>
      <c r="CP98" s="229">
        <v>0</v>
      </c>
      <c r="CQ98" s="229">
        <v>0</v>
      </c>
      <c r="CR98" s="229">
        <v>0</v>
      </c>
      <c r="CS98" s="229">
        <v>0</v>
      </c>
      <c r="CT98" s="229">
        <v>0</v>
      </c>
      <c r="CU98" s="229">
        <v>0</v>
      </c>
      <c r="CV98" s="229">
        <v>0</v>
      </c>
      <c r="CW98" s="229">
        <v>0</v>
      </c>
      <c r="CX98" s="229"/>
      <c r="CY98" s="229"/>
      <c r="CZ98" s="229"/>
      <c r="DA98" s="229">
        <v>-72134.969999988301</v>
      </c>
      <c r="DB98" s="229">
        <v>-72134.969999988301</v>
      </c>
      <c r="DC98" s="229">
        <v>0</v>
      </c>
      <c r="DD98" s="229">
        <v>648.55999999999995</v>
      </c>
      <c r="DE98" s="229">
        <v>0</v>
      </c>
      <c r="DF98" s="229">
        <v>0</v>
      </c>
      <c r="DG98" s="229">
        <v>0</v>
      </c>
      <c r="DH98" s="229">
        <v>-84.15</v>
      </c>
      <c r="DI98" s="229">
        <v>0</v>
      </c>
      <c r="DJ98" s="229">
        <v>0</v>
      </c>
      <c r="DK98" s="229">
        <v>564.41</v>
      </c>
      <c r="DL98" s="229">
        <v>0</v>
      </c>
      <c r="DM98" s="229">
        <v>0</v>
      </c>
      <c r="DN98" s="229">
        <v>0</v>
      </c>
      <c r="DO98" s="229">
        <v>0</v>
      </c>
      <c r="DP98" s="229">
        <v>0</v>
      </c>
      <c r="DQ98" s="230">
        <v>-1.1699739843606949E-8</v>
      </c>
      <c r="DR98" s="231">
        <v>2697643.3599999887</v>
      </c>
      <c r="DS98" s="232">
        <v>545397.0299999998</v>
      </c>
      <c r="DT98" s="231">
        <v>91866.540000000008</v>
      </c>
      <c r="DU98" s="231">
        <v>-2973.0599999999899</v>
      </c>
      <c r="DV98" s="231">
        <v>165442.6</v>
      </c>
      <c r="DW98" s="231">
        <v>0</v>
      </c>
    </row>
    <row r="99" spans="1:127" hidden="1">
      <c r="A99" s="226">
        <v>1024</v>
      </c>
      <c r="B99" s="227" t="s">
        <v>384</v>
      </c>
      <c r="C99" s="226">
        <v>1024</v>
      </c>
      <c r="D99" s="228" t="s">
        <v>281</v>
      </c>
      <c r="E99" s="228" t="s">
        <v>282</v>
      </c>
      <c r="F99" s="228" t="s">
        <v>5</v>
      </c>
      <c r="G99" s="228" t="s">
        <v>293</v>
      </c>
      <c r="H99" s="229">
        <v>646688</v>
      </c>
      <c r="I99" s="229">
        <v>0</v>
      </c>
      <c r="J99" s="229">
        <v>1196</v>
      </c>
      <c r="K99" s="229">
        <v>0</v>
      </c>
      <c r="L99" s="229">
        <v>0</v>
      </c>
      <c r="M99" s="229">
        <v>8957</v>
      </c>
      <c r="N99" s="229">
        <v>14000</v>
      </c>
      <c r="O99" s="229">
        <v>7000</v>
      </c>
      <c r="P99" s="229">
        <v>0</v>
      </c>
      <c r="Q99" s="229">
        <v>4569</v>
      </c>
      <c r="R99" s="229">
        <v>0</v>
      </c>
      <c r="S99" s="229">
        <v>0</v>
      </c>
      <c r="T99" s="229">
        <v>50818</v>
      </c>
      <c r="U99" s="229">
        <v>0</v>
      </c>
      <c r="V99" s="229">
        <v>0</v>
      </c>
      <c r="W99" s="229">
        <v>0</v>
      </c>
      <c r="X99" s="229">
        <v>0</v>
      </c>
      <c r="Y99" s="229">
        <v>733227</v>
      </c>
      <c r="Z99" s="229">
        <v>181924</v>
      </c>
      <c r="AA99" s="229">
        <v>0</v>
      </c>
      <c r="AB99" s="229">
        <v>166001</v>
      </c>
      <c r="AC99" s="229">
        <v>43084</v>
      </c>
      <c r="AD99" s="229">
        <v>51631</v>
      </c>
      <c r="AE99" s="229">
        <v>7262</v>
      </c>
      <c r="AF99" s="229">
        <v>0</v>
      </c>
      <c r="AG99" s="229">
        <v>1606</v>
      </c>
      <c r="AH99" s="229">
        <v>2754</v>
      </c>
      <c r="AI99" s="229">
        <v>0</v>
      </c>
      <c r="AJ99" s="229">
        <v>0</v>
      </c>
      <c r="AK99" s="229">
        <v>19842</v>
      </c>
      <c r="AL99" s="229">
        <v>208</v>
      </c>
      <c r="AM99" s="229">
        <v>2214</v>
      </c>
      <c r="AN99" s="229">
        <v>2715</v>
      </c>
      <c r="AO99" s="229">
        <v>15335</v>
      </c>
      <c r="AP99" s="229">
        <v>0</v>
      </c>
      <c r="AQ99" s="229">
        <v>10788</v>
      </c>
      <c r="AR99" s="229">
        <v>13336</v>
      </c>
      <c r="AS99" s="229">
        <v>0</v>
      </c>
      <c r="AT99" s="229">
        <v>0</v>
      </c>
      <c r="AU99" s="229">
        <v>3791</v>
      </c>
      <c r="AV99" s="229">
        <v>3292</v>
      </c>
      <c r="AW99" s="229">
        <v>0</v>
      </c>
      <c r="AX99" s="229">
        <v>14961</v>
      </c>
      <c r="AY99" s="229">
        <v>75914</v>
      </c>
      <c r="AZ99" s="229">
        <v>0</v>
      </c>
      <c r="BA99" s="229">
        <v>45684</v>
      </c>
      <c r="BB99" s="229">
        <v>0</v>
      </c>
      <c r="BC99" s="229">
        <v>0</v>
      </c>
      <c r="BD99" s="229">
        <v>0</v>
      </c>
      <c r="BE99" s="229">
        <v>662342</v>
      </c>
      <c r="BF99" s="229">
        <v>-565326.36</v>
      </c>
      <c r="BG99" s="229">
        <v>70886</v>
      </c>
      <c r="BH99" s="229">
        <v>-153895.79999999984</v>
      </c>
      <c r="BI99" s="229">
        <v>7532</v>
      </c>
      <c r="BJ99" s="229">
        <v>0</v>
      </c>
      <c r="BK99" s="229">
        <v>0</v>
      </c>
      <c r="BL99" s="229">
        <v>7532</v>
      </c>
      <c r="BM99" s="229">
        <v>0</v>
      </c>
      <c r="BN99" s="229">
        <v>0</v>
      </c>
      <c r="BO99" s="229">
        <v>0</v>
      </c>
      <c r="BP99" s="229">
        <v>0</v>
      </c>
      <c r="BQ99" s="229">
        <v>0</v>
      </c>
      <c r="BR99" s="229">
        <v>10409</v>
      </c>
      <c r="BS99" s="229">
        <v>7532</v>
      </c>
      <c r="BT99" s="229">
        <v>17941</v>
      </c>
      <c r="BU99" s="229">
        <v>0</v>
      </c>
      <c r="BV99" s="229">
        <v>0</v>
      </c>
      <c r="BW99" s="229">
        <v>0</v>
      </c>
      <c r="BX99" s="229">
        <v>0</v>
      </c>
      <c r="BY99" s="229">
        <v>0</v>
      </c>
      <c r="BZ99" s="229">
        <v>0</v>
      </c>
      <c r="CA99" s="229">
        <v>0</v>
      </c>
      <c r="CB99" s="229">
        <v>0</v>
      </c>
      <c r="CC99" s="229">
        <v>0</v>
      </c>
      <c r="CD99" s="229">
        <v>-153895.79999999984</v>
      </c>
      <c r="CE99" s="229">
        <v>0</v>
      </c>
      <c r="CF99" s="229">
        <v>17941</v>
      </c>
      <c r="CG99" s="229">
        <v>0</v>
      </c>
      <c r="CH99" s="229">
        <v>0</v>
      </c>
      <c r="CI99" s="229">
        <f t="shared" si="4"/>
        <v>-135954.79999999984</v>
      </c>
      <c r="CJ99" s="229">
        <v>0</v>
      </c>
      <c r="CK99" s="229">
        <v>0</v>
      </c>
      <c r="CL99" s="229">
        <v>0</v>
      </c>
      <c r="CM99" s="229">
        <v>0</v>
      </c>
      <c r="CN99" s="229">
        <v>0</v>
      </c>
      <c r="CO99" s="229">
        <v>0</v>
      </c>
      <c r="CP99" s="229">
        <v>0</v>
      </c>
      <c r="CQ99" s="229">
        <v>0</v>
      </c>
      <c r="CR99" s="229">
        <v>0</v>
      </c>
      <c r="CS99" s="229">
        <v>0</v>
      </c>
      <c r="CT99" s="229">
        <v>0</v>
      </c>
      <c r="CU99" s="229">
        <v>0</v>
      </c>
      <c r="CV99" s="229">
        <v>0</v>
      </c>
      <c r="CW99" s="229">
        <v>0</v>
      </c>
      <c r="CX99" s="229"/>
      <c r="CY99" s="229"/>
      <c r="CZ99" s="229"/>
      <c r="DA99" s="229">
        <v>-518141.99999999983</v>
      </c>
      <c r="DB99" s="229">
        <v>-518141.99999999983</v>
      </c>
      <c r="DC99" s="229">
        <v>0</v>
      </c>
      <c r="DD99" s="229">
        <v>47252</v>
      </c>
      <c r="DE99" s="229">
        <v>0</v>
      </c>
      <c r="DF99" s="229">
        <v>0</v>
      </c>
      <c r="DG99" s="229">
        <v>-5609</v>
      </c>
      <c r="DH99" s="229">
        <v>0</v>
      </c>
      <c r="DI99" s="229">
        <v>0</v>
      </c>
      <c r="DJ99" s="229">
        <v>0</v>
      </c>
      <c r="DK99" s="229">
        <v>41643</v>
      </c>
      <c r="DL99" s="229">
        <v>0</v>
      </c>
      <c r="DM99" s="229">
        <v>0</v>
      </c>
      <c r="DN99" s="229">
        <v>0</v>
      </c>
      <c r="DO99" s="229">
        <v>0</v>
      </c>
      <c r="DP99" s="229">
        <v>0</v>
      </c>
      <c r="DQ99" s="230">
        <v>0</v>
      </c>
      <c r="DR99" s="231">
        <v>451508</v>
      </c>
      <c r="DS99" s="232">
        <v>210834</v>
      </c>
      <c r="DT99" s="231">
        <v>75914</v>
      </c>
      <c r="DU99" s="231">
        <v>62387</v>
      </c>
      <c r="DV99" s="231">
        <v>0</v>
      </c>
      <c r="DW99" s="231">
        <v>0</v>
      </c>
    </row>
    <row r="100" spans="1:127" hidden="1">
      <c r="A100" s="226">
        <v>7062</v>
      </c>
      <c r="B100" s="227" t="s">
        <v>385</v>
      </c>
      <c r="C100" s="226">
        <v>7062</v>
      </c>
      <c r="D100" s="228" t="s">
        <v>281</v>
      </c>
      <c r="E100" s="228" t="s">
        <v>296</v>
      </c>
      <c r="F100" s="228" t="s">
        <v>5</v>
      </c>
      <c r="G100" s="228" t="s">
        <v>283</v>
      </c>
      <c r="H100" s="229">
        <v>1653467.24</v>
      </c>
      <c r="I100" s="229">
        <v>0</v>
      </c>
      <c r="J100" s="229">
        <v>2871433.71</v>
      </c>
      <c r="K100" s="229">
        <v>0</v>
      </c>
      <c r="L100" s="229">
        <v>131820</v>
      </c>
      <c r="M100" s="229">
        <v>800</v>
      </c>
      <c r="N100" s="229">
        <v>0</v>
      </c>
      <c r="O100" s="229">
        <v>0</v>
      </c>
      <c r="P100" s="229">
        <v>291210.76</v>
      </c>
      <c r="Q100" s="229">
        <v>167357.68</v>
      </c>
      <c r="R100" s="229">
        <v>0</v>
      </c>
      <c r="S100" s="229">
        <v>0</v>
      </c>
      <c r="T100" s="229">
        <v>6014.54</v>
      </c>
      <c r="U100" s="229">
        <v>0</v>
      </c>
      <c r="V100" s="229">
        <v>0</v>
      </c>
      <c r="W100" s="229">
        <v>34846.11</v>
      </c>
      <c r="X100" s="229">
        <v>16202</v>
      </c>
      <c r="Y100" s="229">
        <v>5173152.04</v>
      </c>
      <c r="Z100" s="229">
        <v>1561162.3800000022</v>
      </c>
      <c r="AA100" s="229">
        <v>0</v>
      </c>
      <c r="AB100" s="229">
        <v>1293558.1299999999</v>
      </c>
      <c r="AC100" s="229">
        <v>254376.6299999964</v>
      </c>
      <c r="AD100" s="229">
        <v>233355.17</v>
      </c>
      <c r="AE100" s="229">
        <v>29035.99</v>
      </c>
      <c r="AF100" s="229">
        <v>309902.4300000011</v>
      </c>
      <c r="AG100" s="229">
        <v>13493.34999999992</v>
      </c>
      <c r="AH100" s="229">
        <v>15521.439999999999</v>
      </c>
      <c r="AI100" s="229">
        <v>0</v>
      </c>
      <c r="AJ100" s="229">
        <v>0</v>
      </c>
      <c r="AK100" s="229">
        <v>16084.789999999999</v>
      </c>
      <c r="AL100" s="229">
        <v>4502.6899999999996</v>
      </c>
      <c r="AM100" s="229">
        <v>16069.81</v>
      </c>
      <c r="AN100" s="229">
        <v>9263</v>
      </c>
      <c r="AO100" s="229">
        <v>101930.85000000002</v>
      </c>
      <c r="AP100" s="229">
        <v>2147.34</v>
      </c>
      <c r="AQ100" s="229">
        <v>89718.21</v>
      </c>
      <c r="AR100" s="229">
        <v>98516.64</v>
      </c>
      <c r="AS100" s="229">
        <v>15923.44</v>
      </c>
      <c r="AT100" s="229">
        <v>71772.37</v>
      </c>
      <c r="AU100" s="229">
        <v>35947.790000000008</v>
      </c>
      <c r="AV100" s="229">
        <v>3291.75</v>
      </c>
      <c r="AW100" s="229">
        <v>1513</v>
      </c>
      <c r="AX100" s="229">
        <v>50758.630000000034</v>
      </c>
      <c r="AY100" s="229">
        <v>588341.73999999976</v>
      </c>
      <c r="AZ100" s="229">
        <v>56563.08</v>
      </c>
      <c r="BA100" s="229">
        <v>154706.86000000002</v>
      </c>
      <c r="BB100" s="229">
        <v>0</v>
      </c>
      <c r="BC100" s="229">
        <v>0</v>
      </c>
      <c r="BD100" s="229">
        <v>0</v>
      </c>
      <c r="BE100" s="229">
        <v>5027457.5100000007</v>
      </c>
      <c r="BF100" s="229">
        <v>660064.80999999947</v>
      </c>
      <c r="BG100" s="229">
        <v>145694.52999999933</v>
      </c>
      <c r="BH100" s="229">
        <v>805759.3399999988</v>
      </c>
      <c r="BI100" s="229">
        <v>10581.25</v>
      </c>
      <c r="BJ100" s="229">
        <v>0</v>
      </c>
      <c r="BK100" s="229">
        <v>0</v>
      </c>
      <c r="BL100" s="229">
        <v>10581.25</v>
      </c>
      <c r="BM100" s="229">
        <v>0</v>
      </c>
      <c r="BN100" s="229">
        <v>0</v>
      </c>
      <c r="BO100" s="229">
        <v>0</v>
      </c>
      <c r="BP100" s="229">
        <v>0</v>
      </c>
      <c r="BQ100" s="229">
        <v>0</v>
      </c>
      <c r="BR100" s="229">
        <v>42896.09</v>
      </c>
      <c r="BS100" s="229">
        <v>10581.25</v>
      </c>
      <c r="BT100" s="229">
        <v>53477.34</v>
      </c>
      <c r="BU100" s="229">
        <v>0</v>
      </c>
      <c r="BV100" s="229">
        <v>0</v>
      </c>
      <c r="BW100" s="229">
        <v>0</v>
      </c>
      <c r="BX100" s="229">
        <v>0</v>
      </c>
      <c r="BY100" s="229">
        <v>0</v>
      </c>
      <c r="BZ100" s="229">
        <v>0</v>
      </c>
      <c r="CA100" s="229">
        <v>0</v>
      </c>
      <c r="CB100" s="229">
        <v>0</v>
      </c>
      <c r="CC100" s="229">
        <v>0</v>
      </c>
      <c r="CD100" s="229">
        <v>805759.3399999988</v>
      </c>
      <c r="CE100" s="229">
        <v>0</v>
      </c>
      <c r="CF100" s="229">
        <v>53477.34</v>
      </c>
      <c r="CG100" s="229">
        <v>0</v>
      </c>
      <c r="CH100" s="229">
        <v>0</v>
      </c>
      <c r="CI100" s="229">
        <f t="shared" si="4"/>
        <v>859236.67999999877</v>
      </c>
      <c r="CJ100" s="229">
        <v>1067269.1000000001</v>
      </c>
      <c r="CK100" s="229">
        <v>0</v>
      </c>
      <c r="CL100" s="229">
        <v>0</v>
      </c>
      <c r="CM100" s="229">
        <v>1067269.1000000001</v>
      </c>
      <c r="CN100" s="229">
        <v>0</v>
      </c>
      <c r="CO100" s="229">
        <v>0</v>
      </c>
      <c r="CP100" s="229">
        <v>15157.73</v>
      </c>
      <c r="CQ100" s="229">
        <v>0</v>
      </c>
      <c r="CR100" s="229">
        <v>-412282.73</v>
      </c>
      <c r="CS100" s="229">
        <v>670144.10000000009</v>
      </c>
      <c r="CT100" s="229">
        <v>0</v>
      </c>
      <c r="CU100" s="229">
        <v>0</v>
      </c>
      <c r="CV100" s="229">
        <v>0</v>
      </c>
      <c r="CW100" s="229">
        <v>0</v>
      </c>
      <c r="CX100" s="229"/>
      <c r="CY100" s="229"/>
      <c r="CZ100" s="229"/>
      <c r="DA100" s="229">
        <v>0</v>
      </c>
      <c r="DB100" s="229">
        <v>0</v>
      </c>
      <c r="DC100" s="229">
        <v>0</v>
      </c>
      <c r="DD100" s="229">
        <v>249625.66</v>
      </c>
      <c r="DE100" s="229">
        <v>3970.15</v>
      </c>
      <c r="DF100" s="229">
        <v>0</v>
      </c>
      <c r="DG100" s="229">
        <v>-64503.57</v>
      </c>
      <c r="DH100" s="229">
        <v>0</v>
      </c>
      <c r="DI100" s="229">
        <v>0</v>
      </c>
      <c r="DJ100" s="229">
        <v>0</v>
      </c>
      <c r="DK100" s="229">
        <v>189092.24</v>
      </c>
      <c r="DL100" s="229">
        <v>0</v>
      </c>
      <c r="DM100" s="229">
        <v>0</v>
      </c>
      <c r="DN100" s="229">
        <v>0</v>
      </c>
      <c r="DO100" s="229">
        <v>0</v>
      </c>
      <c r="DP100" s="229">
        <v>0</v>
      </c>
      <c r="DQ100" s="230">
        <v>0.33999999985098839</v>
      </c>
      <c r="DR100" s="231">
        <v>3694884.08</v>
      </c>
      <c r="DS100" s="232">
        <v>1332573.4300000006</v>
      </c>
      <c r="DT100" s="231">
        <v>588341.73999999976</v>
      </c>
      <c r="DU100" s="231">
        <v>464582.98</v>
      </c>
      <c r="DV100" s="231">
        <v>0</v>
      </c>
      <c r="DW100" s="231">
        <v>0</v>
      </c>
    </row>
    <row r="101" spans="1:127" hidden="1">
      <c r="A101" s="226">
        <v>2462</v>
      </c>
      <c r="B101" s="227" t="s">
        <v>386</v>
      </c>
      <c r="C101" s="226">
        <v>2462</v>
      </c>
      <c r="D101" s="228" t="s">
        <v>281</v>
      </c>
      <c r="E101" s="228" t="s">
        <v>291</v>
      </c>
      <c r="F101" s="228" t="s">
        <v>5</v>
      </c>
      <c r="G101" s="228" t="s">
        <v>283</v>
      </c>
      <c r="H101" s="229">
        <v>2104095.67</v>
      </c>
      <c r="I101" s="229">
        <v>0</v>
      </c>
      <c r="J101" s="229">
        <v>34470.980000000003</v>
      </c>
      <c r="K101" s="229">
        <v>0</v>
      </c>
      <c r="L101" s="229">
        <v>55707</v>
      </c>
      <c r="M101" s="229">
        <v>711666</v>
      </c>
      <c r="N101" s="229">
        <v>40776</v>
      </c>
      <c r="O101" s="229">
        <v>31432</v>
      </c>
      <c r="P101" s="229">
        <v>38629.86</v>
      </c>
      <c r="Q101" s="229">
        <v>84932.31</v>
      </c>
      <c r="R101" s="229">
        <v>0</v>
      </c>
      <c r="S101" s="229">
        <v>0</v>
      </c>
      <c r="T101" s="229">
        <v>66064.850000000006</v>
      </c>
      <c r="U101" s="229">
        <v>20281.009999999998</v>
      </c>
      <c r="V101" s="229">
        <v>0</v>
      </c>
      <c r="W101" s="229">
        <v>2403.13</v>
      </c>
      <c r="X101" s="229">
        <v>101531</v>
      </c>
      <c r="Y101" s="229">
        <v>3291989.8099999996</v>
      </c>
      <c r="Z101" s="229">
        <v>1234342.45</v>
      </c>
      <c r="AA101" s="229">
        <v>0</v>
      </c>
      <c r="AB101" s="229">
        <v>327579.85000000003</v>
      </c>
      <c r="AC101" s="229">
        <v>19346.72</v>
      </c>
      <c r="AD101" s="229">
        <v>165546.46</v>
      </c>
      <c r="AE101" s="229">
        <v>0</v>
      </c>
      <c r="AF101" s="229">
        <v>158415.77000000002</v>
      </c>
      <c r="AG101" s="229">
        <v>1960.9</v>
      </c>
      <c r="AH101" s="229">
        <v>7459.71</v>
      </c>
      <c r="AI101" s="229">
        <v>0</v>
      </c>
      <c r="AJ101" s="229">
        <v>0</v>
      </c>
      <c r="AK101" s="229">
        <v>21225.9</v>
      </c>
      <c r="AL101" s="229">
        <v>4287.96</v>
      </c>
      <c r="AM101" s="229">
        <v>51392.3</v>
      </c>
      <c r="AN101" s="229">
        <v>9252.7799999999988</v>
      </c>
      <c r="AO101" s="229">
        <v>44917.33</v>
      </c>
      <c r="AP101" s="229">
        <v>54589.67</v>
      </c>
      <c r="AQ101" s="229">
        <v>11252.56</v>
      </c>
      <c r="AR101" s="229">
        <v>102627.87</v>
      </c>
      <c r="AS101" s="229">
        <v>24627.640000000003</v>
      </c>
      <c r="AT101" s="229">
        <v>0</v>
      </c>
      <c r="AU101" s="229">
        <v>65210.92</v>
      </c>
      <c r="AV101" s="229">
        <v>9471</v>
      </c>
      <c r="AW101" s="229">
        <v>442675.39</v>
      </c>
      <c r="AX101" s="229">
        <v>200256.72999999998</v>
      </c>
      <c r="AY101" s="229">
        <v>37759.61</v>
      </c>
      <c r="AZ101" s="229">
        <v>28051.870000000003</v>
      </c>
      <c r="BA101" s="229">
        <v>376198.56</v>
      </c>
      <c r="BB101" s="229">
        <v>0</v>
      </c>
      <c r="BC101" s="229">
        <v>0</v>
      </c>
      <c r="BD101" s="229">
        <v>0</v>
      </c>
      <c r="BE101" s="229">
        <v>3398449.95</v>
      </c>
      <c r="BF101" s="229">
        <v>730779.20999999973</v>
      </c>
      <c r="BG101" s="229">
        <v>-106460.1400000006</v>
      </c>
      <c r="BH101" s="229">
        <v>624319.06999999913</v>
      </c>
      <c r="BI101" s="229">
        <v>8741.8799999999992</v>
      </c>
      <c r="BJ101" s="229">
        <v>0</v>
      </c>
      <c r="BK101" s="229">
        <v>0</v>
      </c>
      <c r="BL101" s="229">
        <v>8741.8799999999992</v>
      </c>
      <c r="BM101" s="229">
        <v>0</v>
      </c>
      <c r="BN101" s="229">
        <v>0</v>
      </c>
      <c r="BO101" s="229">
        <v>19156.05</v>
      </c>
      <c r="BP101" s="229">
        <v>0</v>
      </c>
      <c r="BQ101" s="229">
        <v>19156.05</v>
      </c>
      <c r="BR101" s="229">
        <v>14805</v>
      </c>
      <c r="BS101" s="229">
        <v>-10414.17</v>
      </c>
      <c r="BT101" s="229">
        <v>4390.83</v>
      </c>
      <c r="BU101" s="229">
        <v>0</v>
      </c>
      <c r="BV101" s="229">
        <v>0</v>
      </c>
      <c r="BW101" s="229">
        <v>0</v>
      </c>
      <c r="BX101" s="229">
        <v>0</v>
      </c>
      <c r="BY101" s="229">
        <v>0</v>
      </c>
      <c r="BZ101" s="229">
        <v>0</v>
      </c>
      <c r="CA101" s="229">
        <v>0</v>
      </c>
      <c r="CB101" s="229">
        <v>0</v>
      </c>
      <c r="CC101" s="229">
        <v>0</v>
      </c>
      <c r="CD101" s="229">
        <v>678279.99</v>
      </c>
      <c r="CE101" s="229">
        <v>0</v>
      </c>
      <c r="CF101" s="229">
        <v>4390.83</v>
      </c>
      <c r="CG101" s="229">
        <v>0</v>
      </c>
      <c r="CH101" s="229">
        <v>0</v>
      </c>
      <c r="CI101" s="229">
        <f t="shared" si="4"/>
        <v>682670.82</v>
      </c>
      <c r="CJ101" s="229">
        <v>780027.15</v>
      </c>
      <c r="CK101" s="229">
        <v>5971.39</v>
      </c>
      <c r="CL101" s="229">
        <v>0</v>
      </c>
      <c r="CM101" s="229">
        <v>774055.76</v>
      </c>
      <c r="CN101" s="229">
        <v>0</v>
      </c>
      <c r="CO101" s="229">
        <v>0</v>
      </c>
      <c r="CP101" s="229">
        <v>5178.2299999999996</v>
      </c>
      <c r="CQ101" s="229">
        <v>0</v>
      </c>
      <c r="CR101" s="229">
        <v>0</v>
      </c>
      <c r="CS101" s="229">
        <v>779233.99</v>
      </c>
      <c r="CT101" s="229">
        <v>1005.2</v>
      </c>
      <c r="CU101" s="229">
        <v>0</v>
      </c>
      <c r="CV101" s="229">
        <v>0</v>
      </c>
      <c r="CW101" s="229">
        <v>1005.2</v>
      </c>
      <c r="CX101" s="229"/>
      <c r="CY101" s="229"/>
      <c r="CZ101" s="229"/>
      <c r="DA101" s="229">
        <v>0</v>
      </c>
      <c r="DB101" s="229">
        <v>1005.2</v>
      </c>
      <c r="DC101" s="229">
        <v>14719.05</v>
      </c>
      <c r="DD101" s="229">
        <v>0</v>
      </c>
      <c r="DE101" s="229">
        <v>7054.94</v>
      </c>
      <c r="DF101" s="229">
        <v>0</v>
      </c>
      <c r="DG101" s="229">
        <v>-18330.11</v>
      </c>
      <c r="DH101" s="229">
        <v>-53960.92</v>
      </c>
      <c r="DI101" s="229">
        <v>0</v>
      </c>
      <c r="DJ101" s="229">
        <v>-20425.830000000002</v>
      </c>
      <c r="DK101" s="229">
        <v>-70942.87</v>
      </c>
      <c r="DL101" s="229">
        <v>4500</v>
      </c>
      <c r="DM101" s="229">
        <v>71096.06</v>
      </c>
      <c r="DN101" s="229">
        <v>0</v>
      </c>
      <c r="DO101" s="229">
        <v>-156182.46</v>
      </c>
      <c r="DP101" s="229">
        <v>0</v>
      </c>
      <c r="DQ101" s="230">
        <v>-2.0000000135041773E-2</v>
      </c>
      <c r="DR101" s="231">
        <v>1907192.15</v>
      </c>
      <c r="DS101" s="232">
        <v>1491257.8000000003</v>
      </c>
      <c r="DT101" s="231">
        <v>37759.61</v>
      </c>
      <c r="DU101" s="231">
        <v>221059.02</v>
      </c>
      <c r="DV101" s="231">
        <v>20281.009999999998</v>
      </c>
      <c r="DW101" s="231">
        <v>-80586.399999999994</v>
      </c>
    </row>
    <row r="102" spans="1:127" hidden="1">
      <c r="A102" s="226">
        <v>7012</v>
      </c>
      <c r="B102" s="227" t="s">
        <v>387</v>
      </c>
      <c r="C102" s="226">
        <v>7012</v>
      </c>
      <c r="D102" s="228" t="s">
        <v>281</v>
      </c>
      <c r="E102" s="228" t="s">
        <v>296</v>
      </c>
      <c r="F102" s="228" t="s">
        <v>5</v>
      </c>
      <c r="G102" s="228" t="s">
        <v>283</v>
      </c>
      <c r="H102" s="229">
        <v>789559</v>
      </c>
      <c r="I102" s="229">
        <v>0</v>
      </c>
      <c r="J102" s="229">
        <v>653322</v>
      </c>
      <c r="K102" s="229">
        <v>0</v>
      </c>
      <c r="L102" s="229">
        <v>51800</v>
      </c>
      <c r="M102" s="229">
        <v>0</v>
      </c>
      <c r="N102" s="229">
        <v>0</v>
      </c>
      <c r="O102" s="229">
        <v>0</v>
      </c>
      <c r="P102" s="229">
        <v>271794</v>
      </c>
      <c r="Q102" s="229">
        <v>17689</v>
      </c>
      <c r="R102" s="229">
        <v>0</v>
      </c>
      <c r="S102" s="229">
        <v>0</v>
      </c>
      <c r="T102" s="229">
        <v>0</v>
      </c>
      <c r="U102" s="229">
        <v>0</v>
      </c>
      <c r="V102" s="229">
        <v>0</v>
      </c>
      <c r="W102" s="229">
        <v>9194</v>
      </c>
      <c r="X102" s="229">
        <v>22004</v>
      </c>
      <c r="Y102" s="229">
        <v>1815362</v>
      </c>
      <c r="Z102" s="229">
        <v>632686</v>
      </c>
      <c r="AA102" s="229">
        <v>-1570</v>
      </c>
      <c r="AB102" s="229">
        <v>-9215</v>
      </c>
      <c r="AC102" s="229">
        <v>488924</v>
      </c>
      <c r="AD102" s="229">
        <v>0</v>
      </c>
      <c r="AE102" s="229">
        <v>0</v>
      </c>
      <c r="AF102" s="229">
        <v>480439</v>
      </c>
      <c r="AG102" s="229">
        <v>17372</v>
      </c>
      <c r="AH102" s="229">
        <v>185</v>
      </c>
      <c r="AI102" s="229">
        <v>0</v>
      </c>
      <c r="AJ102" s="229">
        <v>0</v>
      </c>
      <c r="AK102" s="229">
        <v>158</v>
      </c>
      <c r="AL102" s="229">
        <v>0</v>
      </c>
      <c r="AM102" s="229">
        <v>1220</v>
      </c>
      <c r="AN102" s="229">
        <v>0</v>
      </c>
      <c r="AO102" s="229">
        <v>17794</v>
      </c>
      <c r="AP102" s="229">
        <v>0</v>
      </c>
      <c r="AQ102" s="229">
        <v>233</v>
      </c>
      <c r="AR102" s="229">
        <v>250645</v>
      </c>
      <c r="AS102" s="229">
        <v>1279</v>
      </c>
      <c r="AT102" s="229">
        <v>630</v>
      </c>
      <c r="AU102" s="229">
        <v>75901</v>
      </c>
      <c r="AV102" s="229">
        <v>3292</v>
      </c>
      <c r="AW102" s="229">
        <v>0</v>
      </c>
      <c r="AX102" s="229">
        <v>73158.62</v>
      </c>
      <c r="AY102" s="229">
        <v>0</v>
      </c>
      <c r="AZ102" s="229">
        <v>0</v>
      </c>
      <c r="BA102" s="229">
        <v>17185</v>
      </c>
      <c r="BB102" s="229">
        <v>0</v>
      </c>
      <c r="BC102" s="229">
        <v>0</v>
      </c>
      <c r="BD102" s="229">
        <v>0</v>
      </c>
      <c r="BE102" s="229">
        <v>2050316.62</v>
      </c>
      <c r="BF102" s="229">
        <v>103482</v>
      </c>
      <c r="BG102" s="229">
        <v>-234954.62000000011</v>
      </c>
      <c r="BH102" s="229">
        <v>-131472.62000000011</v>
      </c>
      <c r="BI102" s="229">
        <v>7038</v>
      </c>
      <c r="BJ102" s="229">
        <v>0</v>
      </c>
      <c r="BK102" s="229">
        <v>0</v>
      </c>
      <c r="BL102" s="229">
        <v>7038</v>
      </c>
      <c r="BM102" s="229">
        <v>0</v>
      </c>
      <c r="BN102" s="229">
        <v>4695</v>
      </c>
      <c r="BO102" s="229">
        <v>0</v>
      </c>
      <c r="BP102" s="229">
        <v>0</v>
      </c>
      <c r="BQ102" s="229">
        <v>4695</v>
      </c>
      <c r="BR102" s="229">
        <v>36285</v>
      </c>
      <c r="BS102" s="229">
        <v>2342</v>
      </c>
      <c r="BT102" s="229">
        <v>38628</v>
      </c>
      <c r="BU102" s="229">
        <v>0</v>
      </c>
      <c r="BV102" s="229">
        <v>0</v>
      </c>
      <c r="BW102" s="229">
        <v>0</v>
      </c>
      <c r="BX102" s="229">
        <v>0</v>
      </c>
      <c r="BY102" s="229">
        <v>0</v>
      </c>
      <c r="BZ102" s="229">
        <v>0</v>
      </c>
      <c r="CA102" s="229">
        <v>0</v>
      </c>
      <c r="CB102" s="229">
        <v>0</v>
      </c>
      <c r="CC102" s="229">
        <v>0</v>
      </c>
      <c r="CD102" s="229">
        <v>-131472.62000000011</v>
      </c>
      <c r="CE102" s="229">
        <v>0</v>
      </c>
      <c r="CF102" s="229">
        <v>38628</v>
      </c>
      <c r="CG102" s="229">
        <v>0</v>
      </c>
      <c r="CH102" s="229">
        <v>0</v>
      </c>
      <c r="CI102" s="229">
        <f t="shared" si="4"/>
        <v>-92844.620000000112</v>
      </c>
      <c r="CJ102" s="229">
        <v>202306</v>
      </c>
      <c r="CK102" s="229">
        <v>0</v>
      </c>
      <c r="CL102" s="229">
        <v>0</v>
      </c>
      <c r="CM102" s="229">
        <v>202306</v>
      </c>
      <c r="CN102" s="229">
        <v>0</v>
      </c>
      <c r="CO102" s="229">
        <v>0</v>
      </c>
      <c r="CP102" s="229">
        <v>0</v>
      </c>
      <c r="CQ102" s="229">
        <v>0</v>
      </c>
      <c r="CR102" s="229">
        <v>-280165</v>
      </c>
      <c r="CS102" s="229">
        <v>-77859</v>
      </c>
      <c r="CT102" s="229">
        <v>0</v>
      </c>
      <c r="CU102" s="229">
        <v>0</v>
      </c>
      <c r="CV102" s="229">
        <v>0</v>
      </c>
      <c r="CW102" s="229">
        <v>0</v>
      </c>
      <c r="CX102" s="229"/>
      <c r="CY102" s="229"/>
      <c r="CZ102" s="229"/>
      <c r="DA102" s="229">
        <v>0</v>
      </c>
      <c r="DB102" s="229">
        <v>0</v>
      </c>
      <c r="DC102" s="229">
        <v>0</v>
      </c>
      <c r="DD102" s="229">
        <v>95</v>
      </c>
      <c r="DE102" s="229">
        <v>0</v>
      </c>
      <c r="DF102" s="229">
        <v>0</v>
      </c>
      <c r="DG102" s="229">
        <v>0</v>
      </c>
      <c r="DH102" s="229">
        <v>-15080.62</v>
      </c>
      <c r="DI102" s="229">
        <v>0</v>
      </c>
      <c r="DJ102" s="229">
        <v>0</v>
      </c>
      <c r="DK102" s="229">
        <v>-14985.62</v>
      </c>
      <c r="DL102" s="229">
        <v>0</v>
      </c>
      <c r="DM102" s="229">
        <v>0</v>
      </c>
      <c r="DN102" s="229">
        <v>0</v>
      </c>
      <c r="DO102" s="229">
        <v>0</v>
      </c>
      <c r="DP102" s="229">
        <v>0</v>
      </c>
      <c r="DQ102" s="230">
        <v>-0.01</v>
      </c>
      <c r="DR102" s="231">
        <v>1608636</v>
      </c>
      <c r="DS102" s="232">
        <v>441680.62000000011</v>
      </c>
      <c r="DT102" s="231">
        <v>0</v>
      </c>
      <c r="DU102" s="231">
        <v>289483</v>
      </c>
      <c r="DV102" s="231">
        <v>0</v>
      </c>
      <c r="DW102" s="231">
        <v>0</v>
      </c>
    </row>
    <row r="103" spans="1:127" hidden="1">
      <c r="A103" s="226">
        <v>2127</v>
      </c>
      <c r="B103" s="227" t="s">
        <v>388</v>
      </c>
      <c r="C103" s="226">
        <v>2127</v>
      </c>
      <c r="D103" s="228" t="s">
        <v>281</v>
      </c>
      <c r="E103" s="228" t="s">
        <v>291</v>
      </c>
      <c r="F103" s="228" t="s">
        <v>5</v>
      </c>
      <c r="G103" s="228" t="s">
        <v>283</v>
      </c>
      <c r="H103" s="229">
        <v>2759902.69</v>
      </c>
      <c r="I103" s="229">
        <v>0</v>
      </c>
      <c r="J103" s="229">
        <v>178241.43</v>
      </c>
      <c r="K103" s="229">
        <v>0</v>
      </c>
      <c r="L103" s="229">
        <v>362600</v>
      </c>
      <c r="M103" s="229">
        <v>7885.64</v>
      </c>
      <c r="N103" s="229">
        <v>0</v>
      </c>
      <c r="O103" s="229">
        <v>0</v>
      </c>
      <c r="P103" s="229">
        <v>19872.93</v>
      </c>
      <c r="Q103" s="229">
        <v>1270.9000000000001</v>
      </c>
      <c r="R103" s="229">
        <v>0</v>
      </c>
      <c r="S103" s="229">
        <v>0</v>
      </c>
      <c r="T103" s="229">
        <v>14243.6</v>
      </c>
      <c r="U103" s="229">
        <v>18564.61</v>
      </c>
      <c r="V103" s="229">
        <v>0</v>
      </c>
      <c r="W103" s="229">
        <v>258.13</v>
      </c>
      <c r="X103" s="229">
        <v>57382</v>
      </c>
      <c r="Y103" s="229">
        <v>3420221.93</v>
      </c>
      <c r="Z103" s="229">
        <v>1359889.66</v>
      </c>
      <c r="AA103" s="229">
        <v>0</v>
      </c>
      <c r="AB103" s="229">
        <v>488862.78</v>
      </c>
      <c r="AC103" s="229">
        <v>0</v>
      </c>
      <c r="AD103" s="229">
        <v>196614.13</v>
      </c>
      <c r="AE103" s="229">
        <v>0</v>
      </c>
      <c r="AF103" s="229">
        <v>97019.03</v>
      </c>
      <c r="AG103" s="229">
        <v>10860.04</v>
      </c>
      <c r="AH103" s="229">
        <v>6947.6</v>
      </c>
      <c r="AI103" s="229">
        <v>0</v>
      </c>
      <c r="AJ103" s="229">
        <v>11252.12</v>
      </c>
      <c r="AK103" s="229">
        <v>2829.96</v>
      </c>
      <c r="AL103" s="229">
        <v>0</v>
      </c>
      <c r="AM103" s="229">
        <v>0</v>
      </c>
      <c r="AN103" s="229">
        <v>16626.490000000002</v>
      </c>
      <c r="AO103" s="229">
        <v>120690.17000000001</v>
      </c>
      <c r="AP103" s="229">
        <v>64578.17</v>
      </c>
      <c r="AQ103" s="229">
        <v>26059.14</v>
      </c>
      <c r="AR103" s="229">
        <v>51873.32</v>
      </c>
      <c r="AS103" s="229">
        <v>76364.95</v>
      </c>
      <c r="AT103" s="229">
        <v>0</v>
      </c>
      <c r="AU103" s="229">
        <v>40636.089999999997</v>
      </c>
      <c r="AV103" s="229">
        <v>0</v>
      </c>
      <c r="AW103" s="229">
        <v>1610</v>
      </c>
      <c r="AX103" s="229">
        <v>184440.94</v>
      </c>
      <c r="AY103" s="229">
        <v>362845.2</v>
      </c>
      <c r="AZ103" s="229">
        <v>14420.76</v>
      </c>
      <c r="BA103" s="229">
        <v>103895.67</v>
      </c>
      <c r="BB103" s="229">
        <v>296998.67</v>
      </c>
      <c r="BC103" s="229">
        <v>0</v>
      </c>
      <c r="BD103" s="229">
        <v>0</v>
      </c>
      <c r="BE103" s="229">
        <v>3535314.8899999997</v>
      </c>
      <c r="BF103" s="229">
        <v>429121.32000000041</v>
      </c>
      <c r="BG103" s="229">
        <v>-115092.9599999995</v>
      </c>
      <c r="BH103" s="229">
        <v>314028.36000000092</v>
      </c>
      <c r="BI103" s="229">
        <v>9015.25</v>
      </c>
      <c r="BJ103" s="229">
        <v>0</v>
      </c>
      <c r="BK103" s="229">
        <v>0</v>
      </c>
      <c r="BL103" s="229">
        <v>9015.25</v>
      </c>
      <c r="BM103" s="229">
        <v>0</v>
      </c>
      <c r="BN103" s="229">
        <v>0</v>
      </c>
      <c r="BO103" s="229">
        <v>0</v>
      </c>
      <c r="BP103" s="229">
        <v>0</v>
      </c>
      <c r="BQ103" s="229">
        <v>0</v>
      </c>
      <c r="BR103" s="229">
        <v>36941.53</v>
      </c>
      <c r="BS103" s="229">
        <v>9015.25</v>
      </c>
      <c r="BT103" s="229">
        <v>45956.78</v>
      </c>
      <c r="BU103" s="229">
        <v>0</v>
      </c>
      <c r="BV103" s="229">
        <v>0</v>
      </c>
      <c r="BW103" s="229">
        <v>0</v>
      </c>
      <c r="BX103" s="229">
        <v>0</v>
      </c>
      <c r="BY103" s="229">
        <v>0</v>
      </c>
      <c r="BZ103" s="229">
        <v>0</v>
      </c>
      <c r="CA103" s="229">
        <v>0</v>
      </c>
      <c r="CB103" s="229">
        <v>0</v>
      </c>
      <c r="CC103" s="229">
        <v>0</v>
      </c>
      <c r="CD103" s="229">
        <v>314028.36000000092</v>
      </c>
      <c r="CE103" s="229">
        <v>0</v>
      </c>
      <c r="CF103" s="229">
        <v>45956.78</v>
      </c>
      <c r="CG103" s="229">
        <v>0</v>
      </c>
      <c r="CH103" s="229">
        <v>0</v>
      </c>
      <c r="CI103" s="229">
        <f t="shared" si="4"/>
        <v>359985.14000000095</v>
      </c>
      <c r="CJ103" s="229">
        <v>661121.15</v>
      </c>
      <c r="CK103" s="229">
        <v>81841.509999999995</v>
      </c>
      <c r="CL103" s="229">
        <v>0</v>
      </c>
      <c r="CM103" s="229">
        <v>579279.64</v>
      </c>
      <c r="CN103" s="229">
        <v>0</v>
      </c>
      <c r="CO103" s="229">
        <v>0</v>
      </c>
      <c r="CP103" s="229">
        <v>10350.85</v>
      </c>
      <c r="CQ103" s="229">
        <v>12525.230000000001</v>
      </c>
      <c r="CR103" s="229">
        <v>-182699.02</v>
      </c>
      <c r="CS103" s="229">
        <v>419456.69999999995</v>
      </c>
      <c r="CT103" s="229">
        <v>0</v>
      </c>
      <c r="CU103" s="229">
        <v>0</v>
      </c>
      <c r="CV103" s="229">
        <v>0</v>
      </c>
      <c r="CW103" s="229">
        <v>0</v>
      </c>
      <c r="CX103" s="229"/>
      <c r="CY103" s="229"/>
      <c r="CZ103" s="229"/>
      <c r="DA103" s="229">
        <v>0</v>
      </c>
      <c r="DB103" s="229">
        <v>0</v>
      </c>
      <c r="DC103" s="229">
        <v>0</v>
      </c>
      <c r="DD103" s="229">
        <v>0</v>
      </c>
      <c r="DE103" s="229">
        <v>0</v>
      </c>
      <c r="DF103" s="229">
        <v>0</v>
      </c>
      <c r="DG103" s="229">
        <v>-59109.47</v>
      </c>
      <c r="DH103" s="229">
        <v>-361.9</v>
      </c>
      <c r="DI103" s="229">
        <v>0</v>
      </c>
      <c r="DJ103" s="229">
        <v>0</v>
      </c>
      <c r="DK103" s="229">
        <v>-59471.37</v>
      </c>
      <c r="DL103" s="229">
        <v>0</v>
      </c>
      <c r="DM103" s="229">
        <v>0</v>
      </c>
      <c r="DN103" s="229">
        <v>0</v>
      </c>
      <c r="DO103" s="229">
        <v>0</v>
      </c>
      <c r="DP103" s="229">
        <v>0</v>
      </c>
      <c r="DQ103" s="230">
        <v>-0.18999999994412065</v>
      </c>
      <c r="DR103" s="231">
        <v>2153245.6399999997</v>
      </c>
      <c r="DS103" s="232">
        <v>1382069.25</v>
      </c>
      <c r="DT103" s="231">
        <v>362845.2</v>
      </c>
      <c r="DU103" s="231">
        <v>35387.43</v>
      </c>
      <c r="DV103" s="231">
        <v>18564.61</v>
      </c>
      <c r="DW103" s="231">
        <v>0</v>
      </c>
    </row>
    <row r="104" spans="1:127" hidden="1">
      <c r="A104" s="226">
        <v>2129</v>
      </c>
      <c r="B104" s="227" t="s">
        <v>389</v>
      </c>
      <c r="C104" s="226">
        <v>2129</v>
      </c>
      <c r="D104" s="228" t="s">
        <v>281</v>
      </c>
      <c r="E104" s="228" t="s">
        <v>291</v>
      </c>
      <c r="F104" s="228" t="s">
        <v>5</v>
      </c>
      <c r="G104" s="228" t="s">
        <v>283</v>
      </c>
      <c r="H104" s="229">
        <v>1484315.9000000001</v>
      </c>
      <c r="I104" s="229">
        <v>0</v>
      </c>
      <c r="J104" s="229">
        <v>179452.41</v>
      </c>
      <c r="K104" s="229">
        <v>0</v>
      </c>
      <c r="L104" s="229">
        <v>88750</v>
      </c>
      <c r="M104" s="229">
        <v>2342.5700000000002</v>
      </c>
      <c r="N104" s="229">
        <v>0</v>
      </c>
      <c r="O104" s="229">
        <v>0</v>
      </c>
      <c r="P104" s="229">
        <v>77002.600000000006</v>
      </c>
      <c r="Q104" s="229">
        <v>0</v>
      </c>
      <c r="R104" s="229">
        <v>0</v>
      </c>
      <c r="S104" s="229">
        <v>0</v>
      </c>
      <c r="T104" s="229">
        <v>4675.3</v>
      </c>
      <c r="U104" s="229">
        <v>6028.99</v>
      </c>
      <c r="V104" s="229">
        <v>0</v>
      </c>
      <c r="W104" s="229">
        <v>4548</v>
      </c>
      <c r="X104" s="229">
        <v>99764</v>
      </c>
      <c r="Y104" s="229">
        <v>1946879.7700000003</v>
      </c>
      <c r="Z104" s="229">
        <v>879605.42</v>
      </c>
      <c r="AA104" s="229">
        <v>0</v>
      </c>
      <c r="AB104" s="229">
        <v>171244.26</v>
      </c>
      <c r="AC104" s="229">
        <v>84213.25</v>
      </c>
      <c r="AD104" s="229">
        <v>159771.79</v>
      </c>
      <c r="AE104" s="229">
        <v>0</v>
      </c>
      <c r="AF104" s="229">
        <v>57311.63</v>
      </c>
      <c r="AG104" s="229">
        <v>8212.56</v>
      </c>
      <c r="AH104" s="229">
        <v>8056.97</v>
      </c>
      <c r="AI104" s="229">
        <v>0</v>
      </c>
      <c r="AJ104" s="229">
        <v>0</v>
      </c>
      <c r="AK104" s="229">
        <v>19065.740000000002</v>
      </c>
      <c r="AL104" s="229">
        <v>4231.21</v>
      </c>
      <c r="AM104" s="229">
        <v>15885.61</v>
      </c>
      <c r="AN104" s="229">
        <v>1274.53</v>
      </c>
      <c r="AO104" s="229">
        <v>129130.62</v>
      </c>
      <c r="AP104" s="229">
        <v>17553.5</v>
      </c>
      <c r="AQ104" s="229">
        <v>11699.743333333334</v>
      </c>
      <c r="AR104" s="229">
        <v>54292.21</v>
      </c>
      <c r="AS104" s="229">
        <v>12945.102254901962</v>
      </c>
      <c r="AT104" s="229">
        <v>0</v>
      </c>
      <c r="AU104" s="229">
        <v>31183.610833333332</v>
      </c>
      <c r="AV104" s="229">
        <v>6525</v>
      </c>
      <c r="AW104" s="229">
        <v>0</v>
      </c>
      <c r="AX104" s="229">
        <v>82011.34</v>
      </c>
      <c r="AY104" s="229">
        <v>276632.71000000002</v>
      </c>
      <c r="AZ104" s="229">
        <v>10323.200000000001</v>
      </c>
      <c r="BA104" s="229">
        <v>71246.320000000007</v>
      </c>
      <c r="BB104" s="229">
        <v>0</v>
      </c>
      <c r="BC104" s="229">
        <v>0</v>
      </c>
      <c r="BD104" s="229">
        <v>0</v>
      </c>
      <c r="BE104" s="229">
        <v>2112416.3264215691</v>
      </c>
      <c r="BF104" s="229">
        <v>215618.48999999967</v>
      </c>
      <c r="BG104" s="229">
        <v>-165536.55642156885</v>
      </c>
      <c r="BH104" s="229">
        <v>50081.93357843082</v>
      </c>
      <c r="BI104" s="229">
        <v>7150</v>
      </c>
      <c r="BJ104" s="229">
        <v>0</v>
      </c>
      <c r="BK104" s="229">
        <v>0</v>
      </c>
      <c r="BL104" s="229">
        <v>7150</v>
      </c>
      <c r="BM104" s="229">
        <v>0</v>
      </c>
      <c r="BN104" s="229">
        <v>27457.19</v>
      </c>
      <c r="BO104" s="229">
        <v>0</v>
      </c>
      <c r="BP104" s="229">
        <v>6484.85</v>
      </c>
      <c r="BQ104" s="229">
        <v>33942.04</v>
      </c>
      <c r="BR104" s="229">
        <v>57198.510000000009</v>
      </c>
      <c r="BS104" s="229">
        <v>-26792.04</v>
      </c>
      <c r="BT104" s="229">
        <v>30406.470000000008</v>
      </c>
      <c r="BU104" s="229">
        <v>0</v>
      </c>
      <c r="BV104" s="229">
        <v>0</v>
      </c>
      <c r="BW104" s="229">
        <v>0</v>
      </c>
      <c r="BX104" s="229">
        <v>0</v>
      </c>
      <c r="BY104" s="229">
        <v>0</v>
      </c>
      <c r="BZ104" s="229">
        <v>0</v>
      </c>
      <c r="CA104" s="229">
        <v>0</v>
      </c>
      <c r="CB104" s="229">
        <v>0</v>
      </c>
      <c r="CC104" s="229">
        <v>0</v>
      </c>
      <c r="CD104" s="229">
        <v>50081.93</v>
      </c>
      <c r="CE104" s="229">
        <v>0</v>
      </c>
      <c r="CF104" s="229">
        <v>30406.47</v>
      </c>
      <c r="CG104" s="229">
        <v>0</v>
      </c>
      <c r="CH104" s="229">
        <v>0</v>
      </c>
      <c r="CI104" s="229">
        <f t="shared" si="4"/>
        <v>80488.399999999994</v>
      </c>
      <c r="CJ104" s="229">
        <v>197094.75</v>
      </c>
      <c r="CK104" s="229">
        <v>38940.730000000003</v>
      </c>
      <c r="CL104" s="229">
        <v>249.63</v>
      </c>
      <c r="CM104" s="229">
        <v>158403.65</v>
      </c>
      <c r="CN104" s="229">
        <v>0</v>
      </c>
      <c r="CO104" s="229">
        <v>0</v>
      </c>
      <c r="CP104" s="229">
        <v>9989.86</v>
      </c>
      <c r="CQ104" s="229">
        <v>9427.3700000000026</v>
      </c>
      <c r="CR104" s="229">
        <v>0</v>
      </c>
      <c r="CS104" s="229">
        <v>177820.88</v>
      </c>
      <c r="CT104" s="229">
        <v>22442.97</v>
      </c>
      <c r="CU104" s="229">
        <v>0</v>
      </c>
      <c r="CV104" s="229">
        <v>0</v>
      </c>
      <c r="CW104" s="229">
        <v>22442.97</v>
      </c>
      <c r="CX104" s="229"/>
      <c r="CY104" s="229"/>
      <c r="CZ104" s="229"/>
      <c r="DA104" s="229">
        <v>0</v>
      </c>
      <c r="DB104" s="229">
        <v>22442.97</v>
      </c>
      <c r="DC104" s="229">
        <v>0</v>
      </c>
      <c r="DD104" s="229">
        <v>2029.82</v>
      </c>
      <c r="DE104" s="229">
        <v>2896.9</v>
      </c>
      <c r="DF104" s="229">
        <v>0</v>
      </c>
      <c r="DG104" s="229">
        <v>-7255.12</v>
      </c>
      <c r="DH104" s="229">
        <v>0</v>
      </c>
      <c r="DI104" s="229">
        <v>0</v>
      </c>
      <c r="DJ104" s="229">
        <v>0</v>
      </c>
      <c r="DK104" s="229">
        <v>-2328.3999999999996</v>
      </c>
      <c r="DL104" s="229">
        <v>0</v>
      </c>
      <c r="DM104" s="229">
        <v>0</v>
      </c>
      <c r="DN104" s="229">
        <v>-455.52</v>
      </c>
      <c r="DO104" s="229">
        <v>-116991.19</v>
      </c>
      <c r="DP104" s="229">
        <v>0</v>
      </c>
      <c r="DQ104" s="230">
        <v>-0.34000000002561137</v>
      </c>
      <c r="DR104" s="231">
        <v>1360358.9100000001</v>
      </c>
      <c r="DS104" s="232">
        <v>752057.41642156895</v>
      </c>
      <c r="DT104" s="231">
        <v>276632.71000000002</v>
      </c>
      <c r="DU104" s="231">
        <v>81677.900000000009</v>
      </c>
      <c r="DV104" s="231">
        <v>6028.99</v>
      </c>
      <c r="DW104" s="231">
        <v>-117446.71</v>
      </c>
    </row>
    <row r="105" spans="1:127" hidden="1">
      <c r="A105" s="226">
        <v>2128</v>
      </c>
      <c r="B105" s="227" t="s">
        <v>390</v>
      </c>
      <c r="C105" s="226">
        <v>2128</v>
      </c>
      <c r="D105" s="228" t="s">
        <v>281</v>
      </c>
      <c r="E105" s="228" t="s">
        <v>291</v>
      </c>
      <c r="F105" s="228" t="s">
        <v>5</v>
      </c>
      <c r="G105" s="228" t="s">
        <v>283</v>
      </c>
      <c r="H105" s="229">
        <v>2024922.51</v>
      </c>
      <c r="I105" s="229">
        <v>0</v>
      </c>
      <c r="J105" s="229">
        <v>161929.53</v>
      </c>
      <c r="K105" s="229">
        <v>0</v>
      </c>
      <c r="L105" s="229">
        <v>182560</v>
      </c>
      <c r="M105" s="229">
        <v>4456.93</v>
      </c>
      <c r="N105" s="229">
        <v>0</v>
      </c>
      <c r="O105" s="229">
        <v>0</v>
      </c>
      <c r="P105" s="229">
        <v>112305.31</v>
      </c>
      <c r="Q105" s="229">
        <v>39006.720000000001</v>
      </c>
      <c r="R105" s="229">
        <v>0</v>
      </c>
      <c r="S105" s="229">
        <v>0</v>
      </c>
      <c r="T105" s="229">
        <v>15913.21</v>
      </c>
      <c r="U105" s="229">
        <v>0</v>
      </c>
      <c r="V105" s="229">
        <v>0</v>
      </c>
      <c r="W105" s="229">
        <v>7708.75</v>
      </c>
      <c r="X105" s="229">
        <v>19649</v>
      </c>
      <c r="Y105" s="229">
        <v>2568451.9600000004</v>
      </c>
      <c r="Z105" s="229">
        <v>1280477.92</v>
      </c>
      <c r="AA105" s="229">
        <v>0</v>
      </c>
      <c r="AB105" s="229">
        <v>195160.79</v>
      </c>
      <c r="AC105" s="229">
        <v>33485.65</v>
      </c>
      <c r="AD105" s="229">
        <v>117430.39</v>
      </c>
      <c r="AE105" s="229">
        <v>143555.97</v>
      </c>
      <c r="AF105" s="229">
        <v>50059.59</v>
      </c>
      <c r="AG105" s="229">
        <v>7965.83</v>
      </c>
      <c r="AH105" s="229">
        <v>8263.5</v>
      </c>
      <c r="AI105" s="229">
        <v>0</v>
      </c>
      <c r="AJ105" s="229">
        <v>0</v>
      </c>
      <c r="AK105" s="229">
        <v>34046.620000000003</v>
      </c>
      <c r="AL105" s="229">
        <v>7349.95</v>
      </c>
      <c r="AM105" s="229">
        <v>46052.04</v>
      </c>
      <c r="AN105" s="229">
        <v>7578.66</v>
      </c>
      <c r="AO105" s="229">
        <v>90078.14</v>
      </c>
      <c r="AP105" s="229">
        <v>20960.28</v>
      </c>
      <c r="AQ105" s="229">
        <v>15390.54</v>
      </c>
      <c r="AR105" s="229">
        <v>80874.006666666668</v>
      </c>
      <c r="AS105" s="229">
        <v>18422.240000000002</v>
      </c>
      <c r="AT105" s="229">
        <v>0</v>
      </c>
      <c r="AU105" s="229">
        <v>27526.615000000002</v>
      </c>
      <c r="AV105" s="229">
        <v>10121</v>
      </c>
      <c r="AW105" s="229">
        <v>10200</v>
      </c>
      <c r="AX105" s="229">
        <v>94145.09</v>
      </c>
      <c r="AY105" s="229">
        <v>69692.11</v>
      </c>
      <c r="AZ105" s="229">
        <v>72200.816249999989</v>
      </c>
      <c r="BA105" s="229">
        <v>169044.54</v>
      </c>
      <c r="BB105" s="229">
        <v>0</v>
      </c>
      <c r="BC105" s="229">
        <v>0</v>
      </c>
      <c r="BD105" s="229">
        <v>0</v>
      </c>
      <c r="BE105" s="229">
        <v>2610082.2879166668</v>
      </c>
      <c r="BF105" s="229">
        <v>255150.15999999963</v>
      </c>
      <c r="BG105" s="229">
        <v>-41630.3279166664</v>
      </c>
      <c r="BH105" s="229">
        <v>213519.83208333323</v>
      </c>
      <c r="BI105" s="229">
        <v>8072.5</v>
      </c>
      <c r="BJ105" s="229">
        <v>0</v>
      </c>
      <c r="BK105" s="229">
        <v>0</v>
      </c>
      <c r="BL105" s="229">
        <v>8072.5</v>
      </c>
      <c r="BM105" s="229">
        <v>0</v>
      </c>
      <c r="BN105" s="229">
        <v>0</v>
      </c>
      <c r="BO105" s="229">
        <v>0</v>
      </c>
      <c r="BP105" s="229">
        <v>3472.72</v>
      </c>
      <c r="BQ105" s="229">
        <v>3472.72</v>
      </c>
      <c r="BR105" s="229">
        <v>71566.59</v>
      </c>
      <c r="BS105" s="229">
        <v>4599.7800000000007</v>
      </c>
      <c r="BT105" s="229">
        <v>76166.37</v>
      </c>
      <c r="BU105" s="229">
        <v>0</v>
      </c>
      <c r="BV105" s="229">
        <v>0</v>
      </c>
      <c r="BW105" s="229">
        <v>0</v>
      </c>
      <c r="BX105" s="229">
        <v>0</v>
      </c>
      <c r="BY105" s="229">
        <v>0</v>
      </c>
      <c r="BZ105" s="229">
        <v>0</v>
      </c>
      <c r="CA105" s="229">
        <v>0</v>
      </c>
      <c r="CB105" s="229">
        <v>0</v>
      </c>
      <c r="CC105" s="229">
        <v>0</v>
      </c>
      <c r="CD105" s="229">
        <v>213519.83208333323</v>
      </c>
      <c r="CE105" s="229">
        <v>0</v>
      </c>
      <c r="CF105" s="229">
        <v>76166.37</v>
      </c>
      <c r="CG105" s="229">
        <v>0</v>
      </c>
      <c r="CH105" s="229">
        <v>0</v>
      </c>
      <c r="CI105" s="229">
        <f t="shared" si="4"/>
        <v>289686.20208333322</v>
      </c>
      <c r="CJ105" s="229">
        <v>404045.9</v>
      </c>
      <c r="CK105" s="229">
        <v>20443.53</v>
      </c>
      <c r="CL105" s="229">
        <v>7564.92</v>
      </c>
      <c r="CM105" s="229">
        <v>391167.29</v>
      </c>
      <c r="CN105" s="229">
        <v>0</v>
      </c>
      <c r="CO105" s="229">
        <v>0</v>
      </c>
      <c r="CP105" s="229">
        <v>7366.95</v>
      </c>
      <c r="CQ105" s="229">
        <v>41695.26</v>
      </c>
      <c r="CR105" s="229">
        <v>0</v>
      </c>
      <c r="CS105" s="229">
        <v>440229.5</v>
      </c>
      <c r="CT105" s="229">
        <v>79.37</v>
      </c>
      <c r="CU105" s="229">
        <v>0</v>
      </c>
      <c r="CV105" s="229">
        <v>0</v>
      </c>
      <c r="CW105" s="229">
        <v>79.37</v>
      </c>
      <c r="CX105" s="229"/>
      <c r="CY105" s="229"/>
      <c r="CZ105" s="229"/>
      <c r="DA105" s="229">
        <v>0</v>
      </c>
      <c r="DB105" s="229">
        <v>79.37</v>
      </c>
      <c r="DC105" s="229">
        <v>0</v>
      </c>
      <c r="DD105" s="229">
        <v>1988.33</v>
      </c>
      <c r="DE105" s="229">
        <v>9567.9599999999991</v>
      </c>
      <c r="DF105" s="229">
        <v>0</v>
      </c>
      <c r="DG105" s="229">
        <v>-9240.6200000000008</v>
      </c>
      <c r="DH105" s="229">
        <v>0</v>
      </c>
      <c r="DI105" s="229">
        <v>0</v>
      </c>
      <c r="DJ105" s="229">
        <v>0</v>
      </c>
      <c r="DK105" s="229">
        <v>2315.6699999999983</v>
      </c>
      <c r="DL105" s="229">
        <v>0</v>
      </c>
      <c r="DM105" s="229">
        <v>0</v>
      </c>
      <c r="DN105" s="229">
        <v>0</v>
      </c>
      <c r="DO105" s="229">
        <v>-152938.54</v>
      </c>
      <c r="DP105" s="229">
        <v>0</v>
      </c>
      <c r="DQ105" s="230"/>
      <c r="DR105" s="231">
        <v>1828136.14</v>
      </c>
      <c r="DS105" s="232">
        <v>781946.14791666693</v>
      </c>
      <c r="DT105" s="231">
        <v>69692.11</v>
      </c>
      <c r="DU105" s="231">
        <v>167225.24</v>
      </c>
      <c r="DV105" s="231">
        <v>0</v>
      </c>
      <c r="DW105" s="231">
        <v>-152938.54</v>
      </c>
    </row>
    <row r="106" spans="1:127" hidden="1">
      <c r="A106" s="226">
        <v>2420</v>
      </c>
      <c r="B106" s="227" t="s">
        <v>391</v>
      </c>
      <c r="C106" s="226">
        <v>2420</v>
      </c>
      <c r="D106" s="228" t="s">
        <v>281</v>
      </c>
      <c r="E106" s="228" t="s">
        <v>291</v>
      </c>
      <c r="F106" s="228" t="s">
        <v>5</v>
      </c>
      <c r="G106" s="228" t="s">
        <v>283</v>
      </c>
      <c r="H106" s="229">
        <v>2053237</v>
      </c>
      <c r="I106" s="229">
        <v>0</v>
      </c>
      <c r="J106" s="229">
        <v>86104</v>
      </c>
      <c r="K106" s="229">
        <v>0</v>
      </c>
      <c r="L106" s="229">
        <v>40450</v>
      </c>
      <c r="M106" s="229">
        <v>4714</v>
      </c>
      <c r="N106" s="229">
        <v>0</v>
      </c>
      <c r="O106" s="229">
        <v>0</v>
      </c>
      <c r="P106" s="229">
        <v>72953</v>
      </c>
      <c r="Q106" s="229">
        <v>0</v>
      </c>
      <c r="R106" s="229">
        <v>0</v>
      </c>
      <c r="S106" s="229">
        <v>0</v>
      </c>
      <c r="T106" s="229">
        <v>242064</v>
      </c>
      <c r="U106" s="229">
        <v>0</v>
      </c>
      <c r="V106" s="229">
        <v>0</v>
      </c>
      <c r="W106" s="229">
        <v>629</v>
      </c>
      <c r="X106" s="229">
        <v>99795</v>
      </c>
      <c r="Y106" s="229">
        <v>2599946</v>
      </c>
      <c r="Z106" s="229">
        <v>1003410</v>
      </c>
      <c r="AA106" s="229">
        <v>4363</v>
      </c>
      <c r="AB106" s="229">
        <v>2522</v>
      </c>
      <c r="AC106" s="229">
        <v>382136</v>
      </c>
      <c r="AD106" s="229">
        <v>406</v>
      </c>
      <c r="AE106" s="229">
        <v>0</v>
      </c>
      <c r="AF106" s="229">
        <v>537381</v>
      </c>
      <c r="AG106" s="229">
        <v>26945</v>
      </c>
      <c r="AH106" s="229">
        <v>1289</v>
      </c>
      <c r="AI106" s="229">
        <v>0</v>
      </c>
      <c r="AJ106" s="229">
        <v>0</v>
      </c>
      <c r="AK106" s="229">
        <v>6016</v>
      </c>
      <c r="AL106" s="229">
        <v>0</v>
      </c>
      <c r="AM106" s="229">
        <v>0</v>
      </c>
      <c r="AN106" s="229">
        <v>0</v>
      </c>
      <c r="AO106" s="229">
        <v>39291</v>
      </c>
      <c r="AP106" s="229">
        <v>24536</v>
      </c>
      <c r="AQ106" s="229">
        <v>3058</v>
      </c>
      <c r="AR106" s="229">
        <v>599122</v>
      </c>
      <c r="AS106" s="229">
        <v>97</v>
      </c>
      <c r="AT106" s="229">
        <v>0</v>
      </c>
      <c r="AU106" s="229">
        <v>4594</v>
      </c>
      <c r="AV106" s="229">
        <v>9471</v>
      </c>
      <c r="AW106" s="229">
        <v>0</v>
      </c>
      <c r="AX106" s="229">
        <v>-7157</v>
      </c>
      <c r="AY106" s="229">
        <v>-5640</v>
      </c>
      <c r="AZ106" s="229">
        <v>10479</v>
      </c>
      <c r="BA106" s="229">
        <v>56968</v>
      </c>
      <c r="BB106" s="229">
        <v>0</v>
      </c>
      <c r="BC106" s="229">
        <v>0</v>
      </c>
      <c r="BD106" s="229">
        <v>0</v>
      </c>
      <c r="BE106" s="229">
        <v>2699287</v>
      </c>
      <c r="BF106" s="229">
        <v>384081</v>
      </c>
      <c r="BG106" s="229">
        <v>-99341</v>
      </c>
      <c r="BH106" s="229">
        <v>284740</v>
      </c>
      <c r="BI106" s="229">
        <v>14770</v>
      </c>
      <c r="BJ106" s="229">
        <v>0</v>
      </c>
      <c r="BK106" s="229">
        <v>0</v>
      </c>
      <c r="BL106" s="229">
        <v>14770</v>
      </c>
      <c r="BM106" s="229">
        <v>0</v>
      </c>
      <c r="BN106" s="229">
        <v>29935</v>
      </c>
      <c r="BO106" s="229">
        <v>0</v>
      </c>
      <c r="BP106" s="229">
        <v>0</v>
      </c>
      <c r="BQ106" s="229">
        <v>29935</v>
      </c>
      <c r="BR106" s="229">
        <v>22179</v>
      </c>
      <c r="BS106" s="229">
        <v>-15165</v>
      </c>
      <c r="BT106" s="229">
        <v>7014</v>
      </c>
      <c r="BU106" s="229">
        <v>0</v>
      </c>
      <c r="BV106" s="229">
        <v>0</v>
      </c>
      <c r="BW106" s="229">
        <v>0</v>
      </c>
      <c r="BX106" s="229">
        <v>0</v>
      </c>
      <c r="BY106" s="229">
        <v>0</v>
      </c>
      <c r="BZ106" s="229">
        <v>0</v>
      </c>
      <c r="CA106" s="229">
        <v>0</v>
      </c>
      <c r="CB106" s="229">
        <v>0</v>
      </c>
      <c r="CC106" s="229">
        <v>0</v>
      </c>
      <c r="CD106" s="229">
        <v>284740</v>
      </c>
      <c r="CE106" s="229">
        <v>0</v>
      </c>
      <c r="CF106" s="229">
        <v>7014</v>
      </c>
      <c r="CG106" s="229">
        <v>0</v>
      </c>
      <c r="CH106" s="229">
        <v>0</v>
      </c>
      <c r="CI106" s="229">
        <f t="shared" si="4"/>
        <v>291754</v>
      </c>
      <c r="CJ106" s="229">
        <v>622136</v>
      </c>
      <c r="CK106" s="229">
        <v>0</v>
      </c>
      <c r="CL106" s="229">
        <v>0</v>
      </c>
      <c r="CM106" s="229">
        <v>622136</v>
      </c>
      <c r="CN106" s="229">
        <v>0</v>
      </c>
      <c r="CO106" s="229">
        <v>0</v>
      </c>
      <c r="CP106" s="229">
        <v>11088</v>
      </c>
      <c r="CQ106" s="229">
        <v>0</v>
      </c>
      <c r="CR106" s="229">
        <v>-353158</v>
      </c>
      <c r="CS106" s="229">
        <v>280066</v>
      </c>
      <c r="CT106" s="229">
        <v>0</v>
      </c>
      <c r="CU106" s="229">
        <v>0</v>
      </c>
      <c r="CV106" s="229">
        <v>0</v>
      </c>
      <c r="CW106" s="229">
        <v>0</v>
      </c>
      <c r="CX106" s="229"/>
      <c r="CY106" s="229"/>
      <c r="CZ106" s="229"/>
      <c r="DA106" s="229">
        <v>0</v>
      </c>
      <c r="DB106" s="229">
        <v>0</v>
      </c>
      <c r="DC106" s="229">
        <v>0</v>
      </c>
      <c r="DD106" s="229">
        <v>11919</v>
      </c>
      <c r="DE106" s="229">
        <v>0</v>
      </c>
      <c r="DF106" s="229">
        <v>0</v>
      </c>
      <c r="DG106" s="229">
        <v>0</v>
      </c>
      <c r="DH106" s="229">
        <v>-231</v>
      </c>
      <c r="DI106" s="229">
        <v>0</v>
      </c>
      <c r="DJ106" s="229">
        <v>0</v>
      </c>
      <c r="DK106" s="229">
        <v>11688</v>
      </c>
      <c r="DL106" s="229">
        <v>0</v>
      </c>
      <c r="DM106" s="229">
        <v>0</v>
      </c>
      <c r="DN106" s="229">
        <v>0</v>
      </c>
      <c r="DO106" s="229">
        <v>0</v>
      </c>
      <c r="DP106" s="229">
        <v>0</v>
      </c>
      <c r="DQ106" s="230">
        <v>-0.01</v>
      </c>
      <c r="DR106" s="231">
        <v>1957163</v>
      </c>
      <c r="DS106" s="232">
        <v>742124</v>
      </c>
      <c r="DT106" s="231">
        <v>-5640</v>
      </c>
      <c r="DU106" s="231">
        <v>315017</v>
      </c>
      <c r="DV106" s="231">
        <v>0</v>
      </c>
      <c r="DW106" s="231">
        <v>0</v>
      </c>
    </row>
    <row r="107" spans="1:127" hidden="1">
      <c r="A107" s="226">
        <v>2004</v>
      </c>
      <c r="B107" s="227" t="s">
        <v>392</v>
      </c>
      <c r="C107" s="226">
        <v>2004</v>
      </c>
      <c r="D107" s="228" t="s">
        <v>281</v>
      </c>
      <c r="E107" s="228" t="s">
        <v>291</v>
      </c>
      <c r="F107" s="228" t="s">
        <v>5</v>
      </c>
      <c r="G107" s="228" t="s">
        <v>293</v>
      </c>
      <c r="H107" s="229">
        <v>1844309.44</v>
      </c>
      <c r="I107" s="229">
        <v>0</v>
      </c>
      <c r="J107" s="229">
        <v>47170.89</v>
      </c>
      <c r="K107" s="229">
        <v>0</v>
      </c>
      <c r="L107" s="229">
        <v>199410</v>
      </c>
      <c r="M107" s="229">
        <v>400</v>
      </c>
      <c r="N107" s="229">
        <v>0</v>
      </c>
      <c r="O107" s="229">
        <v>0</v>
      </c>
      <c r="P107" s="229">
        <v>44423.140000000014</v>
      </c>
      <c r="Q107" s="229">
        <v>28528.31</v>
      </c>
      <c r="R107" s="229">
        <v>0</v>
      </c>
      <c r="S107" s="229">
        <v>0</v>
      </c>
      <c r="T107" s="229">
        <v>2.4700000000000002</v>
      </c>
      <c r="U107" s="229">
        <v>0</v>
      </c>
      <c r="V107" s="229">
        <v>0</v>
      </c>
      <c r="W107" s="229">
        <v>10910.75</v>
      </c>
      <c r="X107" s="229">
        <v>56325</v>
      </c>
      <c r="Y107" s="229">
        <v>2231480</v>
      </c>
      <c r="Z107" s="229">
        <v>1064714.4999999993</v>
      </c>
      <c r="AA107" s="229">
        <v>1438.15</v>
      </c>
      <c r="AB107" s="229">
        <v>-359.91</v>
      </c>
      <c r="AC107" s="229">
        <v>422938.86000000057</v>
      </c>
      <c r="AD107" s="229">
        <v>2414.1699999999992</v>
      </c>
      <c r="AE107" s="229">
        <v>0</v>
      </c>
      <c r="AF107" s="229">
        <v>231443.37999999977</v>
      </c>
      <c r="AG107" s="229">
        <v>14825.449999999997</v>
      </c>
      <c r="AH107" s="229">
        <v>2566</v>
      </c>
      <c r="AI107" s="229">
        <v>0</v>
      </c>
      <c r="AJ107" s="229">
        <v>0</v>
      </c>
      <c r="AK107" s="229">
        <v>18766.519999999997</v>
      </c>
      <c r="AL107" s="229">
        <v>0</v>
      </c>
      <c r="AM107" s="229">
        <v>18593.060000000001</v>
      </c>
      <c r="AN107" s="229">
        <v>4411.5000000000009</v>
      </c>
      <c r="AO107" s="229">
        <v>51619.37000000001</v>
      </c>
      <c r="AP107" s="229">
        <v>23631.7</v>
      </c>
      <c r="AQ107" s="229">
        <v>6639.4</v>
      </c>
      <c r="AR107" s="229">
        <v>39507.210000000006</v>
      </c>
      <c r="AS107" s="229">
        <v>564</v>
      </c>
      <c r="AT107" s="229">
        <v>24.04</v>
      </c>
      <c r="AU107" s="229">
        <v>9362.91</v>
      </c>
      <c r="AV107" s="229">
        <v>9471</v>
      </c>
      <c r="AW107" s="229">
        <v>4715</v>
      </c>
      <c r="AX107" s="229">
        <v>108676.65</v>
      </c>
      <c r="AY107" s="229">
        <v>67025.709999999992</v>
      </c>
      <c r="AZ107" s="229">
        <v>7821.84</v>
      </c>
      <c r="BA107" s="229">
        <v>159733.11999999997</v>
      </c>
      <c r="BB107" s="229">
        <v>0</v>
      </c>
      <c r="BC107" s="229">
        <v>0</v>
      </c>
      <c r="BD107" s="229">
        <v>0</v>
      </c>
      <c r="BE107" s="229">
        <v>2270543.6299999994</v>
      </c>
      <c r="BF107" s="229">
        <v>-22083.420000000362</v>
      </c>
      <c r="BG107" s="229">
        <v>-39063.629999999423</v>
      </c>
      <c r="BH107" s="229">
        <v>-61147.049999999785</v>
      </c>
      <c r="BI107" s="229">
        <v>7672</v>
      </c>
      <c r="BJ107" s="229">
        <v>0</v>
      </c>
      <c r="BK107" s="229">
        <v>0</v>
      </c>
      <c r="BL107" s="229">
        <v>7672</v>
      </c>
      <c r="BM107" s="229">
        <v>0</v>
      </c>
      <c r="BN107" s="229">
        <v>24023.279999999999</v>
      </c>
      <c r="BO107" s="229">
        <v>0</v>
      </c>
      <c r="BP107" s="229">
        <v>0</v>
      </c>
      <c r="BQ107" s="229">
        <v>24023.279999999999</v>
      </c>
      <c r="BR107" s="229">
        <v>55361.9</v>
      </c>
      <c r="BS107" s="229">
        <v>-16351.279999999999</v>
      </c>
      <c r="BT107" s="229">
        <v>39010.620000000003</v>
      </c>
      <c r="BU107" s="229">
        <v>0</v>
      </c>
      <c r="BV107" s="229">
        <v>0</v>
      </c>
      <c r="BW107" s="229">
        <v>0</v>
      </c>
      <c r="BX107" s="229">
        <v>0</v>
      </c>
      <c r="BY107" s="229">
        <v>0</v>
      </c>
      <c r="BZ107" s="229">
        <v>0</v>
      </c>
      <c r="CA107" s="229">
        <v>0</v>
      </c>
      <c r="CB107" s="229">
        <v>0</v>
      </c>
      <c r="CC107" s="229">
        <v>0</v>
      </c>
      <c r="CD107" s="229">
        <v>-61147.049999999785</v>
      </c>
      <c r="CE107" s="229">
        <v>0</v>
      </c>
      <c r="CF107" s="229">
        <v>39010.620000000003</v>
      </c>
      <c r="CG107" s="229">
        <v>0</v>
      </c>
      <c r="CH107" s="229">
        <v>0</v>
      </c>
      <c r="CI107" s="229">
        <f t="shared" si="4"/>
        <v>-22136.429999999782</v>
      </c>
      <c r="CJ107" s="229">
        <v>0</v>
      </c>
      <c r="CK107" s="229">
        <v>0</v>
      </c>
      <c r="CL107" s="229">
        <v>0</v>
      </c>
      <c r="CM107" s="229">
        <v>0</v>
      </c>
      <c r="CN107" s="229">
        <v>0</v>
      </c>
      <c r="CO107" s="229">
        <v>0</v>
      </c>
      <c r="CP107" s="229">
        <v>0</v>
      </c>
      <c r="CQ107" s="229">
        <v>0</v>
      </c>
      <c r="CR107" s="229">
        <v>0</v>
      </c>
      <c r="CS107" s="229">
        <v>0</v>
      </c>
      <c r="CT107" s="229">
        <v>0</v>
      </c>
      <c r="CU107" s="229">
        <v>0</v>
      </c>
      <c r="CV107" s="229">
        <v>0</v>
      </c>
      <c r="CW107" s="229">
        <v>0</v>
      </c>
      <c r="CX107" s="229"/>
      <c r="CY107" s="229"/>
      <c r="CZ107" s="229"/>
      <c r="DA107" s="229">
        <v>15450.750000000051</v>
      </c>
      <c r="DB107" s="229">
        <v>15450.750000000051</v>
      </c>
      <c r="DC107" s="229">
        <v>0</v>
      </c>
      <c r="DD107" s="229">
        <v>411.14</v>
      </c>
      <c r="DE107" s="229">
        <v>0</v>
      </c>
      <c r="DF107" s="229">
        <v>0</v>
      </c>
      <c r="DG107" s="229">
        <v>0</v>
      </c>
      <c r="DH107" s="229">
        <v>-37998.32</v>
      </c>
      <c r="DI107" s="229">
        <v>0</v>
      </c>
      <c r="DJ107" s="229">
        <v>0</v>
      </c>
      <c r="DK107" s="229">
        <v>-37587.18</v>
      </c>
      <c r="DL107" s="229">
        <v>0</v>
      </c>
      <c r="DM107" s="229">
        <v>0</v>
      </c>
      <c r="DN107" s="229">
        <v>0</v>
      </c>
      <c r="DO107" s="229">
        <v>0</v>
      </c>
      <c r="DP107" s="229">
        <v>0</v>
      </c>
      <c r="DQ107" s="230">
        <v>-4.7293724492192268E-11</v>
      </c>
      <c r="DR107" s="231">
        <v>1737414.5999999994</v>
      </c>
      <c r="DS107" s="232">
        <v>533129.03</v>
      </c>
      <c r="DT107" s="231">
        <v>67025.709999999992</v>
      </c>
      <c r="DU107" s="231">
        <v>72953.920000000013</v>
      </c>
      <c r="DV107" s="231">
        <v>0</v>
      </c>
      <c r="DW107" s="231">
        <v>0</v>
      </c>
    </row>
    <row r="108" spans="1:127" hidden="1">
      <c r="A108" s="226">
        <v>1012</v>
      </c>
      <c r="B108" s="227" t="s">
        <v>393</v>
      </c>
      <c r="C108" s="226">
        <v>1012</v>
      </c>
      <c r="D108" s="228" t="s">
        <v>281</v>
      </c>
      <c r="E108" s="228" t="s">
        <v>282</v>
      </c>
      <c r="F108" s="228" t="s">
        <v>5</v>
      </c>
      <c r="G108" s="228" t="s">
        <v>283</v>
      </c>
      <c r="H108" s="229">
        <v>809668.15</v>
      </c>
      <c r="I108" s="229">
        <v>0</v>
      </c>
      <c r="J108" s="229">
        <v>15378.33</v>
      </c>
      <c r="K108" s="229">
        <v>0</v>
      </c>
      <c r="L108" s="229">
        <v>0</v>
      </c>
      <c r="M108" s="229">
        <v>-900</v>
      </c>
      <c r="N108" s="229">
        <v>0</v>
      </c>
      <c r="O108" s="229">
        <v>0</v>
      </c>
      <c r="P108" s="229">
        <v>11635.62</v>
      </c>
      <c r="Q108" s="229">
        <v>0</v>
      </c>
      <c r="R108" s="229">
        <v>0</v>
      </c>
      <c r="S108" s="229">
        <v>0</v>
      </c>
      <c r="T108" s="229">
        <v>1640</v>
      </c>
      <c r="U108" s="229">
        <v>15000</v>
      </c>
      <c r="V108" s="229">
        <v>0</v>
      </c>
      <c r="W108" s="229">
        <v>0</v>
      </c>
      <c r="X108" s="229">
        <v>0</v>
      </c>
      <c r="Y108" s="229">
        <v>852422.1</v>
      </c>
      <c r="Z108" s="229">
        <v>326144.79000000027</v>
      </c>
      <c r="AA108" s="229">
        <v>0</v>
      </c>
      <c r="AB108" s="229">
        <v>181092.99000000002</v>
      </c>
      <c r="AC108" s="229">
        <v>0</v>
      </c>
      <c r="AD108" s="229">
        <v>30457.62</v>
      </c>
      <c r="AE108" s="229">
        <v>0</v>
      </c>
      <c r="AF108" s="229">
        <v>0</v>
      </c>
      <c r="AG108" s="229">
        <v>78.040000000003602</v>
      </c>
      <c r="AH108" s="229">
        <v>199.5</v>
      </c>
      <c r="AI108" s="229">
        <v>0</v>
      </c>
      <c r="AJ108" s="229">
        <v>0</v>
      </c>
      <c r="AK108" s="229">
        <v>35649.279999999999</v>
      </c>
      <c r="AL108" s="229">
        <v>2225</v>
      </c>
      <c r="AM108" s="229">
        <v>1485.35</v>
      </c>
      <c r="AN108" s="229">
        <v>2304.84</v>
      </c>
      <c r="AO108" s="229">
        <v>9525.7099999999991</v>
      </c>
      <c r="AP108" s="229">
        <v>0</v>
      </c>
      <c r="AQ108" s="229">
        <v>0</v>
      </c>
      <c r="AR108" s="229">
        <v>70369.600000000006</v>
      </c>
      <c r="AS108" s="229">
        <v>15</v>
      </c>
      <c r="AT108" s="229">
        <v>0</v>
      </c>
      <c r="AU108" s="229">
        <v>3193.119999999999</v>
      </c>
      <c r="AV108" s="229">
        <v>3291.75</v>
      </c>
      <c r="AW108" s="229">
        <v>0</v>
      </c>
      <c r="AX108" s="229">
        <v>6516.75</v>
      </c>
      <c r="AY108" s="229">
        <v>1555</v>
      </c>
      <c r="AZ108" s="229">
        <v>0</v>
      </c>
      <c r="BA108" s="229">
        <v>20731.979999999996</v>
      </c>
      <c r="BB108" s="229">
        <v>0</v>
      </c>
      <c r="BC108" s="229">
        <v>0</v>
      </c>
      <c r="BD108" s="229">
        <v>0</v>
      </c>
      <c r="BE108" s="229">
        <v>694836.32000000018</v>
      </c>
      <c r="BF108" s="229">
        <v>338021.99999999994</v>
      </c>
      <c r="BG108" s="229">
        <v>157585.7799999998</v>
      </c>
      <c r="BH108" s="229">
        <v>495607.77999999974</v>
      </c>
      <c r="BI108" s="229">
        <v>4945</v>
      </c>
      <c r="BJ108" s="229">
        <v>0</v>
      </c>
      <c r="BK108" s="229">
        <v>0</v>
      </c>
      <c r="BL108" s="229">
        <v>4945</v>
      </c>
      <c r="BM108" s="229">
        <v>0</v>
      </c>
      <c r="BN108" s="229">
        <v>0</v>
      </c>
      <c r="BO108" s="229">
        <v>0</v>
      </c>
      <c r="BP108" s="229">
        <v>0</v>
      </c>
      <c r="BQ108" s="229">
        <v>0</v>
      </c>
      <c r="BR108" s="229">
        <v>40513.949999999997</v>
      </c>
      <c r="BS108" s="229">
        <v>4945</v>
      </c>
      <c r="BT108" s="229">
        <v>45458.95</v>
      </c>
      <c r="BU108" s="229">
        <v>0</v>
      </c>
      <c r="BV108" s="229">
        <v>0</v>
      </c>
      <c r="BW108" s="229">
        <v>0</v>
      </c>
      <c r="BX108" s="229">
        <v>0</v>
      </c>
      <c r="BY108" s="229">
        <v>0</v>
      </c>
      <c r="BZ108" s="229">
        <v>0</v>
      </c>
      <c r="CA108" s="229">
        <v>0</v>
      </c>
      <c r="CB108" s="229">
        <v>0</v>
      </c>
      <c r="CC108" s="229">
        <v>0</v>
      </c>
      <c r="CD108" s="229">
        <v>495607.77999999974</v>
      </c>
      <c r="CE108" s="229">
        <v>0</v>
      </c>
      <c r="CF108" s="229">
        <v>45458.95</v>
      </c>
      <c r="CG108" s="229">
        <v>0</v>
      </c>
      <c r="CH108" s="229">
        <v>0</v>
      </c>
      <c r="CI108" s="229">
        <f t="shared" si="4"/>
        <v>541066.72999999975</v>
      </c>
      <c r="CJ108" s="229">
        <v>10368</v>
      </c>
      <c r="CK108" s="229">
        <v>0</v>
      </c>
      <c r="CL108" s="229">
        <v>0</v>
      </c>
      <c r="CM108" s="229">
        <v>10368</v>
      </c>
      <c r="CN108" s="229">
        <v>0</v>
      </c>
      <c r="CO108" s="229">
        <v>0</v>
      </c>
      <c r="CP108" s="229">
        <v>4191.83</v>
      </c>
      <c r="CQ108" s="229">
        <v>0</v>
      </c>
      <c r="CR108" s="229">
        <v>522472</v>
      </c>
      <c r="CS108" s="229">
        <v>537031.82999999996</v>
      </c>
      <c r="CT108" s="229">
        <v>0</v>
      </c>
      <c r="CU108" s="229">
        <v>0</v>
      </c>
      <c r="CV108" s="229">
        <v>0</v>
      </c>
      <c r="CW108" s="229">
        <v>0</v>
      </c>
      <c r="CX108" s="229"/>
      <c r="CY108" s="229"/>
      <c r="CZ108" s="229"/>
      <c r="DA108" s="229">
        <v>0</v>
      </c>
      <c r="DB108" s="229">
        <v>0</v>
      </c>
      <c r="DC108" s="229">
        <v>0</v>
      </c>
      <c r="DD108" s="229">
        <v>10405.620000000001</v>
      </c>
      <c r="DE108" s="229">
        <v>0</v>
      </c>
      <c r="DF108" s="229">
        <v>0</v>
      </c>
      <c r="DG108" s="229">
        <v>0</v>
      </c>
      <c r="DH108" s="229">
        <v>-6370.25</v>
      </c>
      <c r="DI108" s="229">
        <v>0</v>
      </c>
      <c r="DJ108" s="229">
        <v>0</v>
      </c>
      <c r="DK108" s="229">
        <v>4035.3700000000008</v>
      </c>
      <c r="DL108" s="229">
        <v>0</v>
      </c>
      <c r="DM108" s="229">
        <v>0</v>
      </c>
      <c r="DN108" s="229">
        <v>0</v>
      </c>
      <c r="DO108" s="229">
        <v>0</v>
      </c>
      <c r="DP108" s="229">
        <v>0</v>
      </c>
      <c r="DQ108" s="230">
        <v>-0.46999999997206032</v>
      </c>
      <c r="DR108" s="231">
        <v>537773.44000000029</v>
      </c>
      <c r="DS108" s="232">
        <v>157062.87999999989</v>
      </c>
      <c r="DT108" s="231">
        <v>1555</v>
      </c>
      <c r="DU108" s="231">
        <v>13275.62</v>
      </c>
      <c r="DV108" s="231">
        <v>15000</v>
      </c>
      <c r="DW108" s="231">
        <v>0</v>
      </c>
    </row>
    <row r="109" spans="1:127" hidden="1">
      <c r="A109" s="226">
        <v>2133</v>
      </c>
      <c r="B109" s="227" t="s">
        <v>394</v>
      </c>
      <c r="C109" s="226">
        <v>2133</v>
      </c>
      <c r="D109" s="228" t="s">
        <v>281</v>
      </c>
      <c r="E109" s="228" t="s">
        <v>291</v>
      </c>
      <c r="F109" s="228" t="s">
        <v>5</v>
      </c>
      <c r="G109" s="228" t="s">
        <v>283</v>
      </c>
      <c r="H109" s="229">
        <v>2648134.11</v>
      </c>
      <c r="I109" s="229">
        <v>0</v>
      </c>
      <c r="J109" s="229">
        <v>110590.78</v>
      </c>
      <c r="K109" s="229">
        <v>0</v>
      </c>
      <c r="L109" s="229">
        <v>279170</v>
      </c>
      <c r="M109" s="229">
        <v>3742.08</v>
      </c>
      <c r="N109" s="229">
        <v>0</v>
      </c>
      <c r="O109" s="229">
        <v>0</v>
      </c>
      <c r="P109" s="229">
        <v>40900.67</v>
      </c>
      <c r="Q109" s="229">
        <v>21843.05</v>
      </c>
      <c r="R109" s="229">
        <v>0</v>
      </c>
      <c r="S109" s="229">
        <v>0</v>
      </c>
      <c r="T109" s="229">
        <v>14479</v>
      </c>
      <c r="U109" s="229">
        <v>0</v>
      </c>
      <c r="V109" s="229">
        <v>0</v>
      </c>
      <c r="W109" s="229">
        <v>396.88</v>
      </c>
      <c r="X109" s="229">
        <v>78004</v>
      </c>
      <c r="Y109" s="229">
        <v>3197260.5699999994</v>
      </c>
      <c r="Z109" s="229">
        <v>1113989.3400000001</v>
      </c>
      <c r="AA109" s="229">
        <v>22105.91</v>
      </c>
      <c r="AB109" s="229">
        <v>558546.55999999994</v>
      </c>
      <c r="AC109" s="229">
        <v>0</v>
      </c>
      <c r="AD109" s="229">
        <v>138905.38</v>
      </c>
      <c r="AE109" s="229">
        <v>81977.489999999991</v>
      </c>
      <c r="AF109" s="229">
        <v>103724.63</v>
      </c>
      <c r="AG109" s="229">
        <v>6321.23</v>
      </c>
      <c r="AH109" s="229">
        <v>4865</v>
      </c>
      <c r="AI109" s="229">
        <v>0</v>
      </c>
      <c r="AJ109" s="229">
        <v>0</v>
      </c>
      <c r="AK109" s="229">
        <v>70774.8</v>
      </c>
      <c r="AL109" s="229">
        <v>0</v>
      </c>
      <c r="AM109" s="229">
        <v>0</v>
      </c>
      <c r="AN109" s="229">
        <v>12657.8</v>
      </c>
      <c r="AO109" s="229">
        <v>65861.64</v>
      </c>
      <c r="AP109" s="229">
        <v>46374.720000000001</v>
      </c>
      <c r="AQ109" s="229">
        <v>13257.369999999999</v>
      </c>
      <c r="AR109" s="229">
        <v>99917.39</v>
      </c>
      <c r="AS109" s="229">
        <v>55481.939999999995</v>
      </c>
      <c r="AT109" s="229">
        <v>0</v>
      </c>
      <c r="AU109" s="229">
        <v>26424.010000000002</v>
      </c>
      <c r="AV109" s="229">
        <v>9471</v>
      </c>
      <c r="AW109" s="229">
        <v>13042.869999999999</v>
      </c>
      <c r="AX109" s="229">
        <v>60833.86</v>
      </c>
      <c r="AY109" s="229">
        <v>207101.17</v>
      </c>
      <c r="AZ109" s="229">
        <v>10479.26</v>
      </c>
      <c r="BA109" s="229">
        <v>81264.689999999988</v>
      </c>
      <c r="BB109" s="229">
        <v>427773</v>
      </c>
      <c r="BC109" s="229">
        <v>0</v>
      </c>
      <c r="BD109" s="229">
        <v>0</v>
      </c>
      <c r="BE109" s="229">
        <v>3231151.0599999996</v>
      </c>
      <c r="BF109" s="229">
        <v>385719.86999999994</v>
      </c>
      <c r="BG109" s="229">
        <v>-33890.490000000224</v>
      </c>
      <c r="BH109" s="229">
        <v>351829.37999999971</v>
      </c>
      <c r="BI109" s="229">
        <v>8702.5</v>
      </c>
      <c r="BJ109" s="229">
        <v>0</v>
      </c>
      <c r="BK109" s="229">
        <v>0</v>
      </c>
      <c r="BL109" s="229">
        <v>8702.5</v>
      </c>
      <c r="BM109" s="229">
        <v>0</v>
      </c>
      <c r="BN109" s="229">
        <v>0</v>
      </c>
      <c r="BO109" s="229">
        <v>0</v>
      </c>
      <c r="BP109" s="229">
        <v>0</v>
      </c>
      <c r="BQ109" s="229">
        <v>0</v>
      </c>
      <c r="BR109" s="229">
        <v>32161.299999999996</v>
      </c>
      <c r="BS109" s="229">
        <v>8702.5</v>
      </c>
      <c r="BT109" s="229">
        <v>40863.799999999996</v>
      </c>
      <c r="BU109" s="229">
        <v>0</v>
      </c>
      <c r="BV109" s="229">
        <v>0</v>
      </c>
      <c r="BW109" s="229">
        <v>0</v>
      </c>
      <c r="BX109" s="229">
        <v>0</v>
      </c>
      <c r="BY109" s="229">
        <v>0</v>
      </c>
      <c r="BZ109" s="229">
        <v>0</v>
      </c>
      <c r="CA109" s="229">
        <v>0</v>
      </c>
      <c r="CB109" s="229">
        <v>0</v>
      </c>
      <c r="CC109" s="229">
        <v>0</v>
      </c>
      <c r="CD109" s="229">
        <v>351829.37999999971</v>
      </c>
      <c r="CE109" s="229">
        <v>0</v>
      </c>
      <c r="CF109" s="229">
        <v>40863.799999999996</v>
      </c>
      <c r="CG109" s="229">
        <v>0</v>
      </c>
      <c r="CH109" s="229">
        <v>0</v>
      </c>
      <c r="CI109" s="229">
        <f t="shared" si="4"/>
        <v>392693.1799999997</v>
      </c>
      <c r="CJ109" s="229" t="s">
        <v>395</v>
      </c>
      <c r="CK109" s="229" t="s">
        <v>396</v>
      </c>
      <c r="CL109" s="229">
        <v>0</v>
      </c>
      <c r="CM109" s="229">
        <v>187692.48</v>
      </c>
      <c r="CN109" s="229">
        <v>0</v>
      </c>
      <c r="CO109" s="229">
        <v>0</v>
      </c>
      <c r="CP109" s="229">
        <v>-5630.46</v>
      </c>
      <c r="CQ109" s="229">
        <v>-6267.9299999999994</v>
      </c>
      <c r="CR109" s="229">
        <v>0</v>
      </c>
      <c r="CS109" s="229">
        <v>175794.09000000003</v>
      </c>
      <c r="CT109" s="229">
        <v>191225.16999999998</v>
      </c>
      <c r="CU109" s="229">
        <v>0</v>
      </c>
      <c r="CV109" s="229">
        <v>0</v>
      </c>
      <c r="CW109" s="229">
        <v>191225.16999999998</v>
      </c>
      <c r="CX109" s="229"/>
      <c r="CY109" s="229"/>
      <c r="CZ109" s="229"/>
      <c r="DA109" s="229">
        <v>0</v>
      </c>
      <c r="DB109" s="229">
        <v>191225.16999999998</v>
      </c>
      <c r="DC109" s="229">
        <v>0</v>
      </c>
      <c r="DD109" s="229">
        <v>0</v>
      </c>
      <c r="DE109" s="229">
        <v>0</v>
      </c>
      <c r="DF109" s="229">
        <v>0</v>
      </c>
      <c r="DG109" s="229">
        <v>-15323.65</v>
      </c>
      <c r="DH109" s="229">
        <v>-130.9</v>
      </c>
      <c r="DI109" s="229">
        <v>0</v>
      </c>
      <c r="DJ109" s="229">
        <v>0</v>
      </c>
      <c r="DK109" s="229">
        <v>-15454.55</v>
      </c>
      <c r="DL109" s="229">
        <v>-33687.75</v>
      </c>
      <c r="DM109" s="229">
        <v>78447</v>
      </c>
      <c r="DN109" s="229">
        <v>-2148.89</v>
      </c>
      <c r="DO109" s="229">
        <v>-1482</v>
      </c>
      <c r="DP109" s="229">
        <v>0</v>
      </c>
      <c r="DQ109" s="230">
        <v>0.10999999998603016</v>
      </c>
      <c r="DR109" s="231">
        <v>2025570.54</v>
      </c>
      <c r="DS109" s="232">
        <v>1205580.5199999996</v>
      </c>
      <c r="DT109" s="231">
        <v>207101.17</v>
      </c>
      <c r="DU109" s="231">
        <v>77222.720000000001</v>
      </c>
      <c r="DV109" s="231">
        <v>0</v>
      </c>
      <c r="DW109" s="231">
        <v>41128.36</v>
      </c>
    </row>
    <row r="110" spans="1:127" hidden="1">
      <c r="A110" s="226">
        <v>3322</v>
      </c>
      <c r="B110" s="227" t="s">
        <v>397</v>
      </c>
      <c r="C110" s="226">
        <v>3322</v>
      </c>
      <c r="D110" s="228" t="s">
        <v>281</v>
      </c>
      <c r="E110" s="228" t="s">
        <v>291</v>
      </c>
      <c r="F110" s="228" t="s">
        <v>5</v>
      </c>
      <c r="G110" s="228" t="s">
        <v>283</v>
      </c>
      <c r="H110" s="229">
        <v>1274646.1200000001</v>
      </c>
      <c r="I110" s="229">
        <v>0</v>
      </c>
      <c r="J110" s="229">
        <v>59817.93</v>
      </c>
      <c r="K110" s="229">
        <v>0</v>
      </c>
      <c r="L110" s="229">
        <v>111700</v>
      </c>
      <c r="M110" s="229">
        <v>771.29</v>
      </c>
      <c r="N110" s="229">
        <v>0</v>
      </c>
      <c r="O110" s="229">
        <v>0</v>
      </c>
      <c r="P110" s="229">
        <v>65523.47</v>
      </c>
      <c r="Q110" s="229">
        <v>7290.91</v>
      </c>
      <c r="R110" s="229">
        <v>0</v>
      </c>
      <c r="S110" s="229">
        <v>0</v>
      </c>
      <c r="T110" s="229">
        <v>10077.870000000001</v>
      </c>
      <c r="U110" s="229">
        <v>0</v>
      </c>
      <c r="V110" s="229">
        <v>0</v>
      </c>
      <c r="W110" s="229">
        <v>4707.5</v>
      </c>
      <c r="X110" s="229">
        <v>43152</v>
      </c>
      <c r="Y110" s="229">
        <v>1577687.09</v>
      </c>
      <c r="Z110" s="229">
        <v>645375.06000000006</v>
      </c>
      <c r="AA110" s="229">
        <v>0</v>
      </c>
      <c r="AB110" s="229">
        <v>294013.34000000003</v>
      </c>
      <c r="AC110" s="229">
        <v>44992.68</v>
      </c>
      <c r="AD110" s="229">
        <v>53910.69</v>
      </c>
      <c r="AE110" s="229">
        <v>0</v>
      </c>
      <c r="AF110" s="229">
        <v>43019.86</v>
      </c>
      <c r="AG110" s="229">
        <v>502.35</v>
      </c>
      <c r="AH110" s="229">
        <v>9093.2000000000007</v>
      </c>
      <c r="AI110" s="229">
        <v>0</v>
      </c>
      <c r="AJ110" s="229">
        <v>0</v>
      </c>
      <c r="AK110" s="229">
        <v>22872.68</v>
      </c>
      <c r="AL110" s="229">
        <v>526.24</v>
      </c>
      <c r="AM110" s="229">
        <v>3969.76</v>
      </c>
      <c r="AN110" s="229">
        <v>9486.15</v>
      </c>
      <c r="AO110" s="229">
        <v>16305.37</v>
      </c>
      <c r="AP110" s="229">
        <v>7944.8</v>
      </c>
      <c r="AQ110" s="229">
        <v>1583.4</v>
      </c>
      <c r="AR110" s="229">
        <v>43652.099999999817</v>
      </c>
      <c r="AS110" s="229">
        <v>12400.57</v>
      </c>
      <c r="AT110" s="229">
        <v>0</v>
      </c>
      <c r="AU110" s="229">
        <v>34050.58</v>
      </c>
      <c r="AV110" s="229">
        <v>10034.75</v>
      </c>
      <c r="AW110" s="229">
        <v>3677.5</v>
      </c>
      <c r="AX110" s="229">
        <v>155890.4</v>
      </c>
      <c r="AY110" s="229">
        <v>60112.94</v>
      </c>
      <c r="AZ110" s="229">
        <v>27487.519999999997</v>
      </c>
      <c r="BA110" s="229">
        <v>40839.300000000003</v>
      </c>
      <c r="BB110" s="229">
        <v>0</v>
      </c>
      <c r="BC110" s="229">
        <v>0</v>
      </c>
      <c r="BD110" s="229">
        <v>0</v>
      </c>
      <c r="BE110" s="229">
        <v>1541741.2400000002</v>
      </c>
      <c r="BF110" s="229">
        <v>28133.239999999845</v>
      </c>
      <c r="BG110" s="229">
        <v>35945.84999999986</v>
      </c>
      <c r="BH110" s="229">
        <v>64079.089999999705</v>
      </c>
      <c r="BI110" s="229">
        <v>0</v>
      </c>
      <c r="BJ110" s="229">
        <v>0</v>
      </c>
      <c r="BK110" s="229">
        <v>0</v>
      </c>
      <c r="BL110" s="229">
        <v>0</v>
      </c>
      <c r="BM110" s="229">
        <v>0</v>
      </c>
      <c r="BN110" s="229">
        <v>0</v>
      </c>
      <c r="BO110" s="229">
        <v>0</v>
      </c>
      <c r="BP110" s="229">
        <v>0</v>
      </c>
      <c r="BQ110" s="229">
        <v>0</v>
      </c>
      <c r="BR110" s="229">
        <v>13482.24</v>
      </c>
      <c r="BS110" s="229">
        <v>0</v>
      </c>
      <c r="BT110" s="229">
        <v>13482.24</v>
      </c>
      <c r="BU110" s="229">
        <v>0</v>
      </c>
      <c r="BV110" s="229">
        <v>0</v>
      </c>
      <c r="BW110" s="229">
        <v>0</v>
      </c>
      <c r="BX110" s="229">
        <v>0</v>
      </c>
      <c r="BY110" s="229">
        <v>0</v>
      </c>
      <c r="BZ110" s="229">
        <v>0</v>
      </c>
      <c r="CA110" s="229">
        <v>0</v>
      </c>
      <c r="CB110" s="229">
        <v>0</v>
      </c>
      <c r="CC110" s="229">
        <v>0</v>
      </c>
      <c r="CD110" s="229">
        <v>64079.089999999705</v>
      </c>
      <c r="CE110" s="229">
        <v>0</v>
      </c>
      <c r="CF110" s="229">
        <v>13482.24</v>
      </c>
      <c r="CG110" s="229">
        <v>0</v>
      </c>
      <c r="CH110" s="229">
        <v>0</v>
      </c>
      <c r="CI110" s="229">
        <f t="shared" si="4"/>
        <v>77561.329999999711</v>
      </c>
      <c r="CJ110" s="229">
        <v>206629.44</v>
      </c>
      <c r="CK110" s="229">
        <v>114781.45</v>
      </c>
      <c r="CL110" s="229">
        <v>997.84</v>
      </c>
      <c r="CM110" s="229">
        <v>92845.83</v>
      </c>
      <c r="CN110" s="229">
        <v>0</v>
      </c>
      <c r="CO110" s="229">
        <v>0</v>
      </c>
      <c r="CP110" s="229">
        <v>1640.23</v>
      </c>
      <c r="CQ110" s="229">
        <v>0</v>
      </c>
      <c r="CR110" s="229">
        <v>10646.51</v>
      </c>
      <c r="CS110" s="229">
        <v>105132.56999999999</v>
      </c>
      <c r="CT110" s="229">
        <v>0</v>
      </c>
      <c r="CU110" s="229">
        <v>0</v>
      </c>
      <c r="CV110" s="229">
        <v>0</v>
      </c>
      <c r="CW110" s="229">
        <v>0</v>
      </c>
      <c r="CX110" s="229"/>
      <c r="CY110" s="229"/>
      <c r="CZ110" s="229"/>
      <c r="DA110" s="229">
        <v>0</v>
      </c>
      <c r="DB110" s="229">
        <v>0</v>
      </c>
      <c r="DC110" s="229">
        <v>0</v>
      </c>
      <c r="DD110" s="229">
        <v>0</v>
      </c>
      <c r="DE110" s="229">
        <v>0</v>
      </c>
      <c r="DF110" s="229">
        <v>0</v>
      </c>
      <c r="DG110" s="229">
        <v>0</v>
      </c>
      <c r="DH110" s="229">
        <v>-27571.24</v>
      </c>
      <c r="DI110" s="229">
        <v>0</v>
      </c>
      <c r="DJ110" s="229">
        <v>0</v>
      </c>
      <c r="DK110" s="229">
        <v>-27571.24</v>
      </c>
      <c r="DL110" s="229">
        <v>0</v>
      </c>
      <c r="DM110" s="229">
        <v>0</v>
      </c>
      <c r="DN110" s="229">
        <v>0</v>
      </c>
      <c r="DO110" s="229">
        <v>0</v>
      </c>
      <c r="DP110" s="229">
        <v>0</v>
      </c>
      <c r="DQ110" s="230">
        <v>0</v>
      </c>
      <c r="DR110" s="231">
        <v>1081813.9800000004</v>
      </c>
      <c r="DS110" s="232">
        <v>459927.25999999978</v>
      </c>
      <c r="DT110" s="231">
        <v>60112.94</v>
      </c>
      <c r="DU110" s="231">
        <v>82892.25</v>
      </c>
      <c r="DV110" s="231">
        <v>0</v>
      </c>
      <c r="DW110" s="231">
        <v>0</v>
      </c>
    </row>
    <row r="111" spans="1:127" hidden="1">
      <c r="A111" s="226">
        <v>2406</v>
      </c>
      <c r="B111" s="227" t="s">
        <v>398</v>
      </c>
      <c r="C111" s="226">
        <v>2406</v>
      </c>
      <c r="D111" s="228" t="s">
        <v>281</v>
      </c>
      <c r="E111" s="228" t="s">
        <v>291</v>
      </c>
      <c r="F111" s="228" t="s">
        <v>5</v>
      </c>
      <c r="G111" s="228" t="s">
        <v>283</v>
      </c>
      <c r="H111" s="229">
        <v>1262089</v>
      </c>
      <c r="I111" s="229">
        <v>0</v>
      </c>
      <c r="J111" s="229">
        <v>72069</v>
      </c>
      <c r="K111" s="229">
        <v>0</v>
      </c>
      <c r="L111" s="229">
        <v>143170</v>
      </c>
      <c r="M111" s="229">
        <v>5657</v>
      </c>
      <c r="N111" s="229">
        <v>0</v>
      </c>
      <c r="O111" s="229">
        <v>0</v>
      </c>
      <c r="P111" s="229">
        <v>6723</v>
      </c>
      <c r="Q111" s="229">
        <v>0</v>
      </c>
      <c r="R111" s="229">
        <v>0</v>
      </c>
      <c r="S111" s="229">
        <v>0</v>
      </c>
      <c r="T111" s="229">
        <v>14878</v>
      </c>
      <c r="U111" s="229">
        <v>76509</v>
      </c>
      <c r="V111" s="229">
        <v>0</v>
      </c>
      <c r="W111" s="229">
        <v>9766</v>
      </c>
      <c r="X111" s="229">
        <v>41802</v>
      </c>
      <c r="Y111" s="229">
        <v>1632663</v>
      </c>
      <c r="Z111" s="229">
        <v>156638.62</v>
      </c>
      <c r="AA111" s="229">
        <v>0</v>
      </c>
      <c r="AB111" s="229">
        <v>59503</v>
      </c>
      <c r="AC111" s="229">
        <v>9331</v>
      </c>
      <c r="AD111" s="229">
        <v>90363</v>
      </c>
      <c r="AE111" s="229">
        <v>0</v>
      </c>
      <c r="AF111" s="229">
        <v>6637</v>
      </c>
      <c r="AG111" s="229">
        <v>0</v>
      </c>
      <c r="AH111" s="229">
        <v>0</v>
      </c>
      <c r="AI111" s="229">
        <v>0</v>
      </c>
      <c r="AJ111" s="229">
        <v>0</v>
      </c>
      <c r="AK111" s="229">
        <v>34768</v>
      </c>
      <c r="AL111" s="229">
        <v>3710</v>
      </c>
      <c r="AM111" s="229">
        <v>10433</v>
      </c>
      <c r="AN111" s="229">
        <v>2728</v>
      </c>
      <c r="AO111" s="229">
        <v>13017</v>
      </c>
      <c r="AP111" s="229">
        <v>12359</v>
      </c>
      <c r="AQ111" s="229">
        <v>11945</v>
      </c>
      <c r="AR111" s="229">
        <v>21395</v>
      </c>
      <c r="AS111" s="229">
        <v>0</v>
      </c>
      <c r="AT111" s="229">
        <v>0</v>
      </c>
      <c r="AU111" s="229">
        <v>0</v>
      </c>
      <c r="AV111" s="229">
        <v>5140</v>
      </c>
      <c r="AW111" s="229">
        <v>15418</v>
      </c>
      <c r="AX111" s="229">
        <v>52134</v>
      </c>
      <c r="AY111" s="229">
        <v>1534</v>
      </c>
      <c r="AZ111" s="229">
        <v>5114</v>
      </c>
      <c r="BA111" s="229">
        <v>1147257</v>
      </c>
      <c r="BB111" s="229">
        <v>0</v>
      </c>
      <c r="BC111" s="229">
        <v>0</v>
      </c>
      <c r="BD111" s="229">
        <v>0</v>
      </c>
      <c r="BE111" s="229">
        <v>1659425.62</v>
      </c>
      <c r="BF111" s="229">
        <v>219348</v>
      </c>
      <c r="BG111" s="229">
        <v>-26762.620000000112</v>
      </c>
      <c r="BH111" s="229">
        <v>192585.37999999989</v>
      </c>
      <c r="BI111" s="229">
        <v>6318</v>
      </c>
      <c r="BJ111" s="229">
        <v>0</v>
      </c>
      <c r="BK111" s="229">
        <v>0</v>
      </c>
      <c r="BL111" s="229">
        <v>6318</v>
      </c>
      <c r="BM111" s="229">
        <v>0</v>
      </c>
      <c r="BN111" s="229">
        <v>0</v>
      </c>
      <c r="BO111" s="229">
        <v>60346</v>
      </c>
      <c r="BP111" s="229">
        <v>0</v>
      </c>
      <c r="BQ111" s="229">
        <v>60346</v>
      </c>
      <c r="BR111" s="229">
        <v>62246</v>
      </c>
      <c r="BS111" s="229">
        <v>-54029</v>
      </c>
      <c r="BT111" s="229">
        <v>8217</v>
      </c>
      <c r="BU111" s="229">
        <v>0</v>
      </c>
      <c r="BV111" s="229">
        <v>0</v>
      </c>
      <c r="BW111" s="229">
        <v>0</v>
      </c>
      <c r="BX111" s="229">
        <v>0</v>
      </c>
      <c r="BY111" s="229">
        <v>0</v>
      </c>
      <c r="BZ111" s="229">
        <v>0</v>
      </c>
      <c r="CA111" s="229">
        <v>0</v>
      </c>
      <c r="CB111" s="229">
        <v>0</v>
      </c>
      <c r="CC111" s="229">
        <v>0</v>
      </c>
      <c r="CD111" s="229">
        <v>192585.37999999989</v>
      </c>
      <c r="CE111" s="229">
        <v>0</v>
      </c>
      <c r="CF111" s="229">
        <v>8217</v>
      </c>
      <c r="CG111" s="229">
        <v>0</v>
      </c>
      <c r="CH111" s="229">
        <v>0</v>
      </c>
      <c r="CI111" s="229">
        <f t="shared" si="4"/>
        <v>200802.37999999989</v>
      </c>
      <c r="CJ111" s="229">
        <v>288817</v>
      </c>
      <c r="CK111" s="229">
        <v>0</v>
      </c>
      <c r="CL111" s="229">
        <v>20000</v>
      </c>
      <c r="CM111" s="229">
        <v>308817</v>
      </c>
      <c r="CN111" s="229">
        <v>0</v>
      </c>
      <c r="CO111" s="229">
        <v>0</v>
      </c>
      <c r="CP111" s="229">
        <v>1644</v>
      </c>
      <c r="CQ111" s="229">
        <v>11155</v>
      </c>
      <c r="CR111" s="229">
        <v>-76885</v>
      </c>
      <c r="CS111" s="229">
        <v>244731</v>
      </c>
      <c r="CT111" s="229">
        <v>0</v>
      </c>
      <c r="CU111" s="229">
        <v>0</v>
      </c>
      <c r="CV111" s="229">
        <v>0</v>
      </c>
      <c r="CW111" s="229">
        <v>0</v>
      </c>
      <c r="CX111" s="229"/>
      <c r="CY111" s="229"/>
      <c r="CZ111" s="229"/>
      <c r="DA111" s="229">
        <v>0</v>
      </c>
      <c r="DB111" s="229">
        <v>0</v>
      </c>
      <c r="DC111" s="229">
        <v>0</v>
      </c>
      <c r="DD111" s="229">
        <v>6353</v>
      </c>
      <c r="DE111" s="229">
        <v>0</v>
      </c>
      <c r="DF111" s="229">
        <v>0</v>
      </c>
      <c r="DG111" s="229">
        <v>0</v>
      </c>
      <c r="DH111" s="229">
        <v>-28852.620000000003</v>
      </c>
      <c r="DI111" s="229">
        <v>0</v>
      </c>
      <c r="DJ111" s="229">
        <v>0</v>
      </c>
      <c r="DK111" s="229">
        <v>-22499.620000000003</v>
      </c>
      <c r="DL111" s="229">
        <v>0</v>
      </c>
      <c r="DM111" s="229">
        <v>0</v>
      </c>
      <c r="DN111" s="229">
        <v>0</v>
      </c>
      <c r="DO111" s="229">
        <v>0</v>
      </c>
      <c r="DP111" s="229">
        <v>-21428</v>
      </c>
      <c r="DQ111" s="230">
        <v>0</v>
      </c>
      <c r="DR111" s="231">
        <v>322472.62</v>
      </c>
      <c r="DS111" s="232">
        <v>1336953</v>
      </c>
      <c r="DT111" s="231">
        <v>1534</v>
      </c>
      <c r="DU111" s="231">
        <v>21601</v>
      </c>
      <c r="DV111" s="231">
        <v>76509</v>
      </c>
      <c r="DW111" s="231">
        <v>-21428</v>
      </c>
    </row>
    <row r="112" spans="1:127" hidden="1">
      <c r="A112" s="226">
        <v>2416</v>
      </c>
      <c r="B112" s="227" t="s">
        <v>399</v>
      </c>
      <c r="C112" s="226">
        <v>2416</v>
      </c>
      <c r="D112" s="228" t="s">
        <v>281</v>
      </c>
      <c r="E112" s="228" t="s">
        <v>291</v>
      </c>
      <c r="F112" s="228" t="s">
        <v>5</v>
      </c>
      <c r="G112" s="228" t="s">
        <v>283</v>
      </c>
      <c r="H112" s="229">
        <v>2045053</v>
      </c>
      <c r="I112" s="229">
        <v>0</v>
      </c>
      <c r="J112" s="229">
        <v>75526</v>
      </c>
      <c r="K112" s="229">
        <v>0</v>
      </c>
      <c r="L112" s="229">
        <v>63510</v>
      </c>
      <c r="M112" s="229">
        <v>1086</v>
      </c>
      <c r="N112" s="229">
        <v>0</v>
      </c>
      <c r="O112" s="229">
        <v>13060</v>
      </c>
      <c r="P112" s="229">
        <v>177344</v>
      </c>
      <c r="Q112" s="229">
        <v>80172</v>
      </c>
      <c r="R112" s="229">
        <v>0</v>
      </c>
      <c r="S112" s="229">
        <v>0</v>
      </c>
      <c r="T112" s="229">
        <v>53271</v>
      </c>
      <c r="U112" s="229">
        <v>32392</v>
      </c>
      <c r="V112" s="229">
        <v>0</v>
      </c>
      <c r="W112" s="229">
        <v>4408</v>
      </c>
      <c r="X112" s="229">
        <v>100472</v>
      </c>
      <c r="Y112" s="229">
        <v>2646294</v>
      </c>
      <c r="Z112" s="229">
        <v>1157725.0900000001</v>
      </c>
      <c r="AA112" s="229">
        <v>95323</v>
      </c>
      <c r="AB112" s="229">
        <v>343800</v>
      </c>
      <c r="AC112" s="229">
        <v>34740</v>
      </c>
      <c r="AD112" s="229">
        <v>142053</v>
      </c>
      <c r="AE112" s="229">
        <v>0</v>
      </c>
      <c r="AF112" s="229">
        <v>170682</v>
      </c>
      <c r="AG112" s="229">
        <v>1543</v>
      </c>
      <c r="AH112" s="229">
        <v>0</v>
      </c>
      <c r="AI112" s="229">
        <v>0</v>
      </c>
      <c r="AJ112" s="229">
        <v>0</v>
      </c>
      <c r="AK112" s="229">
        <v>20173</v>
      </c>
      <c r="AL112" s="229">
        <v>20135</v>
      </c>
      <c r="AM112" s="229">
        <v>36446</v>
      </c>
      <c r="AN112" s="229">
        <v>3651</v>
      </c>
      <c r="AO112" s="229">
        <v>48053</v>
      </c>
      <c r="AP112" s="229">
        <v>32595</v>
      </c>
      <c r="AQ112" s="229">
        <v>20905</v>
      </c>
      <c r="AR112" s="229">
        <v>54930</v>
      </c>
      <c r="AS112" s="229">
        <v>13379</v>
      </c>
      <c r="AT112" s="229">
        <v>0</v>
      </c>
      <c r="AU112" s="229">
        <v>-1479</v>
      </c>
      <c r="AV112" s="229">
        <v>10375</v>
      </c>
      <c r="AW112" s="229">
        <v>1296</v>
      </c>
      <c r="AX112" s="229">
        <v>19431</v>
      </c>
      <c r="AY112" s="229">
        <v>89026</v>
      </c>
      <c r="AZ112" s="229">
        <v>12937</v>
      </c>
      <c r="BA112" s="229">
        <v>303125</v>
      </c>
      <c r="BB112" s="229">
        <v>0</v>
      </c>
      <c r="BC112" s="229">
        <v>0</v>
      </c>
      <c r="BD112" s="229">
        <v>0</v>
      </c>
      <c r="BE112" s="229">
        <v>2630843.09</v>
      </c>
      <c r="BF112" s="229">
        <v>42262</v>
      </c>
      <c r="BG112" s="229">
        <v>15450.910000000149</v>
      </c>
      <c r="BH112" s="229">
        <v>57712.910000000149</v>
      </c>
      <c r="BI112" s="229">
        <v>13899</v>
      </c>
      <c r="BJ112" s="229">
        <v>0</v>
      </c>
      <c r="BK112" s="229">
        <v>0</v>
      </c>
      <c r="BL112" s="229">
        <v>13899</v>
      </c>
      <c r="BM112" s="229">
        <v>0</v>
      </c>
      <c r="BN112" s="229">
        <v>0</v>
      </c>
      <c r="BO112" s="229">
        <v>0</v>
      </c>
      <c r="BP112" s="229">
        <v>0</v>
      </c>
      <c r="BQ112" s="229">
        <v>0</v>
      </c>
      <c r="BR112" s="229">
        <v>5759</v>
      </c>
      <c r="BS112" s="229">
        <v>13899</v>
      </c>
      <c r="BT112" s="229">
        <v>19658</v>
      </c>
      <c r="BU112" s="229">
        <v>0</v>
      </c>
      <c r="BV112" s="229">
        <v>0</v>
      </c>
      <c r="BW112" s="229">
        <v>0</v>
      </c>
      <c r="BX112" s="229">
        <v>0</v>
      </c>
      <c r="BY112" s="229">
        <v>0</v>
      </c>
      <c r="BZ112" s="229">
        <v>0</v>
      </c>
      <c r="CA112" s="229">
        <v>0</v>
      </c>
      <c r="CB112" s="229">
        <v>0</v>
      </c>
      <c r="CC112" s="229">
        <v>0</v>
      </c>
      <c r="CD112" s="229">
        <v>57712.910000000149</v>
      </c>
      <c r="CE112" s="229">
        <v>0</v>
      </c>
      <c r="CF112" s="229">
        <v>19658</v>
      </c>
      <c r="CG112" s="229">
        <v>0</v>
      </c>
      <c r="CH112" s="229">
        <v>0</v>
      </c>
      <c r="CI112" s="229">
        <f t="shared" si="4"/>
        <v>77370.910000000149</v>
      </c>
      <c r="CJ112" s="229">
        <v>163958</v>
      </c>
      <c r="CK112" s="229">
        <v>1078</v>
      </c>
      <c r="CL112" s="229">
        <v>312</v>
      </c>
      <c r="CM112" s="229">
        <v>163192</v>
      </c>
      <c r="CN112" s="229">
        <v>0</v>
      </c>
      <c r="CO112" s="229">
        <v>0</v>
      </c>
      <c r="CP112" s="229">
        <v>11013</v>
      </c>
      <c r="CQ112" s="229">
        <v>0</v>
      </c>
      <c r="CR112" s="229">
        <v>-35140</v>
      </c>
      <c r="CS112" s="229">
        <v>139065</v>
      </c>
      <c r="CT112" s="229">
        <v>50769</v>
      </c>
      <c r="CU112" s="229">
        <v>0</v>
      </c>
      <c r="CV112" s="229">
        <v>0</v>
      </c>
      <c r="CW112" s="229">
        <v>50769</v>
      </c>
      <c r="CX112" s="229"/>
      <c r="CY112" s="229"/>
      <c r="CZ112" s="229"/>
      <c r="DA112" s="229">
        <v>0</v>
      </c>
      <c r="DB112" s="229">
        <v>50769</v>
      </c>
      <c r="DC112" s="229">
        <v>0</v>
      </c>
      <c r="DD112" s="229">
        <v>34</v>
      </c>
      <c r="DE112" s="229">
        <v>0</v>
      </c>
      <c r="DF112" s="229">
        <v>0</v>
      </c>
      <c r="DG112" s="229">
        <v>-100522</v>
      </c>
      <c r="DH112" s="229">
        <v>-22824.09</v>
      </c>
      <c r="DI112" s="229">
        <v>0</v>
      </c>
      <c r="DJ112" s="229">
        <v>0</v>
      </c>
      <c r="DK112" s="229">
        <v>-123312.09</v>
      </c>
      <c r="DL112" s="229">
        <v>0</v>
      </c>
      <c r="DM112" s="229">
        <v>11013</v>
      </c>
      <c r="DN112" s="229">
        <v>0</v>
      </c>
      <c r="DO112" s="229">
        <v>0</v>
      </c>
      <c r="DP112" s="229">
        <v>-165</v>
      </c>
      <c r="DQ112" s="230">
        <v>-0.1</v>
      </c>
      <c r="DR112" s="231">
        <v>1945866.09</v>
      </c>
      <c r="DS112" s="232">
        <v>684976.99999999977</v>
      </c>
      <c r="DT112" s="231">
        <v>89026</v>
      </c>
      <c r="DU112" s="231">
        <v>323847</v>
      </c>
      <c r="DV112" s="231">
        <v>32392</v>
      </c>
      <c r="DW112" s="231">
        <v>10848</v>
      </c>
    </row>
    <row r="113" spans="1:127" hidden="1">
      <c r="A113" s="226">
        <v>3003</v>
      </c>
      <c r="B113" s="227" t="s">
        <v>400</v>
      </c>
      <c r="C113" s="226">
        <v>3003</v>
      </c>
      <c r="D113" s="228" t="s">
        <v>281</v>
      </c>
      <c r="E113" s="228" t="s">
        <v>291</v>
      </c>
      <c r="F113" s="228" t="s">
        <v>5</v>
      </c>
      <c r="G113" s="228" t="s">
        <v>283</v>
      </c>
      <c r="H113" s="229">
        <v>1104745.93</v>
      </c>
      <c r="I113" s="229">
        <v>0</v>
      </c>
      <c r="J113" s="229">
        <v>50307.040000000001</v>
      </c>
      <c r="K113" s="229">
        <v>0</v>
      </c>
      <c r="L113" s="229">
        <v>49100</v>
      </c>
      <c r="M113" s="229">
        <v>3171.29</v>
      </c>
      <c r="N113" s="229">
        <v>0</v>
      </c>
      <c r="O113" s="229">
        <v>0</v>
      </c>
      <c r="P113" s="229">
        <v>102667.04000000002</v>
      </c>
      <c r="Q113" s="229">
        <v>22815.33</v>
      </c>
      <c r="R113" s="229">
        <v>0</v>
      </c>
      <c r="S113" s="229">
        <v>0</v>
      </c>
      <c r="T113" s="229">
        <v>171401.15</v>
      </c>
      <c r="U113" s="229">
        <v>34.64</v>
      </c>
      <c r="V113" s="229">
        <v>0</v>
      </c>
      <c r="W113" s="229">
        <v>864.8</v>
      </c>
      <c r="X113" s="229">
        <v>52059</v>
      </c>
      <c r="Y113" s="229">
        <v>1557166.22</v>
      </c>
      <c r="Z113" s="229">
        <v>488546.74000000011</v>
      </c>
      <c r="AA113" s="229">
        <v>1055.4000000000001</v>
      </c>
      <c r="AB113" s="229">
        <v>427.32999999999993</v>
      </c>
      <c r="AC113" s="229">
        <v>202150.0899999995</v>
      </c>
      <c r="AD113" s="229">
        <v>85.960000000000008</v>
      </c>
      <c r="AE113" s="229">
        <v>0</v>
      </c>
      <c r="AF113" s="229">
        <v>230875.38000000009</v>
      </c>
      <c r="AG113" s="229">
        <v>7247.33</v>
      </c>
      <c r="AH113" s="229">
        <v>6777</v>
      </c>
      <c r="AI113" s="229">
        <v>0</v>
      </c>
      <c r="AJ113" s="229">
        <v>0</v>
      </c>
      <c r="AK113" s="229">
        <v>48491.680000000008</v>
      </c>
      <c r="AL113" s="229">
        <v>1166.6500000000001</v>
      </c>
      <c r="AM113" s="229">
        <v>1246.9199999999998</v>
      </c>
      <c r="AN113" s="229">
        <v>1086.0700000000002</v>
      </c>
      <c r="AO113" s="229">
        <v>42993.8</v>
      </c>
      <c r="AP113" s="229">
        <v>49289.7</v>
      </c>
      <c r="AQ113" s="229">
        <v>9399.09</v>
      </c>
      <c r="AR113" s="229">
        <v>56691.049999999996</v>
      </c>
      <c r="AS113" s="229">
        <v>18552.929999999997</v>
      </c>
      <c r="AT113" s="229">
        <v>5850</v>
      </c>
      <c r="AU113" s="229">
        <v>9014.0899999999965</v>
      </c>
      <c r="AV113" s="229">
        <v>5139.75</v>
      </c>
      <c r="AW113" s="229">
        <v>1495</v>
      </c>
      <c r="AX113" s="229">
        <v>80170.17</v>
      </c>
      <c r="AY113" s="229">
        <v>110614.05999999998</v>
      </c>
      <c r="AZ113" s="229">
        <v>5239.63</v>
      </c>
      <c r="BA113" s="229">
        <v>264789.1100000001</v>
      </c>
      <c r="BB113" s="229">
        <v>0</v>
      </c>
      <c r="BC113" s="229">
        <v>0</v>
      </c>
      <c r="BD113" s="229">
        <v>0</v>
      </c>
      <c r="BE113" s="229">
        <v>1648394.93</v>
      </c>
      <c r="BF113" s="229">
        <v>86970.719999999841</v>
      </c>
      <c r="BG113" s="229">
        <v>-91228.709999999963</v>
      </c>
      <c r="BH113" s="229">
        <v>-4257.9900000001217</v>
      </c>
      <c r="BI113" s="229">
        <v>0</v>
      </c>
      <c r="BJ113" s="229">
        <v>0</v>
      </c>
      <c r="BK113" s="229">
        <v>0</v>
      </c>
      <c r="BL113" s="229">
        <v>0</v>
      </c>
      <c r="BM113" s="229">
        <v>0</v>
      </c>
      <c r="BN113" s="229">
        <v>0</v>
      </c>
      <c r="BO113" s="229">
        <v>0</v>
      </c>
      <c r="BP113" s="229">
        <v>0</v>
      </c>
      <c r="BQ113" s="229">
        <v>0</v>
      </c>
      <c r="BR113" s="229">
        <v>0</v>
      </c>
      <c r="BS113" s="229">
        <v>0</v>
      </c>
      <c r="BT113" s="229">
        <v>0</v>
      </c>
      <c r="BU113" s="229">
        <v>0</v>
      </c>
      <c r="BV113" s="229">
        <v>0</v>
      </c>
      <c r="BW113" s="229">
        <v>0</v>
      </c>
      <c r="BX113" s="229">
        <v>0</v>
      </c>
      <c r="BY113" s="229">
        <v>0</v>
      </c>
      <c r="BZ113" s="229">
        <v>0</v>
      </c>
      <c r="CA113" s="229">
        <v>0</v>
      </c>
      <c r="CB113" s="229">
        <v>0</v>
      </c>
      <c r="CC113" s="229">
        <v>0</v>
      </c>
      <c r="CD113" s="229">
        <v>-4257.9900000001217</v>
      </c>
      <c r="CE113" s="229">
        <v>0</v>
      </c>
      <c r="CF113" s="229">
        <v>0</v>
      </c>
      <c r="CG113" s="229">
        <v>0</v>
      </c>
      <c r="CH113" s="229">
        <v>0</v>
      </c>
      <c r="CI113" s="229">
        <f t="shared" si="4"/>
        <v>-4257.9900000001217</v>
      </c>
      <c r="CJ113" s="229">
        <v>157299.78</v>
      </c>
      <c r="CK113" s="229">
        <v>0</v>
      </c>
      <c r="CL113" s="229">
        <v>0</v>
      </c>
      <c r="CM113" s="229">
        <v>157299.78</v>
      </c>
      <c r="CN113" s="229">
        <v>0</v>
      </c>
      <c r="CO113" s="229">
        <v>0</v>
      </c>
      <c r="CP113" s="229">
        <v>0</v>
      </c>
      <c r="CQ113" s="229">
        <v>0</v>
      </c>
      <c r="CR113" s="229">
        <v>-118780.5</v>
      </c>
      <c r="CS113" s="229">
        <v>38519.279999999999</v>
      </c>
      <c r="CT113" s="229">
        <v>0</v>
      </c>
      <c r="CU113" s="229">
        <v>0</v>
      </c>
      <c r="CV113" s="229">
        <v>0</v>
      </c>
      <c r="CW113" s="229">
        <v>0</v>
      </c>
      <c r="CX113" s="229"/>
      <c r="CY113" s="229"/>
      <c r="CZ113" s="229"/>
      <c r="DA113" s="229">
        <v>0</v>
      </c>
      <c r="DB113" s="229">
        <v>0</v>
      </c>
      <c r="DC113" s="229">
        <v>0</v>
      </c>
      <c r="DD113" s="229">
        <v>3075.96</v>
      </c>
      <c r="DE113" s="229">
        <v>0</v>
      </c>
      <c r="DF113" s="229">
        <v>0</v>
      </c>
      <c r="DG113" s="229">
        <v>-22133.52</v>
      </c>
      <c r="DH113" s="229">
        <v>-23719.71</v>
      </c>
      <c r="DI113" s="229">
        <v>0</v>
      </c>
      <c r="DJ113" s="229">
        <v>0</v>
      </c>
      <c r="DK113" s="229">
        <v>-42777.270000000004</v>
      </c>
      <c r="DL113" s="229">
        <v>0</v>
      </c>
      <c r="DM113" s="229">
        <v>0</v>
      </c>
      <c r="DN113" s="229">
        <v>0</v>
      </c>
      <c r="DO113" s="229">
        <v>0</v>
      </c>
      <c r="DP113" s="229">
        <v>0</v>
      </c>
      <c r="DQ113" s="230">
        <v>0</v>
      </c>
      <c r="DR113" s="231">
        <v>930388.22999999963</v>
      </c>
      <c r="DS113" s="232">
        <v>718006.7000000003</v>
      </c>
      <c r="DT113" s="231">
        <v>110614.05999999998</v>
      </c>
      <c r="DU113" s="231">
        <v>296883.52</v>
      </c>
      <c r="DV113" s="231">
        <v>34.64</v>
      </c>
      <c r="DW113" s="231">
        <v>0</v>
      </c>
    </row>
    <row r="114" spans="1:127" hidden="1">
      <c r="A114" s="226">
        <v>4245</v>
      </c>
      <c r="B114" s="227" t="s">
        <v>401</v>
      </c>
      <c r="C114" s="226">
        <v>4245</v>
      </c>
      <c r="D114" s="228" t="s">
        <v>281</v>
      </c>
      <c r="E114" s="228" t="s">
        <v>294</v>
      </c>
      <c r="F114" s="228" t="s">
        <v>5</v>
      </c>
      <c r="G114" s="228" t="s">
        <v>283</v>
      </c>
      <c r="H114" s="229">
        <v>10235301.390000001</v>
      </c>
      <c r="I114" s="229">
        <v>1419220.64</v>
      </c>
      <c r="J114" s="229">
        <v>121911.75</v>
      </c>
      <c r="K114" s="229">
        <v>0</v>
      </c>
      <c r="L114" s="229">
        <v>745500</v>
      </c>
      <c r="M114" s="229">
        <v>29655.439999999999</v>
      </c>
      <c r="N114" s="229">
        <v>0</v>
      </c>
      <c r="O114" s="229">
        <v>268600</v>
      </c>
      <c r="P114" s="229">
        <v>180419.29</v>
      </c>
      <c r="Q114" s="229">
        <v>0</v>
      </c>
      <c r="R114" s="229">
        <v>0</v>
      </c>
      <c r="S114" s="229">
        <v>0</v>
      </c>
      <c r="T114" s="229">
        <v>37828</v>
      </c>
      <c r="U114" s="229">
        <v>5068.8</v>
      </c>
      <c r="V114" s="229">
        <v>0</v>
      </c>
      <c r="W114" s="229">
        <v>42168.38</v>
      </c>
      <c r="X114" s="229">
        <v>0</v>
      </c>
      <c r="Y114" s="229">
        <v>13085673.690000001</v>
      </c>
      <c r="Z114" s="229">
        <v>6585382</v>
      </c>
      <c r="AA114" s="229">
        <v>0</v>
      </c>
      <c r="AB114" s="229">
        <v>1849393</v>
      </c>
      <c r="AC114" s="229">
        <v>485022</v>
      </c>
      <c r="AD114" s="229">
        <v>797288</v>
      </c>
      <c r="AE114" s="229">
        <v>0</v>
      </c>
      <c r="AF114" s="229">
        <v>0</v>
      </c>
      <c r="AG114" s="229">
        <v>354784</v>
      </c>
      <c r="AH114" s="229">
        <v>32190</v>
      </c>
      <c r="AI114" s="229">
        <v>0</v>
      </c>
      <c r="AJ114" s="229">
        <v>0</v>
      </c>
      <c r="AK114" s="229">
        <v>1074186.49</v>
      </c>
      <c r="AL114" s="229">
        <v>21378</v>
      </c>
      <c r="AM114" s="229">
        <v>15866</v>
      </c>
      <c r="AN114" s="229">
        <v>26734</v>
      </c>
      <c r="AO114" s="229">
        <v>308908</v>
      </c>
      <c r="AP114" s="229">
        <v>22895.86</v>
      </c>
      <c r="AQ114" s="229">
        <v>94492</v>
      </c>
      <c r="AR114" s="229">
        <v>458069.45</v>
      </c>
      <c r="AS114" s="229">
        <v>140184</v>
      </c>
      <c r="AT114" s="229">
        <v>211018</v>
      </c>
      <c r="AU114" s="229">
        <v>203210.6</v>
      </c>
      <c r="AV114" s="229">
        <v>47732</v>
      </c>
      <c r="AW114" s="229">
        <v>5920</v>
      </c>
      <c r="AX114" s="229">
        <v>281019</v>
      </c>
      <c r="AY114" s="229">
        <v>-18471.64</v>
      </c>
      <c r="AZ114" s="229">
        <v>303199.05</v>
      </c>
      <c r="BA114" s="229">
        <v>85938.1</v>
      </c>
      <c r="BB114" s="229">
        <v>0</v>
      </c>
      <c r="BC114" s="229">
        <v>0</v>
      </c>
      <c r="BD114" s="229">
        <v>0</v>
      </c>
      <c r="BE114" s="229">
        <v>13386337.909999998</v>
      </c>
      <c r="BF114" s="229">
        <v>4271575.1399999997</v>
      </c>
      <c r="BG114" s="229">
        <v>-300664.21999999695</v>
      </c>
      <c r="BH114" s="229">
        <v>3970910.9200000027</v>
      </c>
      <c r="BI114" s="229">
        <v>30091.56</v>
      </c>
      <c r="BJ114" s="229">
        <v>0</v>
      </c>
      <c r="BK114" s="229">
        <v>0</v>
      </c>
      <c r="BL114" s="229">
        <v>30091.56</v>
      </c>
      <c r="BM114" s="229">
        <v>0</v>
      </c>
      <c r="BN114" s="229">
        <v>0</v>
      </c>
      <c r="BO114" s="229">
        <v>0</v>
      </c>
      <c r="BP114" s="229">
        <v>0</v>
      </c>
      <c r="BQ114" s="229">
        <v>0</v>
      </c>
      <c r="BR114" s="229">
        <v>114023.5</v>
      </c>
      <c r="BS114" s="229">
        <v>30091.56</v>
      </c>
      <c r="BT114" s="229">
        <v>144115.06</v>
      </c>
      <c r="BU114" s="229">
        <v>0</v>
      </c>
      <c r="BV114" s="229">
        <v>0</v>
      </c>
      <c r="BW114" s="229">
        <v>0</v>
      </c>
      <c r="BX114" s="229">
        <v>0</v>
      </c>
      <c r="BY114" s="229">
        <v>0</v>
      </c>
      <c r="BZ114" s="229">
        <v>0</v>
      </c>
      <c r="CA114" s="229">
        <v>0</v>
      </c>
      <c r="CB114" s="229">
        <v>0</v>
      </c>
      <c r="CC114" s="229">
        <v>0</v>
      </c>
      <c r="CD114" s="229">
        <v>3970910.9200000027</v>
      </c>
      <c r="CE114" s="229">
        <v>0</v>
      </c>
      <c r="CF114" s="229">
        <v>144115.06</v>
      </c>
      <c r="CG114" s="229">
        <v>0</v>
      </c>
      <c r="CH114" s="229">
        <v>0</v>
      </c>
      <c r="CI114" s="229">
        <f t="shared" si="4"/>
        <v>4115025.9800000028</v>
      </c>
      <c r="CJ114" s="229">
        <v>4250826.3899999997</v>
      </c>
      <c r="CK114" s="229">
        <v>37910</v>
      </c>
      <c r="CL114" s="229">
        <v>77865</v>
      </c>
      <c r="CM114" s="229">
        <v>4290781.3899999997</v>
      </c>
      <c r="CN114" s="229">
        <v>0</v>
      </c>
      <c r="CO114" s="229">
        <v>0</v>
      </c>
      <c r="CP114" s="229">
        <v>102670.49</v>
      </c>
      <c r="CQ114" s="229">
        <v>0</v>
      </c>
      <c r="CR114" s="229">
        <v>-183395.34</v>
      </c>
      <c r="CS114" s="229">
        <v>4210056.54</v>
      </c>
      <c r="CT114" s="229">
        <v>0</v>
      </c>
      <c r="CU114" s="229">
        <v>0</v>
      </c>
      <c r="CV114" s="229">
        <v>0</v>
      </c>
      <c r="CW114" s="229">
        <v>0</v>
      </c>
      <c r="CX114" s="229"/>
      <c r="CY114" s="229"/>
      <c r="CZ114" s="229"/>
      <c r="DA114" s="229">
        <v>0</v>
      </c>
      <c r="DB114" s="229">
        <v>0</v>
      </c>
      <c r="DC114" s="229">
        <v>5068.8</v>
      </c>
      <c r="DD114" s="229">
        <v>4281.29</v>
      </c>
      <c r="DE114" s="229">
        <v>43095.8</v>
      </c>
      <c r="DF114" s="229">
        <v>0</v>
      </c>
      <c r="DG114" s="229">
        <v>-158144.4</v>
      </c>
      <c r="DH114" s="229">
        <v>-2318.9</v>
      </c>
      <c r="DI114" s="229">
        <v>0</v>
      </c>
      <c r="DJ114" s="229">
        <v>0</v>
      </c>
      <c r="DK114" s="229">
        <v>-108017.40999999999</v>
      </c>
      <c r="DL114" s="229">
        <v>12986.85</v>
      </c>
      <c r="DM114" s="229">
        <v>0</v>
      </c>
      <c r="DN114" s="229">
        <v>0</v>
      </c>
      <c r="DO114" s="229">
        <v>0</v>
      </c>
      <c r="DP114" s="229">
        <v>0</v>
      </c>
      <c r="DQ114" s="230">
        <v>0</v>
      </c>
      <c r="DR114" s="231">
        <v>10071869</v>
      </c>
      <c r="DS114" s="232">
        <v>3314468.9099999983</v>
      </c>
      <c r="DT114" s="231">
        <v>-18471.64</v>
      </c>
      <c r="DU114" s="231">
        <v>486847.29000000004</v>
      </c>
      <c r="DV114" s="231">
        <v>5068.8</v>
      </c>
      <c r="DW114" s="231">
        <v>12986.85</v>
      </c>
    </row>
    <row r="115" spans="1:127" hidden="1">
      <c r="A115" s="226">
        <v>2457</v>
      </c>
      <c r="B115" s="227" t="s">
        <v>402</v>
      </c>
      <c r="C115" s="226">
        <v>2457</v>
      </c>
      <c r="D115" s="228" t="s">
        <v>281</v>
      </c>
      <c r="E115" s="228" t="s">
        <v>291</v>
      </c>
      <c r="F115" s="228" t="s">
        <v>5</v>
      </c>
      <c r="G115" s="228" t="s">
        <v>283</v>
      </c>
      <c r="H115" s="229">
        <v>2583930.31</v>
      </c>
      <c r="I115" s="229">
        <v>0</v>
      </c>
      <c r="J115" s="229">
        <v>259737.79</v>
      </c>
      <c r="K115" s="229">
        <v>0</v>
      </c>
      <c r="L115" s="229">
        <v>254880</v>
      </c>
      <c r="M115" s="229">
        <v>856.93</v>
      </c>
      <c r="N115" s="229">
        <v>0</v>
      </c>
      <c r="O115" s="229">
        <v>0</v>
      </c>
      <c r="P115" s="229">
        <v>62863.64</v>
      </c>
      <c r="Q115" s="229">
        <v>35976.78</v>
      </c>
      <c r="R115" s="229">
        <v>1512.95</v>
      </c>
      <c r="S115" s="229">
        <v>0</v>
      </c>
      <c r="T115" s="229">
        <v>6095.4099999999989</v>
      </c>
      <c r="U115" s="229">
        <v>150.84</v>
      </c>
      <c r="V115" s="229">
        <v>0</v>
      </c>
      <c r="W115" s="229">
        <v>9499.23</v>
      </c>
      <c r="X115" s="229">
        <v>74903</v>
      </c>
      <c r="Y115" s="229">
        <v>3290406.8800000004</v>
      </c>
      <c r="Z115" s="229">
        <v>1218842.4699999986</v>
      </c>
      <c r="AA115" s="229">
        <v>-533.91</v>
      </c>
      <c r="AB115" s="229">
        <v>-17835.140000000003</v>
      </c>
      <c r="AC115" s="229">
        <v>536394.76999999979</v>
      </c>
      <c r="AD115" s="229">
        <v>203.57</v>
      </c>
      <c r="AE115" s="229">
        <v>0</v>
      </c>
      <c r="AF115" s="229">
        <v>601576.41999999888</v>
      </c>
      <c r="AG115" s="229">
        <v>30560.389999999974</v>
      </c>
      <c r="AH115" s="229">
        <v>2720.83</v>
      </c>
      <c r="AI115" s="229">
        <v>0</v>
      </c>
      <c r="AJ115" s="229">
        <v>0</v>
      </c>
      <c r="AK115" s="229">
        <v>278908.99</v>
      </c>
      <c r="AL115" s="229">
        <v>0</v>
      </c>
      <c r="AM115" s="229">
        <v>4561.4499999999989</v>
      </c>
      <c r="AN115" s="229">
        <v>-51.480000000000132</v>
      </c>
      <c r="AO115" s="229">
        <v>38107.859999999993</v>
      </c>
      <c r="AP115" s="229">
        <v>31799.81</v>
      </c>
      <c r="AQ115" s="229">
        <v>17382.179999999993</v>
      </c>
      <c r="AR115" s="229">
        <v>82526.989999999991</v>
      </c>
      <c r="AS115" s="229">
        <v>43373.819999999992</v>
      </c>
      <c r="AT115" s="229">
        <v>700</v>
      </c>
      <c r="AU115" s="229">
        <v>49642.55000000001</v>
      </c>
      <c r="AV115" s="229">
        <v>9471</v>
      </c>
      <c r="AW115" s="229">
        <v>2975</v>
      </c>
      <c r="AX115" s="229">
        <v>197433.78</v>
      </c>
      <c r="AY115" s="229">
        <v>207511.14999999997</v>
      </c>
      <c r="AZ115" s="229">
        <v>10328.84</v>
      </c>
      <c r="BA115" s="229">
        <v>131850.53999999998</v>
      </c>
      <c r="BB115" s="229">
        <v>0</v>
      </c>
      <c r="BC115" s="229">
        <v>0</v>
      </c>
      <c r="BD115" s="229">
        <v>0</v>
      </c>
      <c r="BE115" s="229">
        <v>3478451.8799999976</v>
      </c>
      <c r="BF115" s="229">
        <v>974998.39999999991</v>
      </c>
      <c r="BG115" s="229">
        <v>-188044.99999999721</v>
      </c>
      <c r="BH115" s="229">
        <v>786953.4000000027</v>
      </c>
      <c r="BI115" s="229">
        <v>8954.5</v>
      </c>
      <c r="BJ115" s="229">
        <v>0</v>
      </c>
      <c r="BK115" s="229">
        <v>0</v>
      </c>
      <c r="BL115" s="229">
        <v>8954.5</v>
      </c>
      <c r="BM115" s="229">
        <v>0</v>
      </c>
      <c r="BN115" s="229">
        <v>139</v>
      </c>
      <c r="BO115" s="229">
        <v>0</v>
      </c>
      <c r="BP115" s="229">
        <v>0</v>
      </c>
      <c r="BQ115" s="229">
        <v>139</v>
      </c>
      <c r="BR115" s="229">
        <v>0</v>
      </c>
      <c r="BS115" s="229">
        <v>8815.5</v>
      </c>
      <c r="BT115" s="229">
        <v>8815.5</v>
      </c>
      <c r="BU115" s="229">
        <v>0</v>
      </c>
      <c r="BV115" s="229">
        <v>0</v>
      </c>
      <c r="BW115" s="229">
        <v>0</v>
      </c>
      <c r="BX115" s="229">
        <v>0</v>
      </c>
      <c r="BY115" s="229">
        <v>0</v>
      </c>
      <c r="BZ115" s="229">
        <v>0</v>
      </c>
      <c r="CA115" s="229">
        <v>0</v>
      </c>
      <c r="CB115" s="229">
        <v>0</v>
      </c>
      <c r="CC115" s="229">
        <v>0</v>
      </c>
      <c r="CD115" s="229">
        <v>786953.4000000027</v>
      </c>
      <c r="CE115" s="229">
        <v>0</v>
      </c>
      <c r="CF115" s="229">
        <v>8815.5</v>
      </c>
      <c r="CG115" s="229">
        <v>0</v>
      </c>
      <c r="CH115" s="229">
        <v>0</v>
      </c>
      <c r="CI115" s="229">
        <f t="shared" si="4"/>
        <v>795768.9000000027</v>
      </c>
      <c r="CJ115" s="229">
        <v>145384.75</v>
      </c>
      <c r="CK115" s="229">
        <v>86</v>
      </c>
      <c r="CL115" s="229">
        <v>0</v>
      </c>
      <c r="CM115" s="229">
        <v>145298.75</v>
      </c>
      <c r="CN115" s="229">
        <v>0</v>
      </c>
      <c r="CO115" s="229">
        <v>0</v>
      </c>
      <c r="CP115" s="229">
        <v>27409.56</v>
      </c>
      <c r="CQ115" s="229">
        <v>0</v>
      </c>
      <c r="CR115" s="229">
        <v>738373.26</v>
      </c>
      <c r="CS115" s="229">
        <v>911081.57000000007</v>
      </c>
      <c r="CT115" s="229">
        <v>0</v>
      </c>
      <c r="CU115" s="229">
        <v>0</v>
      </c>
      <c r="CV115" s="229">
        <v>0</v>
      </c>
      <c r="CW115" s="229">
        <v>0</v>
      </c>
      <c r="CX115" s="229"/>
      <c r="CY115" s="229"/>
      <c r="CZ115" s="229"/>
      <c r="DA115" s="229">
        <v>0</v>
      </c>
      <c r="DB115" s="229">
        <v>0</v>
      </c>
      <c r="DC115" s="229">
        <v>0</v>
      </c>
      <c r="DD115" s="229">
        <v>37525.39</v>
      </c>
      <c r="DE115" s="229">
        <v>0</v>
      </c>
      <c r="DF115" s="229">
        <v>0</v>
      </c>
      <c r="DG115" s="229">
        <v>-109634.59</v>
      </c>
      <c r="DH115" s="229">
        <v>-43203.82</v>
      </c>
      <c r="DI115" s="229">
        <v>0</v>
      </c>
      <c r="DJ115" s="229">
        <v>0</v>
      </c>
      <c r="DK115" s="229">
        <v>-115313.01999999999</v>
      </c>
      <c r="DL115" s="229">
        <v>0</v>
      </c>
      <c r="DM115" s="229">
        <v>0</v>
      </c>
      <c r="DN115" s="229">
        <v>0</v>
      </c>
      <c r="DO115" s="229">
        <v>0</v>
      </c>
      <c r="DP115" s="229">
        <v>0</v>
      </c>
      <c r="DQ115" s="230">
        <v>0.34999999986030161</v>
      </c>
      <c r="DR115" s="231">
        <v>2369208.5699999975</v>
      </c>
      <c r="DS115" s="232">
        <v>1109243.31</v>
      </c>
      <c r="DT115" s="231">
        <v>207511.14999999997</v>
      </c>
      <c r="DU115" s="231">
        <v>104935.83</v>
      </c>
      <c r="DV115" s="231">
        <v>1663.79</v>
      </c>
      <c r="DW115" s="231">
        <v>0</v>
      </c>
    </row>
    <row r="116" spans="1:127" hidden="1">
      <c r="A116" s="226">
        <v>2142</v>
      </c>
      <c r="B116" s="227" t="s">
        <v>403</v>
      </c>
      <c r="C116" s="226">
        <v>2142</v>
      </c>
      <c r="D116" s="228" t="s">
        <v>281</v>
      </c>
      <c r="E116" s="228" t="s">
        <v>291</v>
      </c>
      <c r="F116" s="228" t="s">
        <v>5</v>
      </c>
      <c r="G116" s="228" t="s">
        <v>283</v>
      </c>
      <c r="H116" s="229">
        <v>2732388.45</v>
      </c>
      <c r="I116" s="229">
        <v>0</v>
      </c>
      <c r="J116" s="229">
        <v>174775.55</v>
      </c>
      <c r="K116" s="229">
        <v>0</v>
      </c>
      <c r="L116" s="229">
        <v>285640</v>
      </c>
      <c r="M116" s="229">
        <v>5571.2899999999936</v>
      </c>
      <c r="N116" s="229">
        <v>0</v>
      </c>
      <c r="O116" s="229">
        <v>0</v>
      </c>
      <c r="P116" s="229">
        <v>36189.93</v>
      </c>
      <c r="Q116" s="229">
        <v>1513.3799999999974</v>
      </c>
      <c r="R116" s="229">
        <v>0</v>
      </c>
      <c r="S116" s="229">
        <v>0</v>
      </c>
      <c r="T116" s="229">
        <v>11164.609999999993</v>
      </c>
      <c r="U116" s="229">
        <v>134616.71</v>
      </c>
      <c r="V116" s="229">
        <v>0</v>
      </c>
      <c r="W116" s="229">
        <v>17712.919999999998</v>
      </c>
      <c r="X116" s="229">
        <v>65138</v>
      </c>
      <c r="Y116" s="229">
        <v>3464710.84</v>
      </c>
      <c r="Z116" s="229">
        <v>1629082.840000001</v>
      </c>
      <c r="AA116" s="229">
        <v>0</v>
      </c>
      <c r="AB116" s="229">
        <v>290761.40999999997</v>
      </c>
      <c r="AC116" s="229">
        <v>40265.550000000687</v>
      </c>
      <c r="AD116" s="229">
        <v>199886.67</v>
      </c>
      <c r="AE116" s="229">
        <v>0</v>
      </c>
      <c r="AF116" s="229">
        <v>92683.679999999818</v>
      </c>
      <c r="AG116" s="229">
        <v>10018.200000000035</v>
      </c>
      <c r="AH116" s="229">
        <v>11507.7</v>
      </c>
      <c r="AI116" s="229">
        <v>0</v>
      </c>
      <c r="AJ116" s="229">
        <v>0</v>
      </c>
      <c r="AK116" s="229">
        <v>55893.42</v>
      </c>
      <c r="AL116" s="229">
        <v>6563</v>
      </c>
      <c r="AM116" s="229">
        <v>62276.829999999994</v>
      </c>
      <c r="AN116" s="229">
        <v>715.57</v>
      </c>
      <c r="AO116" s="229">
        <v>61475.499999999985</v>
      </c>
      <c r="AP116" s="229">
        <v>23115.16</v>
      </c>
      <c r="AQ116" s="229">
        <v>18209.73</v>
      </c>
      <c r="AR116" s="229">
        <v>308158.81999999989</v>
      </c>
      <c r="AS116" s="229">
        <v>7268.87</v>
      </c>
      <c r="AT116" s="229">
        <v>0</v>
      </c>
      <c r="AU116" s="229">
        <v>142150.37</v>
      </c>
      <c r="AV116" s="229">
        <v>9471</v>
      </c>
      <c r="AW116" s="229">
        <v>5190</v>
      </c>
      <c r="AX116" s="229">
        <v>148924.99</v>
      </c>
      <c r="AY116" s="229">
        <v>63598.049999999945</v>
      </c>
      <c r="AZ116" s="229">
        <v>13124.19</v>
      </c>
      <c r="BA116" s="229">
        <v>209973.69999999995</v>
      </c>
      <c r="BB116" s="229">
        <v>0</v>
      </c>
      <c r="BC116" s="229">
        <v>0</v>
      </c>
      <c r="BD116" s="229">
        <v>0</v>
      </c>
      <c r="BE116" s="229">
        <v>3410315.2500000009</v>
      </c>
      <c r="BF116" s="229">
        <v>1122784.47</v>
      </c>
      <c r="BG116" s="229">
        <v>54395.58999999892</v>
      </c>
      <c r="BH116" s="229">
        <v>1177180.0599999989</v>
      </c>
      <c r="BI116" s="229">
        <v>32889</v>
      </c>
      <c r="BJ116" s="229">
        <v>0</v>
      </c>
      <c r="BK116" s="229">
        <v>0</v>
      </c>
      <c r="BL116" s="229">
        <v>32889</v>
      </c>
      <c r="BM116" s="229">
        <v>0</v>
      </c>
      <c r="BN116" s="229">
        <v>0</v>
      </c>
      <c r="BO116" s="229">
        <v>3600</v>
      </c>
      <c r="BP116" s="229">
        <v>0</v>
      </c>
      <c r="BQ116" s="229">
        <v>3600</v>
      </c>
      <c r="BR116" s="229">
        <v>0</v>
      </c>
      <c r="BS116" s="229">
        <v>29289</v>
      </c>
      <c r="BT116" s="229">
        <v>29289</v>
      </c>
      <c r="BU116" s="229">
        <v>0</v>
      </c>
      <c r="BV116" s="229">
        <v>0</v>
      </c>
      <c r="BW116" s="229">
        <v>0</v>
      </c>
      <c r="BX116" s="229">
        <v>0</v>
      </c>
      <c r="BY116" s="229">
        <v>0</v>
      </c>
      <c r="BZ116" s="229">
        <v>0</v>
      </c>
      <c r="CA116" s="229">
        <v>0</v>
      </c>
      <c r="CB116" s="229">
        <v>0</v>
      </c>
      <c r="CC116" s="229">
        <v>0</v>
      </c>
      <c r="CD116" s="229">
        <v>1177180.0599999989</v>
      </c>
      <c r="CE116" s="229">
        <v>0</v>
      </c>
      <c r="CF116" s="229">
        <v>29289</v>
      </c>
      <c r="CG116" s="229">
        <v>0</v>
      </c>
      <c r="CH116" s="229">
        <v>0</v>
      </c>
      <c r="CI116" s="229">
        <f t="shared" si="4"/>
        <v>1206469.0599999989</v>
      </c>
      <c r="CJ116" s="229">
        <v>1416074.64</v>
      </c>
      <c r="CK116" s="229">
        <v>0</v>
      </c>
      <c r="CL116" s="229">
        <v>0</v>
      </c>
      <c r="CM116" s="229">
        <v>1416074.64</v>
      </c>
      <c r="CN116" s="229">
        <v>0</v>
      </c>
      <c r="CO116" s="229">
        <v>0</v>
      </c>
      <c r="CP116" s="229">
        <v>11932.34</v>
      </c>
      <c r="CQ116" s="229">
        <v>0</v>
      </c>
      <c r="CR116" s="229">
        <v>-214266.53</v>
      </c>
      <c r="CS116" s="229">
        <v>1213740.45</v>
      </c>
      <c r="CT116" s="229">
        <v>0</v>
      </c>
      <c r="CU116" s="229">
        <v>0</v>
      </c>
      <c r="CV116" s="229">
        <v>0</v>
      </c>
      <c r="CW116" s="229">
        <v>0</v>
      </c>
      <c r="CX116" s="229"/>
      <c r="CY116" s="229"/>
      <c r="CZ116" s="229"/>
      <c r="DA116" s="229">
        <v>0</v>
      </c>
      <c r="DB116" s="229">
        <v>0</v>
      </c>
      <c r="DC116" s="229">
        <v>0</v>
      </c>
      <c r="DD116" s="229">
        <v>36189.93</v>
      </c>
      <c r="DE116" s="229">
        <v>0</v>
      </c>
      <c r="DF116" s="229">
        <v>0</v>
      </c>
      <c r="DG116" s="229">
        <v>0</v>
      </c>
      <c r="DH116" s="229">
        <v>-43461.17</v>
      </c>
      <c r="DI116" s="229">
        <v>0</v>
      </c>
      <c r="DJ116" s="229">
        <v>0</v>
      </c>
      <c r="DK116" s="229">
        <v>-7271.239999999998</v>
      </c>
      <c r="DL116" s="229">
        <v>0</v>
      </c>
      <c r="DM116" s="229">
        <v>0</v>
      </c>
      <c r="DN116" s="229">
        <v>0</v>
      </c>
      <c r="DO116" s="229">
        <v>0</v>
      </c>
      <c r="DP116" s="229">
        <v>0</v>
      </c>
      <c r="DQ116" s="230">
        <v>-0.14999999990686774</v>
      </c>
      <c r="DR116" s="231">
        <v>2262698.3500000015</v>
      </c>
      <c r="DS116" s="232">
        <v>1147616.8999999994</v>
      </c>
      <c r="DT116" s="231">
        <v>63598.049999999945</v>
      </c>
      <c r="DU116" s="231">
        <v>48867.919999999991</v>
      </c>
      <c r="DV116" s="231">
        <v>134616.71</v>
      </c>
      <c r="DW116" s="231">
        <v>0</v>
      </c>
    </row>
    <row r="117" spans="1:127" hidden="1">
      <c r="A117" s="226">
        <v>2469</v>
      </c>
      <c r="B117" s="227" t="s">
        <v>404</v>
      </c>
      <c r="C117" s="226">
        <v>2469</v>
      </c>
      <c r="D117" s="228" t="s">
        <v>281</v>
      </c>
      <c r="E117" s="228" t="s">
        <v>291</v>
      </c>
      <c r="F117" s="228" t="s">
        <v>5</v>
      </c>
      <c r="G117" s="228" t="s">
        <v>283</v>
      </c>
      <c r="H117" s="229">
        <v>1871414</v>
      </c>
      <c r="I117" s="229">
        <v>0</v>
      </c>
      <c r="J117" s="229">
        <v>140015</v>
      </c>
      <c r="K117" s="229">
        <v>0</v>
      </c>
      <c r="L117" s="229">
        <v>198390</v>
      </c>
      <c r="M117" s="229">
        <v>0</v>
      </c>
      <c r="N117" s="229">
        <v>3205</v>
      </c>
      <c r="O117" s="229">
        <v>33415</v>
      </c>
      <c r="P117" s="229">
        <v>55973</v>
      </c>
      <c r="Q117" s="229">
        <v>0</v>
      </c>
      <c r="R117" s="229">
        <v>5000</v>
      </c>
      <c r="S117" s="229">
        <v>600</v>
      </c>
      <c r="T117" s="229">
        <v>17803</v>
      </c>
      <c r="U117" s="229">
        <v>133997</v>
      </c>
      <c r="V117" s="229">
        <v>0</v>
      </c>
      <c r="W117" s="229">
        <v>3198</v>
      </c>
      <c r="X117" s="229">
        <v>54082</v>
      </c>
      <c r="Y117" s="229">
        <v>2517092</v>
      </c>
      <c r="Z117" s="229">
        <v>1245880</v>
      </c>
      <c r="AA117" s="229">
        <v>0</v>
      </c>
      <c r="AB117" s="229">
        <v>318080</v>
      </c>
      <c r="AC117" s="229">
        <v>58607</v>
      </c>
      <c r="AD117" s="229">
        <v>279208</v>
      </c>
      <c r="AE117" s="229">
        <v>51604</v>
      </c>
      <c r="AF117" s="229">
        <v>74382</v>
      </c>
      <c r="AG117" s="229">
        <v>8953</v>
      </c>
      <c r="AH117" s="229">
        <v>1949</v>
      </c>
      <c r="AI117" s="229">
        <v>12695</v>
      </c>
      <c r="AJ117" s="229">
        <v>0</v>
      </c>
      <c r="AK117" s="229">
        <v>58578</v>
      </c>
      <c r="AL117" s="229">
        <v>7116</v>
      </c>
      <c r="AM117" s="229">
        <v>19474</v>
      </c>
      <c r="AN117" s="229">
        <v>17344</v>
      </c>
      <c r="AO117" s="229">
        <v>68788</v>
      </c>
      <c r="AP117" s="229">
        <v>25052</v>
      </c>
      <c r="AQ117" s="229">
        <v>87768</v>
      </c>
      <c r="AR117" s="229">
        <v>52328</v>
      </c>
      <c r="AS117" s="229">
        <v>2753</v>
      </c>
      <c r="AT117" s="229">
        <v>0</v>
      </c>
      <c r="AU117" s="229">
        <v>42033</v>
      </c>
      <c r="AV117" s="229">
        <v>9471</v>
      </c>
      <c r="AW117" s="229">
        <v>0</v>
      </c>
      <c r="AX117" s="229">
        <v>33769</v>
      </c>
      <c r="AY117" s="229">
        <v>3793</v>
      </c>
      <c r="AZ117" s="229">
        <v>8148</v>
      </c>
      <c r="BA117" s="229">
        <v>156092</v>
      </c>
      <c r="BB117" s="229">
        <v>0</v>
      </c>
      <c r="BC117" s="229">
        <v>0</v>
      </c>
      <c r="BD117" s="229">
        <v>0</v>
      </c>
      <c r="BE117" s="229">
        <v>2643865</v>
      </c>
      <c r="BF117" s="229">
        <v>413187</v>
      </c>
      <c r="BG117" s="229">
        <v>-126773</v>
      </c>
      <c r="BH117" s="229">
        <v>286414</v>
      </c>
      <c r="BI117" s="229">
        <v>7645</v>
      </c>
      <c r="BJ117" s="229">
        <v>0</v>
      </c>
      <c r="BK117" s="229">
        <v>0</v>
      </c>
      <c r="BL117" s="229">
        <v>7645</v>
      </c>
      <c r="BM117" s="229">
        <v>0</v>
      </c>
      <c r="BN117" s="229">
        <v>0</v>
      </c>
      <c r="BO117" s="229">
        <v>0</v>
      </c>
      <c r="BP117" s="229">
        <v>0</v>
      </c>
      <c r="BQ117" s="229">
        <v>0</v>
      </c>
      <c r="BR117" s="229">
        <v>0</v>
      </c>
      <c r="BS117" s="229">
        <v>7645</v>
      </c>
      <c r="BT117" s="229">
        <v>7645</v>
      </c>
      <c r="BU117" s="229">
        <v>0</v>
      </c>
      <c r="BV117" s="229">
        <v>0</v>
      </c>
      <c r="BW117" s="229">
        <v>0</v>
      </c>
      <c r="BX117" s="229">
        <v>0</v>
      </c>
      <c r="BY117" s="229">
        <v>0</v>
      </c>
      <c r="BZ117" s="229">
        <v>0</v>
      </c>
      <c r="CA117" s="229">
        <v>0</v>
      </c>
      <c r="CB117" s="229">
        <v>0</v>
      </c>
      <c r="CC117" s="229">
        <v>0</v>
      </c>
      <c r="CD117" s="229">
        <v>286414</v>
      </c>
      <c r="CE117" s="229">
        <v>0</v>
      </c>
      <c r="CF117" s="229">
        <v>7645</v>
      </c>
      <c r="CG117" s="229">
        <v>0</v>
      </c>
      <c r="CH117" s="229">
        <v>0</v>
      </c>
      <c r="CI117" s="229">
        <f t="shared" si="4"/>
        <v>294059</v>
      </c>
      <c r="CJ117" s="229">
        <v>514454</v>
      </c>
      <c r="CK117" s="229">
        <v>0</v>
      </c>
      <c r="CL117" s="229">
        <v>953</v>
      </c>
      <c r="CM117" s="229">
        <v>515406</v>
      </c>
      <c r="CN117" s="229">
        <v>225</v>
      </c>
      <c r="CO117" s="229">
        <v>0</v>
      </c>
      <c r="CP117" s="229">
        <v>-39596</v>
      </c>
      <c r="CQ117" s="229">
        <v>0</v>
      </c>
      <c r="CR117" s="229">
        <v>-221493</v>
      </c>
      <c r="CS117" s="229">
        <v>254543</v>
      </c>
      <c r="CT117" s="229">
        <v>0</v>
      </c>
      <c r="CU117" s="229">
        <v>0</v>
      </c>
      <c r="CV117" s="229">
        <v>0</v>
      </c>
      <c r="CW117" s="229">
        <v>0</v>
      </c>
      <c r="CX117" s="229"/>
      <c r="CY117" s="229"/>
      <c r="CZ117" s="229"/>
      <c r="DA117" s="229">
        <v>0</v>
      </c>
      <c r="DB117" s="229">
        <v>0</v>
      </c>
      <c r="DC117" s="229">
        <v>32158</v>
      </c>
      <c r="DD117" s="229">
        <v>14706</v>
      </c>
      <c r="DE117" s="229">
        <v>0</v>
      </c>
      <c r="DF117" s="229">
        <v>0</v>
      </c>
      <c r="DG117" s="229">
        <v>-6725</v>
      </c>
      <c r="DH117" s="229">
        <v>0</v>
      </c>
      <c r="DI117" s="229">
        <v>0</v>
      </c>
      <c r="DJ117" s="229">
        <v>0</v>
      </c>
      <c r="DK117" s="229">
        <v>40139</v>
      </c>
      <c r="DL117" s="229">
        <v>0</v>
      </c>
      <c r="DM117" s="229">
        <v>0</v>
      </c>
      <c r="DN117" s="229">
        <v>0</v>
      </c>
      <c r="DO117" s="229">
        <v>0</v>
      </c>
      <c r="DP117" s="229">
        <v>-623</v>
      </c>
      <c r="DQ117" s="230">
        <v>-0.27</v>
      </c>
      <c r="DR117" s="231">
        <v>2036714</v>
      </c>
      <c r="DS117" s="232">
        <v>607151</v>
      </c>
      <c r="DT117" s="231">
        <v>3793</v>
      </c>
      <c r="DU117" s="231">
        <v>107191</v>
      </c>
      <c r="DV117" s="231">
        <v>139597</v>
      </c>
      <c r="DW117" s="231">
        <v>-623</v>
      </c>
    </row>
    <row r="118" spans="1:127" hidden="1">
      <c r="A118" s="226">
        <v>3431</v>
      </c>
      <c r="B118" s="227" t="s">
        <v>405</v>
      </c>
      <c r="C118" s="226">
        <v>3431</v>
      </c>
      <c r="D118" s="228" t="s">
        <v>281</v>
      </c>
      <c r="E118" s="228" t="s">
        <v>291</v>
      </c>
      <c r="F118" s="228" t="s">
        <v>5</v>
      </c>
      <c r="G118" s="228" t="s">
        <v>293</v>
      </c>
      <c r="H118" s="229">
        <v>3397134.28</v>
      </c>
      <c r="I118" s="229">
        <v>0</v>
      </c>
      <c r="J118" s="229">
        <v>137789.84</v>
      </c>
      <c r="K118" s="229">
        <v>0</v>
      </c>
      <c r="L118" s="229">
        <v>186620</v>
      </c>
      <c r="M118" s="229">
        <v>6106.93</v>
      </c>
      <c r="N118" s="229">
        <v>0</v>
      </c>
      <c r="O118" s="229">
        <v>0</v>
      </c>
      <c r="P118" s="229">
        <v>155478.23000000001</v>
      </c>
      <c r="Q118" s="229">
        <v>267</v>
      </c>
      <c r="R118" s="229">
        <v>0</v>
      </c>
      <c r="S118" s="229">
        <v>0</v>
      </c>
      <c r="T118" s="229">
        <v>107070.78000000003</v>
      </c>
      <c r="U118" s="229">
        <v>53496</v>
      </c>
      <c r="V118" s="229">
        <v>0</v>
      </c>
      <c r="W118" s="229">
        <v>9575</v>
      </c>
      <c r="X118" s="229">
        <v>128509</v>
      </c>
      <c r="Y118" s="229">
        <v>4182047.0599999996</v>
      </c>
      <c r="Z118" s="229">
        <v>2100958.5200000056</v>
      </c>
      <c r="AA118" s="229">
        <v>0</v>
      </c>
      <c r="AB118" s="229">
        <v>768635.06</v>
      </c>
      <c r="AC118" s="229">
        <v>42209</v>
      </c>
      <c r="AD118" s="229">
        <v>178249.81999999998</v>
      </c>
      <c r="AE118" s="229">
        <v>0</v>
      </c>
      <c r="AF118" s="229">
        <v>264357.52999999991</v>
      </c>
      <c r="AG118" s="229">
        <v>1952.9000000000074</v>
      </c>
      <c r="AH118" s="229">
        <v>2987</v>
      </c>
      <c r="AI118" s="229">
        <v>0</v>
      </c>
      <c r="AJ118" s="229">
        <v>0</v>
      </c>
      <c r="AK118" s="229">
        <v>25761</v>
      </c>
      <c r="AL118" s="229">
        <v>2169.16</v>
      </c>
      <c r="AM118" s="229">
        <v>75549.999999999985</v>
      </c>
      <c r="AN118" s="229">
        <v>19852.999999999996</v>
      </c>
      <c r="AO118" s="229">
        <v>71536</v>
      </c>
      <c r="AP118" s="229">
        <v>109798.62</v>
      </c>
      <c r="AQ118" s="229">
        <v>19849</v>
      </c>
      <c r="AR118" s="229">
        <v>163771.06000000003</v>
      </c>
      <c r="AS118" s="229">
        <v>6704</v>
      </c>
      <c r="AT118" s="229">
        <v>0</v>
      </c>
      <c r="AU118" s="229">
        <v>29586.000000000025</v>
      </c>
      <c r="AV118" s="229">
        <v>18745.650000000001</v>
      </c>
      <c r="AW118" s="229">
        <v>0</v>
      </c>
      <c r="AX118" s="229">
        <v>133291</v>
      </c>
      <c r="AY118" s="229">
        <v>72117.000000000058</v>
      </c>
      <c r="AZ118" s="229">
        <v>120147.95999999999</v>
      </c>
      <c r="BA118" s="229">
        <v>44469</v>
      </c>
      <c r="BB118" s="229">
        <v>0</v>
      </c>
      <c r="BC118" s="229">
        <v>0</v>
      </c>
      <c r="BD118" s="229">
        <v>0</v>
      </c>
      <c r="BE118" s="229">
        <v>4272698.2800000058</v>
      </c>
      <c r="BF118" s="229">
        <v>-145985.84000000134</v>
      </c>
      <c r="BG118" s="229">
        <v>-90651.220000006258</v>
      </c>
      <c r="BH118" s="229">
        <v>-236637.06000000759</v>
      </c>
      <c r="BI118" s="229">
        <v>11413.75</v>
      </c>
      <c r="BJ118" s="229">
        <v>0</v>
      </c>
      <c r="BK118" s="229">
        <v>0</v>
      </c>
      <c r="BL118" s="229">
        <v>11413.75</v>
      </c>
      <c r="BM118" s="229">
        <v>0</v>
      </c>
      <c r="BN118" s="229">
        <v>34318.879999999997</v>
      </c>
      <c r="BO118" s="229">
        <v>0</v>
      </c>
      <c r="BP118" s="229">
        <v>0</v>
      </c>
      <c r="BQ118" s="229">
        <v>34318.879999999997</v>
      </c>
      <c r="BR118" s="229">
        <v>53772.5</v>
      </c>
      <c r="BS118" s="229">
        <v>-22905.129999999997</v>
      </c>
      <c r="BT118" s="229">
        <v>30867.370000000003</v>
      </c>
      <c r="BU118" s="229">
        <v>0</v>
      </c>
      <c r="BV118" s="229">
        <v>0</v>
      </c>
      <c r="BW118" s="229">
        <v>0</v>
      </c>
      <c r="BX118" s="229">
        <v>0</v>
      </c>
      <c r="BY118" s="229">
        <v>0</v>
      </c>
      <c r="BZ118" s="229">
        <v>0</v>
      </c>
      <c r="CA118" s="229">
        <v>0</v>
      </c>
      <c r="CB118" s="229">
        <v>0</v>
      </c>
      <c r="CC118" s="229">
        <v>0</v>
      </c>
      <c r="CD118" s="229">
        <v>-236637.06</v>
      </c>
      <c r="CE118" s="229">
        <v>0</v>
      </c>
      <c r="CF118" s="229">
        <v>30867.37</v>
      </c>
      <c r="CG118" s="229">
        <v>0</v>
      </c>
      <c r="CH118" s="229">
        <v>0</v>
      </c>
      <c r="CI118" s="229">
        <f t="shared" si="4"/>
        <v>-205769.69</v>
      </c>
      <c r="CJ118" s="229">
        <v>0</v>
      </c>
      <c r="CK118" s="229">
        <v>0</v>
      </c>
      <c r="CL118" s="229">
        <v>0</v>
      </c>
      <c r="CM118" s="229">
        <v>0</v>
      </c>
      <c r="CN118" s="229">
        <v>0</v>
      </c>
      <c r="CO118" s="229">
        <v>0</v>
      </c>
      <c r="CP118" s="229">
        <v>0</v>
      </c>
      <c r="CQ118" s="229">
        <v>0</v>
      </c>
      <c r="CR118" s="229">
        <v>0</v>
      </c>
      <c r="CS118" s="229">
        <v>0</v>
      </c>
      <c r="CT118" s="229">
        <v>0</v>
      </c>
      <c r="CU118" s="229">
        <v>0</v>
      </c>
      <c r="CV118" s="229">
        <v>0</v>
      </c>
      <c r="CW118" s="229">
        <v>0</v>
      </c>
      <c r="CX118" s="229"/>
      <c r="CY118" s="229"/>
      <c r="CZ118" s="229"/>
      <c r="DA118" s="229">
        <v>-174855.5000000076</v>
      </c>
      <c r="DB118" s="229">
        <v>-174855.5000000076</v>
      </c>
      <c r="DC118" s="229">
        <v>0</v>
      </c>
      <c r="DD118" s="229">
        <v>59.23</v>
      </c>
      <c r="DE118" s="229">
        <v>0</v>
      </c>
      <c r="DF118" s="229">
        <v>0</v>
      </c>
      <c r="DG118" s="229">
        <v>-27658.52</v>
      </c>
      <c r="DH118" s="229">
        <v>-3314.9</v>
      </c>
      <c r="DI118" s="229">
        <v>0</v>
      </c>
      <c r="DJ118" s="229">
        <v>0</v>
      </c>
      <c r="DK118" s="229">
        <v>-30914.190000000002</v>
      </c>
      <c r="DL118" s="229">
        <v>0</v>
      </c>
      <c r="DM118" s="229">
        <v>0</v>
      </c>
      <c r="DN118" s="229">
        <v>0</v>
      </c>
      <c r="DO118" s="229">
        <v>0</v>
      </c>
      <c r="DP118" s="229">
        <v>0</v>
      </c>
      <c r="DQ118" s="230">
        <v>7.5960997492074966E-9</v>
      </c>
      <c r="DR118" s="231">
        <v>3356362.8300000052</v>
      </c>
      <c r="DS118" s="232">
        <v>916335.45000000065</v>
      </c>
      <c r="DT118" s="231">
        <v>72117.000000000058</v>
      </c>
      <c r="DU118" s="231">
        <v>262816.01</v>
      </c>
      <c r="DV118" s="231">
        <v>53496</v>
      </c>
      <c r="DW118" s="231">
        <v>0</v>
      </c>
    </row>
    <row r="119" spans="1:127" hidden="1">
      <c r="A119" s="226">
        <v>1028</v>
      </c>
      <c r="B119" s="227" t="s">
        <v>406</v>
      </c>
      <c r="C119" s="226">
        <v>1028</v>
      </c>
      <c r="D119" s="228" t="s">
        <v>281</v>
      </c>
      <c r="E119" s="228" t="s">
        <v>282</v>
      </c>
      <c r="F119" s="228" t="s">
        <v>5</v>
      </c>
      <c r="G119" s="228" t="s">
        <v>293</v>
      </c>
      <c r="H119" s="229">
        <v>604124.99517986691</v>
      </c>
      <c r="I119" s="229">
        <v>0</v>
      </c>
      <c r="J119" s="229">
        <v>7320.8033333333351</v>
      </c>
      <c r="K119" s="229">
        <v>0</v>
      </c>
      <c r="L119" s="229">
        <v>0</v>
      </c>
      <c r="M119" s="229">
        <v>200</v>
      </c>
      <c r="N119" s="229">
        <v>31628.5</v>
      </c>
      <c r="O119" s="229">
        <v>0</v>
      </c>
      <c r="P119" s="229">
        <v>0</v>
      </c>
      <c r="Q119" s="229">
        <v>0</v>
      </c>
      <c r="R119" s="229">
        <v>0</v>
      </c>
      <c r="S119" s="229">
        <v>3498.65</v>
      </c>
      <c r="T119" s="229">
        <v>3115.8</v>
      </c>
      <c r="U119" s="229">
        <v>0</v>
      </c>
      <c r="V119" s="229">
        <v>0</v>
      </c>
      <c r="W119" s="229">
        <v>0</v>
      </c>
      <c r="X119" s="229">
        <v>0</v>
      </c>
      <c r="Y119" s="229">
        <v>649888.74851320032</v>
      </c>
      <c r="Z119" s="229">
        <v>103867.86000000003</v>
      </c>
      <c r="AA119" s="229">
        <v>0</v>
      </c>
      <c r="AB119" s="229">
        <v>183057.10999999987</v>
      </c>
      <c r="AC119" s="229">
        <v>17063.8</v>
      </c>
      <c r="AD119" s="229">
        <v>146896.25</v>
      </c>
      <c r="AE119" s="229">
        <v>0</v>
      </c>
      <c r="AF119" s="229">
        <v>4678.8300000000008</v>
      </c>
      <c r="AG119" s="229">
        <v>-5421.1500000000051</v>
      </c>
      <c r="AH119" s="229">
        <v>2255.58</v>
      </c>
      <c r="AI119" s="229">
        <v>0</v>
      </c>
      <c r="AJ119" s="229">
        <v>0</v>
      </c>
      <c r="AK119" s="229">
        <v>17167.760000000006</v>
      </c>
      <c r="AL119" s="229">
        <v>2399.02</v>
      </c>
      <c r="AM119" s="229">
        <v>18464.009999999998</v>
      </c>
      <c r="AN119" s="229">
        <v>1122.5900000000001</v>
      </c>
      <c r="AO119" s="229">
        <v>10529.03</v>
      </c>
      <c r="AP119" s="229">
        <v>0</v>
      </c>
      <c r="AQ119" s="229">
        <v>16850.539999999997</v>
      </c>
      <c r="AR119" s="229">
        <v>11561.909999999998</v>
      </c>
      <c r="AS119" s="229">
        <v>1.999999999998181E-2</v>
      </c>
      <c r="AT119" s="229">
        <v>0</v>
      </c>
      <c r="AU119" s="229">
        <v>11684.77</v>
      </c>
      <c r="AV119" s="229">
        <v>3291.75</v>
      </c>
      <c r="AW119" s="229">
        <v>0</v>
      </c>
      <c r="AX119" s="229">
        <v>5628.73</v>
      </c>
      <c r="AY119" s="229">
        <v>46802.67</v>
      </c>
      <c r="AZ119" s="229">
        <v>96.16</v>
      </c>
      <c r="BA119" s="229">
        <v>76469.399999999994</v>
      </c>
      <c r="BB119" s="229">
        <v>0</v>
      </c>
      <c r="BC119" s="229">
        <v>0</v>
      </c>
      <c r="BD119" s="229">
        <v>0</v>
      </c>
      <c r="BE119" s="229">
        <v>674466.64000000013</v>
      </c>
      <c r="BF119" s="229">
        <v>-82912.920000000086</v>
      </c>
      <c r="BG119" s="229">
        <v>-24577.89148679981</v>
      </c>
      <c r="BH119" s="229">
        <v>-107490.8114867999</v>
      </c>
      <c r="BI119" s="229">
        <v>4762.75</v>
      </c>
      <c r="BJ119" s="229">
        <v>0</v>
      </c>
      <c r="BK119" s="229">
        <v>0</v>
      </c>
      <c r="BL119" s="229">
        <v>4762.75</v>
      </c>
      <c r="BM119" s="229">
        <v>4615</v>
      </c>
      <c r="BN119" s="229">
        <v>0</v>
      </c>
      <c r="BO119" s="229">
        <v>0</v>
      </c>
      <c r="BP119" s="229">
        <v>0</v>
      </c>
      <c r="BQ119" s="229">
        <v>4615</v>
      </c>
      <c r="BR119" s="229">
        <v>0</v>
      </c>
      <c r="BS119" s="229">
        <v>147.75</v>
      </c>
      <c r="BT119" s="229">
        <v>147.75</v>
      </c>
      <c r="BU119" s="229">
        <v>0</v>
      </c>
      <c r="BV119" s="229">
        <v>0</v>
      </c>
      <c r="BW119" s="229">
        <v>0</v>
      </c>
      <c r="BX119" s="229">
        <v>0</v>
      </c>
      <c r="BY119" s="229">
        <v>0</v>
      </c>
      <c r="BZ119" s="229">
        <v>0</v>
      </c>
      <c r="CA119" s="229">
        <v>0</v>
      </c>
      <c r="CB119" s="229">
        <v>0</v>
      </c>
      <c r="CC119" s="229">
        <v>0</v>
      </c>
      <c r="CD119" s="229">
        <v>-107490.8114867999</v>
      </c>
      <c r="CE119" s="229">
        <v>0</v>
      </c>
      <c r="CF119" s="229">
        <v>147.75</v>
      </c>
      <c r="CG119" s="229">
        <v>0</v>
      </c>
      <c r="CH119" s="229">
        <v>0</v>
      </c>
      <c r="CI119" s="229">
        <f t="shared" si="4"/>
        <v>-107343.0614867999</v>
      </c>
      <c r="CJ119" s="229">
        <v>0</v>
      </c>
      <c r="CK119" s="229">
        <v>0</v>
      </c>
      <c r="CL119" s="229">
        <v>0</v>
      </c>
      <c r="CM119" s="229">
        <v>0</v>
      </c>
      <c r="CN119" s="229">
        <v>0</v>
      </c>
      <c r="CO119" s="229">
        <v>0</v>
      </c>
      <c r="CP119" s="229">
        <v>0</v>
      </c>
      <c r="CQ119" s="229">
        <v>0</v>
      </c>
      <c r="CR119" s="229">
        <v>0</v>
      </c>
      <c r="CS119" s="229">
        <v>0</v>
      </c>
      <c r="CT119" s="229">
        <v>0</v>
      </c>
      <c r="CU119" s="229">
        <v>0</v>
      </c>
      <c r="CV119" s="229">
        <v>0</v>
      </c>
      <c r="CW119" s="229">
        <v>0</v>
      </c>
      <c r="CX119" s="229"/>
      <c r="CY119" s="229"/>
      <c r="CZ119" s="229"/>
      <c r="DA119" s="229">
        <v>-88260.5814867999</v>
      </c>
      <c r="DB119" s="229">
        <v>-88260.5814867999</v>
      </c>
      <c r="DC119" s="229">
        <v>0</v>
      </c>
      <c r="DD119" s="229">
        <v>0</v>
      </c>
      <c r="DE119" s="229">
        <v>0</v>
      </c>
      <c r="DF119" s="229">
        <v>0</v>
      </c>
      <c r="DG119" s="229">
        <v>-19082.48</v>
      </c>
      <c r="DH119" s="229">
        <v>0</v>
      </c>
      <c r="DI119" s="229">
        <v>0</v>
      </c>
      <c r="DJ119" s="229">
        <v>0</v>
      </c>
      <c r="DK119" s="229">
        <v>-19082.48</v>
      </c>
      <c r="DL119" s="229">
        <v>0</v>
      </c>
      <c r="DM119" s="229">
        <v>0</v>
      </c>
      <c r="DN119" s="229">
        <v>0</v>
      </c>
      <c r="DO119" s="229">
        <v>0</v>
      </c>
      <c r="DP119" s="229">
        <v>0</v>
      </c>
      <c r="DQ119" s="230">
        <v>0</v>
      </c>
      <c r="DR119" s="231">
        <v>450142.6999999999</v>
      </c>
      <c r="DS119" s="232">
        <v>224323.94000000024</v>
      </c>
      <c r="DT119" s="231">
        <v>46802.67</v>
      </c>
      <c r="DU119" s="231">
        <v>3115.8</v>
      </c>
      <c r="DV119" s="231">
        <v>3498.65</v>
      </c>
      <c r="DW119" s="231">
        <v>0</v>
      </c>
    </row>
    <row r="120" spans="1:127" hidden="1">
      <c r="A120" s="226">
        <v>1049</v>
      </c>
      <c r="B120" s="227" t="s">
        <v>407</v>
      </c>
      <c r="C120" s="226">
        <v>1049</v>
      </c>
      <c r="D120" s="228" t="s">
        <v>281</v>
      </c>
      <c r="E120" s="228" t="s">
        <v>282</v>
      </c>
      <c r="F120" s="228" t="s">
        <v>5</v>
      </c>
      <c r="G120" s="228" t="s">
        <v>283</v>
      </c>
      <c r="H120" s="229">
        <v>838185.16</v>
      </c>
      <c r="I120" s="229">
        <v>0</v>
      </c>
      <c r="J120" s="229">
        <v>34092.26</v>
      </c>
      <c r="K120" s="229">
        <v>0</v>
      </c>
      <c r="L120" s="229">
        <v>0</v>
      </c>
      <c r="M120" s="229">
        <v>0</v>
      </c>
      <c r="N120" s="229">
        <v>11203.35</v>
      </c>
      <c r="O120" s="229">
        <v>0</v>
      </c>
      <c r="P120" s="229">
        <v>27230.809999999998</v>
      </c>
      <c r="Q120" s="229">
        <v>0</v>
      </c>
      <c r="R120" s="229">
        <v>0</v>
      </c>
      <c r="S120" s="229">
        <v>0</v>
      </c>
      <c r="T120" s="229">
        <v>10847.370000000003</v>
      </c>
      <c r="U120" s="229">
        <v>0</v>
      </c>
      <c r="V120" s="229">
        <v>0</v>
      </c>
      <c r="W120" s="229">
        <v>0</v>
      </c>
      <c r="X120" s="229">
        <v>0</v>
      </c>
      <c r="Y120" s="229">
        <v>921558.95000000007</v>
      </c>
      <c r="Z120" s="229">
        <v>233609.11000000022</v>
      </c>
      <c r="AA120" s="229">
        <v>0</v>
      </c>
      <c r="AB120" s="229">
        <v>183725.1</v>
      </c>
      <c r="AC120" s="229">
        <v>28815.919999999824</v>
      </c>
      <c r="AD120" s="229">
        <v>124059.82</v>
      </c>
      <c r="AE120" s="229">
        <v>0</v>
      </c>
      <c r="AF120" s="229">
        <v>19638.650000000111</v>
      </c>
      <c r="AG120" s="229">
        <v>1546.9800000000014</v>
      </c>
      <c r="AH120" s="229">
        <v>145</v>
      </c>
      <c r="AI120" s="229">
        <v>0</v>
      </c>
      <c r="AJ120" s="229">
        <v>0</v>
      </c>
      <c r="AK120" s="229">
        <v>16990.200000000004</v>
      </c>
      <c r="AL120" s="229">
        <v>4698.67</v>
      </c>
      <c r="AM120" s="229">
        <v>7458.5</v>
      </c>
      <c r="AN120" s="229">
        <v>251.26</v>
      </c>
      <c r="AO120" s="229">
        <v>9030.09</v>
      </c>
      <c r="AP120" s="229">
        <v>0</v>
      </c>
      <c r="AQ120" s="229">
        <v>10060.740000000002</v>
      </c>
      <c r="AR120" s="229">
        <v>6260.1199999999944</v>
      </c>
      <c r="AS120" s="229">
        <v>6105</v>
      </c>
      <c r="AT120" s="229">
        <v>0</v>
      </c>
      <c r="AU120" s="229">
        <v>17577.699999999993</v>
      </c>
      <c r="AV120" s="229">
        <v>3291.75</v>
      </c>
      <c r="AW120" s="229">
        <v>0</v>
      </c>
      <c r="AX120" s="229">
        <v>12501.25</v>
      </c>
      <c r="AY120" s="229">
        <v>69776.930000000008</v>
      </c>
      <c r="AZ120" s="229">
        <v>502.43</v>
      </c>
      <c r="BA120" s="229">
        <v>120142.77</v>
      </c>
      <c r="BB120" s="229">
        <v>0</v>
      </c>
      <c r="BC120" s="229">
        <v>0</v>
      </c>
      <c r="BD120" s="229">
        <v>0</v>
      </c>
      <c r="BE120" s="229">
        <v>876187.99000000011</v>
      </c>
      <c r="BF120" s="229">
        <v>469472.30999999976</v>
      </c>
      <c r="BG120" s="229">
        <v>45370.959999999963</v>
      </c>
      <c r="BH120" s="229">
        <v>514843.26999999973</v>
      </c>
      <c r="BI120" s="229">
        <v>4722</v>
      </c>
      <c r="BJ120" s="229">
        <v>0</v>
      </c>
      <c r="BK120" s="229">
        <v>0</v>
      </c>
      <c r="BL120" s="229">
        <v>4722</v>
      </c>
      <c r="BM120" s="229">
        <v>0</v>
      </c>
      <c r="BN120" s="229">
        <v>1210</v>
      </c>
      <c r="BO120" s="229">
        <v>0</v>
      </c>
      <c r="BP120" s="229">
        <v>0</v>
      </c>
      <c r="BQ120" s="229">
        <v>1210</v>
      </c>
      <c r="BR120" s="229">
        <v>0</v>
      </c>
      <c r="BS120" s="229">
        <v>3512</v>
      </c>
      <c r="BT120" s="229">
        <v>3512</v>
      </c>
      <c r="BU120" s="229">
        <v>0</v>
      </c>
      <c r="BV120" s="229">
        <v>0</v>
      </c>
      <c r="BW120" s="229">
        <v>0</v>
      </c>
      <c r="BX120" s="229">
        <v>0</v>
      </c>
      <c r="BY120" s="229">
        <v>0</v>
      </c>
      <c r="BZ120" s="229">
        <v>0</v>
      </c>
      <c r="CA120" s="229">
        <v>0</v>
      </c>
      <c r="CB120" s="229">
        <v>0</v>
      </c>
      <c r="CC120" s="229">
        <v>0</v>
      </c>
      <c r="CD120" s="229">
        <v>514843.26999999973</v>
      </c>
      <c r="CE120" s="229">
        <v>0</v>
      </c>
      <c r="CF120" s="229">
        <v>3512</v>
      </c>
      <c r="CG120" s="229">
        <v>0</v>
      </c>
      <c r="CH120" s="229">
        <v>0</v>
      </c>
      <c r="CI120" s="229">
        <f t="shared" si="4"/>
        <v>518355.26999999973</v>
      </c>
      <c r="CJ120" s="229">
        <v>146420.09</v>
      </c>
      <c r="CK120" s="229">
        <v>147430.37</v>
      </c>
      <c r="CL120" s="229">
        <v>0</v>
      </c>
      <c r="CM120" s="229">
        <v>-1010.2799999999988</v>
      </c>
      <c r="CN120" s="229">
        <v>0</v>
      </c>
      <c r="CO120" s="229">
        <v>0</v>
      </c>
      <c r="CP120" s="229">
        <v>4057.68</v>
      </c>
      <c r="CQ120" s="229">
        <v>0</v>
      </c>
      <c r="CR120" s="229">
        <v>0</v>
      </c>
      <c r="CS120" s="229">
        <v>3047.400000000001</v>
      </c>
      <c r="CT120" s="229">
        <v>400090.41</v>
      </c>
      <c r="CU120" s="229">
        <v>0</v>
      </c>
      <c r="CV120" s="229">
        <v>0</v>
      </c>
      <c r="CW120" s="229">
        <v>400090.41</v>
      </c>
      <c r="CX120" s="229"/>
      <c r="CY120" s="229"/>
      <c r="CZ120" s="229"/>
      <c r="DA120" s="229">
        <v>0</v>
      </c>
      <c r="DB120" s="229">
        <v>400090.41</v>
      </c>
      <c r="DC120" s="229">
        <v>0</v>
      </c>
      <c r="DD120" s="229">
        <v>13688.74</v>
      </c>
      <c r="DE120" s="229">
        <v>0</v>
      </c>
      <c r="DF120" s="229">
        <v>0</v>
      </c>
      <c r="DG120" s="229">
        <v>0</v>
      </c>
      <c r="DH120" s="229">
        <v>-578.4</v>
      </c>
      <c r="DI120" s="229">
        <v>0</v>
      </c>
      <c r="DJ120" s="229">
        <v>0</v>
      </c>
      <c r="DK120" s="229">
        <v>13110.34</v>
      </c>
      <c r="DL120" s="229">
        <v>102107</v>
      </c>
      <c r="DM120" s="229">
        <v>0</v>
      </c>
      <c r="DN120" s="229">
        <v>0</v>
      </c>
      <c r="DO120" s="229">
        <v>0</v>
      </c>
      <c r="DP120" s="229">
        <v>0</v>
      </c>
      <c r="DQ120" s="230">
        <v>0.11999999999534339</v>
      </c>
      <c r="DR120" s="231">
        <v>591395.58000000007</v>
      </c>
      <c r="DS120" s="232">
        <v>284792.41000000003</v>
      </c>
      <c r="DT120" s="231">
        <v>69776.930000000008</v>
      </c>
      <c r="DU120" s="231">
        <v>38078.18</v>
      </c>
      <c r="DV120" s="231">
        <v>0</v>
      </c>
      <c r="DW120" s="231">
        <v>102107</v>
      </c>
    </row>
    <row r="121" spans="1:127" hidden="1">
      <c r="A121" s="226">
        <v>7053</v>
      </c>
      <c r="B121" s="227" t="s">
        <v>408</v>
      </c>
      <c r="C121" s="226">
        <v>7053</v>
      </c>
      <c r="D121" s="228" t="s">
        <v>281</v>
      </c>
      <c r="E121" s="228" t="s">
        <v>296</v>
      </c>
      <c r="F121" s="228" t="s">
        <v>5</v>
      </c>
      <c r="G121" s="228" t="s">
        <v>283</v>
      </c>
      <c r="H121" s="229">
        <v>2125886</v>
      </c>
      <c r="I121" s="229">
        <v>0</v>
      </c>
      <c r="J121" s="229">
        <v>2635810</v>
      </c>
      <c r="K121" s="229">
        <v>0</v>
      </c>
      <c r="L121" s="229">
        <v>91350</v>
      </c>
      <c r="M121" s="229">
        <v>3086</v>
      </c>
      <c r="N121" s="229">
        <v>0</v>
      </c>
      <c r="O121" s="229">
        <v>0</v>
      </c>
      <c r="P121" s="229">
        <v>133812</v>
      </c>
      <c r="Q121" s="229">
        <v>1668</v>
      </c>
      <c r="R121" s="229">
        <v>0</v>
      </c>
      <c r="S121" s="229">
        <v>0</v>
      </c>
      <c r="T121" s="229">
        <v>0</v>
      </c>
      <c r="U121" s="229">
        <v>98785</v>
      </c>
      <c r="V121" s="229">
        <v>0</v>
      </c>
      <c r="W121" s="229">
        <v>36106</v>
      </c>
      <c r="X121" s="229">
        <v>0</v>
      </c>
      <c r="Y121" s="229">
        <v>5126503</v>
      </c>
      <c r="Z121" s="229">
        <v>1553078</v>
      </c>
      <c r="AA121" s="229">
        <v>0</v>
      </c>
      <c r="AB121" s="229">
        <v>1238683</v>
      </c>
      <c r="AC121" s="229">
        <v>80226</v>
      </c>
      <c r="AD121" s="229">
        <v>368347</v>
      </c>
      <c r="AE121" s="229">
        <v>0</v>
      </c>
      <c r="AF121" s="229">
        <v>173519</v>
      </c>
      <c r="AG121" s="229">
        <v>20255</v>
      </c>
      <c r="AH121" s="229">
        <v>28048</v>
      </c>
      <c r="AI121" s="229">
        <v>0</v>
      </c>
      <c r="AJ121" s="229">
        <v>0</v>
      </c>
      <c r="AK121" s="229">
        <v>12173</v>
      </c>
      <c r="AL121" s="229">
        <v>6054</v>
      </c>
      <c r="AM121" s="229">
        <v>35413</v>
      </c>
      <c r="AN121" s="229">
        <v>530</v>
      </c>
      <c r="AO121" s="229">
        <v>4642</v>
      </c>
      <c r="AP121" s="229">
        <v>0</v>
      </c>
      <c r="AQ121" s="229">
        <v>40253</v>
      </c>
      <c r="AR121" s="229">
        <v>602604</v>
      </c>
      <c r="AS121" s="229">
        <v>1753</v>
      </c>
      <c r="AT121" s="229">
        <v>21968</v>
      </c>
      <c r="AU121" s="229">
        <v>64022</v>
      </c>
      <c r="AV121" s="229">
        <v>5140</v>
      </c>
      <c r="AW121" s="229">
        <v>0</v>
      </c>
      <c r="AX121" s="229">
        <v>157800.94</v>
      </c>
      <c r="AY121" s="229">
        <v>649683</v>
      </c>
      <c r="AZ121" s="229">
        <v>36940</v>
      </c>
      <c r="BA121" s="229">
        <v>235346</v>
      </c>
      <c r="BB121" s="229">
        <v>0</v>
      </c>
      <c r="BC121" s="229">
        <v>0</v>
      </c>
      <c r="BD121" s="229">
        <v>0</v>
      </c>
      <c r="BE121" s="229">
        <v>5336480.9400000004</v>
      </c>
      <c r="BF121" s="229">
        <v>635678</v>
      </c>
      <c r="BG121" s="229">
        <v>-209977.94000000041</v>
      </c>
      <c r="BH121" s="229">
        <v>425700.05999999959</v>
      </c>
      <c r="BI121" s="229">
        <v>12961</v>
      </c>
      <c r="BJ121" s="229">
        <v>0</v>
      </c>
      <c r="BK121" s="229">
        <v>0</v>
      </c>
      <c r="BL121" s="229">
        <v>12961</v>
      </c>
      <c r="BM121" s="229">
        <v>0</v>
      </c>
      <c r="BN121" s="229">
        <v>0</v>
      </c>
      <c r="BO121" s="229">
        <v>0</v>
      </c>
      <c r="BP121" s="229">
        <v>0</v>
      </c>
      <c r="BQ121" s="229">
        <v>0</v>
      </c>
      <c r="BR121" s="229">
        <v>37204</v>
      </c>
      <c r="BS121" s="229">
        <v>12961</v>
      </c>
      <c r="BT121" s="229">
        <v>50165</v>
      </c>
      <c r="BU121" s="229">
        <v>0</v>
      </c>
      <c r="BV121" s="229">
        <v>0</v>
      </c>
      <c r="BW121" s="229">
        <v>0</v>
      </c>
      <c r="BX121" s="229">
        <v>0</v>
      </c>
      <c r="BY121" s="229">
        <v>0</v>
      </c>
      <c r="BZ121" s="229">
        <v>0</v>
      </c>
      <c r="CA121" s="229">
        <v>0</v>
      </c>
      <c r="CB121" s="229">
        <v>0</v>
      </c>
      <c r="CC121" s="229">
        <v>0</v>
      </c>
      <c r="CD121" s="229">
        <v>425700.05999999959</v>
      </c>
      <c r="CE121" s="229">
        <v>0</v>
      </c>
      <c r="CF121" s="229">
        <v>50165</v>
      </c>
      <c r="CG121" s="229">
        <v>0</v>
      </c>
      <c r="CH121" s="229">
        <v>0</v>
      </c>
      <c r="CI121" s="229">
        <f t="shared" si="4"/>
        <v>475865.05999999959</v>
      </c>
      <c r="CJ121" s="229">
        <v>996693</v>
      </c>
      <c r="CK121" s="229">
        <v>359580</v>
      </c>
      <c r="CL121" s="229">
        <v>16536</v>
      </c>
      <c r="CM121" s="229">
        <v>653649</v>
      </c>
      <c r="CN121" s="229">
        <v>0</v>
      </c>
      <c r="CO121" s="229">
        <v>0</v>
      </c>
      <c r="CP121" s="229">
        <v>10109</v>
      </c>
      <c r="CQ121" s="229">
        <v>1849</v>
      </c>
      <c r="CR121" s="229">
        <v>0</v>
      </c>
      <c r="CS121" s="229">
        <v>665606</v>
      </c>
      <c r="CT121" s="229">
        <v>0</v>
      </c>
      <c r="CU121" s="229">
        <v>0</v>
      </c>
      <c r="CV121" s="229">
        <v>0</v>
      </c>
      <c r="CW121" s="229">
        <v>0</v>
      </c>
      <c r="CX121" s="229"/>
      <c r="CY121" s="229"/>
      <c r="CZ121" s="229"/>
      <c r="DA121" s="229">
        <v>0</v>
      </c>
      <c r="DB121" s="229">
        <v>0</v>
      </c>
      <c r="DC121" s="229">
        <v>130412</v>
      </c>
      <c r="DD121" s="229">
        <v>3333</v>
      </c>
      <c r="DE121" s="229">
        <v>0</v>
      </c>
      <c r="DF121" s="229">
        <v>0</v>
      </c>
      <c r="DG121" s="229">
        <v>0</v>
      </c>
      <c r="DH121" s="229">
        <v>-24638.94</v>
      </c>
      <c r="DI121" s="229">
        <v>0</v>
      </c>
      <c r="DJ121" s="229">
        <v>0</v>
      </c>
      <c r="DK121" s="229">
        <v>109106.06</v>
      </c>
      <c r="DL121" s="229">
        <v>0</v>
      </c>
      <c r="DM121" s="229">
        <v>2089</v>
      </c>
      <c r="DN121" s="229">
        <v>-1946</v>
      </c>
      <c r="DO121" s="229">
        <v>-298829</v>
      </c>
      <c r="DP121" s="229">
        <v>-159</v>
      </c>
      <c r="DQ121" s="230">
        <v>0</v>
      </c>
      <c r="DR121" s="231">
        <v>3434108</v>
      </c>
      <c r="DS121" s="232">
        <v>1902372.9400000004</v>
      </c>
      <c r="DT121" s="231">
        <v>649683</v>
      </c>
      <c r="DU121" s="231">
        <v>135480</v>
      </c>
      <c r="DV121" s="231">
        <v>98785</v>
      </c>
      <c r="DW121" s="231">
        <v>-298845</v>
      </c>
    </row>
    <row r="122" spans="1:127" hidden="1">
      <c r="A122" s="226">
        <v>3351</v>
      </c>
      <c r="B122" s="227" t="s">
        <v>409</v>
      </c>
      <c r="C122" s="226">
        <v>3351</v>
      </c>
      <c r="D122" s="228" t="s">
        <v>281</v>
      </c>
      <c r="E122" s="228" t="s">
        <v>291</v>
      </c>
      <c r="F122" s="228" t="s">
        <v>5</v>
      </c>
      <c r="G122" s="228" t="s">
        <v>283</v>
      </c>
      <c r="H122" s="229">
        <v>1415598.07</v>
      </c>
      <c r="I122" s="229">
        <v>0</v>
      </c>
      <c r="J122" s="229">
        <v>60501.279999999999</v>
      </c>
      <c r="K122" s="229">
        <v>0</v>
      </c>
      <c r="L122" s="229">
        <v>168620</v>
      </c>
      <c r="M122" s="229">
        <v>2971.29</v>
      </c>
      <c r="N122" s="229">
        <v>0</v>
      </c>
      <c r="O122" s="229">
        <v>0</v>
      </c>
      <c r="P122" s="229">
        <v>29252.479999999996</v>
      </c>
      <c r="Q122" s="229">
        <v>2413.0699999999997</v>
      </c>
      <c r="R122" s="229">
        <v>0</v>
      </c>
      <c r="S122" s="229">
        <v>0</v>
      </c>
      <c r="T122" s="229">
        <v>24367.08</v>
      </c>
      <c r="U122" s="229">
        <v>260</v>
      </c>
      <c r="V122" s="229">
        <v>0</v>
      </c>
      <c r="W122" s="229">
        <v>2897.5</v>
      </c>
      <c r="X122" s="229">
        <v>29543</v>
      </c>
      <c r="Y122" s="229">
        <v>1736423.7700000003</v>
      </c>
      <c r="Z122" s="229">
        <v>669196.47000000032</v>
      </c>
      <c r="AA122" s="229">
        <v>0</v>
      </c>
      <c r="AB122" s="229">
        <v>340497.89</v>
      </c>
      <c r="AC122" s="229">
        <v>13917.770000000251</v>
      </c>
      <c r="AD122" s="229">
        <v>168902.2</v>
      </c>
      <c r="AE122" s="229">
        <v>3467.97</v>
      </c>
      <c r="AF122" s="229">
        <v>26084.099999999977</v>
      </c>
      <c r="AG122" s="229">
        <v>4599.8500000000058</v>
      </c>
      <c r="AH122" s="229">
        <v>1075.2</v>
      </c>
      <c r="AI122" s="229">
        <v>0</v>
      </c>
      <c r="AJ122" s="229">
        <v>0</v>
      </c>
      <c r="AK122" s="229">
        <v>51707.68</v>
      </c>
      <c r="AL122" s="229">
        <v>0</v>
      </c>
      <c r="AM122" s="229">
        <v>2059.5</v>
      </c>
      <c r="AN122" s="229">
        <v>9352.2999999999993</v>
      </c>
      <c r="AO122" s="229">
        <v>23962.460000000003</v>
      </c>
      <c r="AP122" s="229">
        <v>21610.93</v>
      </c>
      <c r="AQ122" s="229">
        <v>18140.43</v>
      </c>
      <c r="AR122" s="229">
        <v>131665.69999999998</v>
      </c>
      <c r="AS122" s="229">
        <v>18371.849999999991</v>
      </c>
      <c r="AT122" s="229">
        <v>0</v>
      </c>
      <c r="AU122" s="229">
        <v>2136.31</v>
      </c>
      <c r="AV122" s="229">
        <v>8309.76</v>
      </c>
      <c r="AW122" s="229">
        <v>9240</v>
      </c>
      <c r="AX122" s="229">
        <v>97046.299999999988</v>
      </c>
      <c r="AY122" s="229">
        <v>37171.629999999997</v>
      </c>
      <c r="AZ122" s="229">
        <v>13339.01</v>
      </c>
      <c r="BA122" s="229">
        <v>108775.76</v>
      </c>
      <c r="BB122" s="229">
        <v>0</v>
      </c>
      <c r="BC122" s="229">
        <v>0</v>
      </c>
      <c r="BD122" s="229">
        <v>0</v>
      </c>
      <c r="BE122" s="229">
        <v>1780631.0700000003</v>
      </c>
      <c r="BF122" s="229">
        <v>308327.60999999975</v>
      </c>
      <c r="BG122" s="229">
        <v>-44207.300000000047</v>
      </c>
      <c r="BH122" s="229">
        <v>264120.30999999971</v>
      </c>
      <c r="BI122" s="229">
        <v>0</v>
      </c>
      <c r="BJ122" s="229">
        <v>0</v>
      </c>
      <c r="BK122" s="229">
        <v>0</v>
      </c>
      <c r="BL122" s="229">
        <v>0</v>
      </c>
      <c r="BM122" s="229">
        <v>0</v>
      </c>
      <c r="BN122" s="229">
        <v>0</v>
      </c>
      <c r="BO122" s="229">
        <v>0</v>
      </c>
      <c r="BP122" s="229">
        <v>0</v>
      </c>
      <c r="BQ122" s="229">
        <v>0</v>
      </c>
      <c r="BR122" s="229">
        <v>0</v>
      </c>
      <c r="BS122" s="229">
        <v>0</v>
      </c>
      <c r="BT122" s="229">
        <v>0</v>
      </c>
      <c r="BU122" s="229">
        <v>0</v>
      </c>
      <c r="BV122" s="229">
        <v>0</v>
      </c>
      <c r="BW122" s="229">
        <v>0</v>
      </c>
      <c r="BX122" s="229">
        <v>0</v>
      </c>
      <c r="BY122" s="229">
        <v>0</v>
      </c>
      <c r="BZ122" s="229">
        <v>0</v>
      </c>
      <c r="CA122" s="229">
        <v>0</v>
      </c>
      <c r="CB122" s="229">
        <v>0</v>
      </c>
      <c r="CC122" s="229">
        <v>0</v>
      </c>
      <c r="CD122" s="229">
        <v>264120.30999999971</v>
      </c>
      <c r="CE122" s="229">
        <v>0</v>
      </c>
      <c r="CF122" s="229">
        <v>0</v>
      </c>
      <c r="CG122" s="229">
        <v>0</v>
      </c>
      <c r="CH122" s="229">
        <v>0</v>
      </c>
      <c r="CI122" s="229">
        <f t="shared" si="4"/>
        <v>264120.30999999971</v>
      </c>
      <c r="CJ122" s="229">
        <v>519227.55</v>
      </c>
      <c r="CK122" s="229">
        <v>143979.59</v>
      </c>
      <c r="CL122" s="229">
        <v>0</v>
      </c>
      <c r="CM122" s="229">
        <v>375247.95999999996</v>
      </c>
      <c r="CN122" s="229">
        <v>0</v>
      </c>
      <c r="CO122" s="229">
        <v>0</v>
      </c>
      <c r="CP122" s="229">
        <v>10234.620000000001</v>
      </c>
      <c r="CQ122" s="229">
        <v>9813.49</v>
      </c>
      <c r="CR122" s="229">
        <v>-118132.67</v>
      </c>
      <c r="CS122" s="229">
        <v>277163.39999999997</v>
      </c>
      <c r="CT122" s="229">
        <v>0</v>
      </c>
      <c r="CU122" s="229">
        <v>0</v>
      </c>
      <c r="CV122" s="229">
        <v>0</v>
      </c>
      <c r="CW122" s="229">
        <v>0</v>
      </c>
      <c r="CX122" s="229"/>
      <c r="CY122" s="229"/>
      <c r="CZ122" s="229"/>
      <c r="DA122" s="229">
        <v>0</v>
      </c>
      <c r="DB122" s="229">
        <v>0</v>
      </c>
      <c r="DC122" s="229">
        <v>0</v>
      </c>
      <c r="DD122" s="229">
        <v>8788.86</v>
      </c>
      <c r="DE122" s="229">
        <v>0</v>
      </c>
      <c r="DF122" s="229">
        <v>0</v>
      </c>
      <c r="DG122" s="229">
        <v>0</v>
      </c>
      <c r="DH122" s="229">
        <v>-21832.16</v>
      </c>
      <c r="DI122" s="229">
        <v>0</v>
      </c>
      <c r="DJ122" s="229">
        <v>0</v>
      </c>
      <c r="DK122" s="229">
        <v>-13043.3</v>
      </c>
      <c r="DL122" s="229">
        <v>0</v>
      </c>
      <c r="DM122" s="229">
        <v>0</v>
      </c>
      <c r="DN122" s="229">
        <v>0</v>
      </c>
      <c r="DO122" s="229">
        <v>0</v>
      </c>
      <c r="DP122" s="229">
        <v>0</v>
      </c>
      <c r="DQ122" s="230">
        <v>0.21000000002095476</v>
      </c>
      <c r="DR122" s="231">
        <v>1226666.2500000005</v>
      </c>
      <c r="DS122" s="232">
        <v>553964.81999999983</v>
      </c>
      <c r="DT122" s="231">
        <v>37171.629999999997</v>
      </c>
      <c r="DU122" s="231">
        <v>56032.63</v>
      </c>
      <c r="DV122" s="231">
        <v>260</v>
      </c>
      <c r="DW122" s="231">
        <v>0</v>
      </c>
    </row>
    <row r="123" spans="1:127" hidden="1">
      <c r="A123" s="226">
        <v>3328</v>
      </c>
      <c r="B123" s="227" t="s">
        <v>410</v>
      </c>
      <c r="C123" s="226">
        <v>3328</v>
      </c>
      <c r="D123" s="228" t="s">
        <v>281</v>
      </c>
      <c r="E123" s="228" t="s">
        <v>291</v>
      </c>
      <c r="F123" s="228" t="s">
        <v>5</v>
      </c>
      <c r="G123" s="228" t="s">
        <v>283</v>
      </c>
      <c r="H123" s="229">
        <v>1230568</v>
      </c>
      <c r="I123" s="229">
        <v>0</v>
      </c>
      <c r="J123" s="229">
        <v>67968</v>
      </c>
      <c r="K123" s="229">
        <v>0</v>
      </c>
      <c r="L123" s="229">
        <v>63250</v>
      </c>
      <c r="M123" s="229">
        <v>400</v>
      </c>
      <c r="N123" s="229">
        <v>0</v>
      </c>
      <c r="O123" s="229">
        <v>0</v>
      </c>
      <c r="P123" s="229">
        <v>92264</v>
      </c>
      <c r="Q123" s="229">
        <v>25003</v>
      </c>
      <c r="R123" s="229">
        <v>0</v>
      </c>
      <c r="S123" s="229">
        <v>0</v>
      </c>
      <c r="T123" s="229">
        <v>8158</v>
      </c>
      <c r="U123" s="229">
        <v>0</v>
      </c>
      <c r="V123" s="229">
        <v>0</v>
      </c>
      <c r="W123" s="229">
        <v>4306</v>
      </c>
      <c r="X123" s="229">
        <v>50258</v>
      </c>
      <c r="Y123" s="229">
        <v>1542175</v>
      </c>
      <c r="Z123" s="229">
        <v>637487</v>
      </c>
      <c r="AA123" s="229">
        <v>1090</v>
      </c>
      <c r="AB123" s="229">
        <v>875</v>
      </c>
      <c r="AC123" s="229">
        <v>245069</v>
      </c>
      <c r="AD123" s="229">
        <v>490</v>
      </c>
      <c r="AE123" s="229">
        <v>0</v>
      </c>
      <c r="AF123" s="229">
        <v>175827</v>
      </c>
      <c r="AG123" s="229">
        <v>8166</v>
      </c>
      <c r="AH123" s="229">
        <v>31</v>
      </c>
      <c r="AI123" s="229">
        <v>0</v>
      </c>
      <c r="AJ123" s="229">
        <v>0</v>
      </c>
      <c r="AK123" s="229">
        <v>1523</v>
      </c>
      <c r="AL123" s="229">
        <v>0</v>
      </c>
      <c r="AM123" s="229">
        <v>752</v>
      </c>
      <c r="AN123" s="229">
        <v>0</v>
      </c>
      <c r="AO123" s="229">
        <v>2057</v>
      </c>
      <c r="AP123" s="229">
        <v>3471</v>
      </c>
      <c r="AQ123" s="229">
        <v>4344</v>
      </c>
      <c r="AR123" s="229">
        <v>196465</v>
      </c>
      <c r="AS123" s="229">
        <v>581</v>
      </c>
      <c r="AT123" s="229">
        <v>96</v>
      </c>
      <c r="AU123" s="229">
        <v>20955</v>
      </c>
      <c r="AV123" s="229">
        <v>5140</v>
      </c>
      <c r="AW123" s="229">
        <v>436</v>
      </c>
      <c r="AX123" s="229">
        <v>91251.98</v>
      </c>
      <c r="AY123" s="229">
        <v>225</v>
      </c>
      <c r="AZ123" s="229">
        <v>5215</v>
      </c>
      <c r="BA123" s="229">
        <v>67099</v>
      </c>
      <c r="BB123" s="229">
        <v>0</v>
      </c>
      <c r="BC123" s="229">
        <v>0</v>
      </c>
      <c r="BD123" s="229">
        <v>0</v>
      </c>
      <c r="BE123" s="229">
        <v>1468642.98</v>
      </c>
      <c r="BF123" s="229">
        <v>240251</v>
      </c>
      <c r="BG123" s="229">
        <v>73532.020000000019</v>
      </c>
      <c r="BH123" s="229">
        <v>313783.02</v>
      </c>
      <c r="BI123" s="229">
        <v>0</v>
      </c>
      <c r="BJ123" s="229">
        <v>0</v>
      </c>
      <c r="BK123" s="229">
        <v>0</v>
      </c>
      <c r="BL123" s="229">
        <v>0</v>
      </c>
      <c r="BM123" s="229">
        <v>0</v>
      </c>
      <c r="BN123" s="229">
        <v>0</v>
      </c>
      <c r="BO123" s="229">
        <v>0</v>
      </c>
      <c r="BP123" s="229">
        <v>0</v>
      </c>
      <c r="BQ123" s="229">
        <v>0</v>
      </c>
      <c r="BR123" s="229">
        <v>0</v>
      </c>
      <c r="BS123" s="229">
        <v>0</v>
      </c>
      <c r="BT123" s="229">
        <v>0</v>
      </c>
      <c r="BU123" s="229">
        <v>0</v>
      </c>
      <c r="BV123" s="229">
        <v>0</v>
      </c>
      <c r="BW123" s="229">
        <v>0</v>
      </c>
      <c r="BX123" s="229">
        <v>0</v>
      </c>
      <c r="BY123" s="229">
        <v>0</v>
      </c>
      <c r="BZ123" s="229">
        <v>0</v>
      </c>
      <c r="CA123" s="229">
        <v>0</v>
      </c>
      <c r="CB123" s="229">
        <v>0</v>
      </c>
      <c r="CC123" s="229">
        <v>0</v>
      </c>
      <c r="CD123" s="229">
        <v>313783.02</v>
      </c>
      <c r="CE123" s="229">
        <v>0</v>
      </c>
      <c r="CF123" s="229">
        <v>0</v>
      </c>
      <c r="CG123" s="229">
        <v>0</v>
      </c>
      <c r="CH123" s="229">
        <v>0</v>
      </c>
      <c r="CI123" s="229">
        <f t="shared" si="4"/>
        <v>313783.02</v>
      </c>
      <c r="CJ123" s="229">
        <v>94342</v>
      </c>
      <c r="CK123" s="229">
        <v>0</v>
      </c>
      <c r="CL123" s="229">
        <v>0</v>
      </c>
      <c r="CM123" s="229">
        <v>94342</v>
      </c>
      <c r="CN123" s="229">
        <v>0</v>
      </c>
      <c r="CO123" s="229">
        <v>0</v>
      </c>
      <c r="CP123" s="229">
        <v>5569</v>
      </c>
      <c r="CQ123" s="229">
        <v>0</v>
      </c>
      <c r="CR123" s="229">
        <v>228766</v>
      </c>
      <c r="CS123" s="229">
        <v>328678</v>
      </c>
      <c r="CT123" s="229">
        <v>0</v>
      </c>
      <c r="CU123" s="229">
        <v>0</v>
      </c>
      <c r="CV123" s="229">
        <v>0</v>
      </c>
      <c r="CW123" s="229">
        <v>0</v>
      </c>
      <c r="CX123" s="229"/>
      <c r="CY123" s="229"/>
      <c r="CZ123" s="229"/>
      <c r="DA123" s="229">
        <v>0</v>
      </c>
      <c r="DB123" s="229">
        <v>0</v>
      </c>
      <c r="DC123" s="229">
        <v>0</v>
      </c>
      <c r="DD123" s="229">
        <v>8330</v>
      </c>
      <c r="DE123" s="229">
        <v>0</v>
      </c>
      <c r="DF123" s="229">
        <v>0</v>
      </c>
      <c r="DG123" s="229">
        <v>0</v>
      </c>
      <c r="DH123" s="229">
        <v>-23226.98</v>
      </c>
      <c r="DI123" s="229">
        <v>0</v>
      </c>
      <c r="DJ123" s="229">
        <v>0</v>
      </c>
      <c r="DK123" s="229">
        <v>-14896.98</v>
      </c>
      <c r="DL123" s="229">
        <v>0</v>
      </c>
      <c r="DM123" s="229">
        <v>0</v>
      </c>
      <c r="DN123" s="229">
        <v>0</v>
      </c>
      <c r="DO123" s="229">
        <v>0</v>
      </c>
      <c r="DP123" s="229">
        <v>0</v>
      </c>
      <c r="DQ123" s="230">
        <v>0</v>
      </c>
      <c r="DR123" s="231">
        <v>1069004</v>
      </c>
      <c r="DS123" s="232">
        <v>399638.98</v>
      </c>
      <c r="DT123" s="231">
        <v>225</v>
      </c>
      <c r="DU123" s="231">
        <v>125425</v>
      </c>
      <c r="DV123" s="231">
        <v>0</v>
      </c>
      <c r="DW123" s="231">
        <v>0</v>
      </c>
    </row>
    <row r="124" spans="1:127" hidden="1">
      <c r="A124" s="226">
        <v>2150</v>
      </c>
      <c r="B124" s="227" t="s">
        <v>412</v>
      </c>
      <c r="C124" s="226">
        <v>2150</v>
      </c>
      <c r="D124" s="228" t="s">
        <v>281</v>
      </c>
      <c r="E124" s="228" t="s">
        <v>291</v>
      </c>
      <c r="F124" s="228" t="s">
        <v>5</v>
      </c>
      <c r="G124" s="228" t="s">
        <v>293</v>
      </c>
      <c r="H124" s="229">
        <v>1689698.01</v>
      </c>
      <c r="I124" s="229">
        <v>0</v>
      </c>
      <c r="J124" s="229">
        <v>110337.96</v>
      </c>
      <c r="K124" s="229">
        <v>0</v>
      </c>
      <c r="L124" s="229">
        <v>186090</v>
      </c>
      <c r="M124" s="229">
        <v>0</v>
      </c>
      <c r="N124" s="229">
        <v>0</v>
      </c>
      <c r="O124" s="229">
        <v>0</v>
      </c>
      <c r="P124" s="229">
        <v>22496.319999999996</v>
      </c>
      <c r="Q124" s="229">
        <v>0</v>
      </c>
      <c r="R124" s="229">
        <v>0</v>
      </c>
      <c r="S124" s="229">
        <v>0</v>
      </c>
      <c r="T124" s="229">
        <v>4047.82</v>
      </c>
      <c r="U124" s="229">
        <v>0</v>
      </c>
      <c r="V124" s="229">
        <v>0</v>
      </c>
      <c r="W124" s="229">
        <v>3952.58</v>
      </c>
      <c r="X124" s="229">
        <v>37681</v>
      </c>
      <c r="Y124" s="229">
        <v>2054303.6900000002</v>
      </c>
      <c r="Z124" s="229">
        <v>1017944.6799999998</v>
      </c>
      <c r="AA124" s="229">
        <v>5243.0599999999995</v>
      </c>
      <c r="AB124" s="229">
        <v>428872.83</v>
      </c>
      <c r="AC124" s="229">
        <v>76047.390000000596</v>
      </c>
      <c r="AD124" s="229">
        <v>81995.679999999993</v>
      </c>
      <c r="AE124" s="229">
        <v>0</v>
      </c>
      <c r="AF124" s="229">
        <v>58365.029999999737</v>
      </c>
      <c r="AG124" s="229">
        <v>17011.970000000034</v>
      </c>
      <c r="AH124" s="229">
        <v>880</v>
      </c>
      <c r="AI124" s="229">
        <v>0</v>
      </c>
      <c r="AJ124" s="229">
        <v>895</v>
      </c>
      <c r="AK124" s="229">
        <v>39957.679999999993</v>
      </c>
      <c r="AL124" s="229">
        <v>8.15</v>
      </c>
      <c r="AM124" s="229">
        <v>3195.2100000000005</v>
      </c>
      <c r="AN124" s="229">
        <v>14393.48</v>
      </c>
      <c r="AO124" s="229">
        <v>66114.310000000012</v>
      </c>
      <c r="AP124" s="229">
        <v>35244.79</v>
      </c>
      <c r="AQ124" s="229">
        <v>19211.019999999997</v>
      </c>
      <c r="AR124" s="229">
        <v>30850.860000000011</v>
      </c>
      <c r="AS124" s="229">
        <v>0</v>
      </c>
      <c r="AT124" s="229">
        <v>335</v>
      </c>
      <c r="AU124" s="229">
        <v>32303.839999999997</v>
      </c>
      <c r="AV124" s="229">
        <v>5139.75</v>
      </c>
      <c r="AW124" s="229">
        <v>0</v>
      </c>
      <c r="AX124" s="229">
        <v>125779.22</v>
      </c>
      <c r="AY124" s="229">
        <v>59181.739999999976</v>
      </c>
      <c r="AZ124" s="229">
        <v>6819.04</v>
      </c>
      <c r="BA124" s="229">
        <v>118727.03</v>
      </c>
      <c r="BB124" s="229">
        <v>0</v>
      </c>
      <c r="BC124" s="229">
        <v>0</v>
      </c>
      <c r="BD124" s="229">
        <v>0</v>
      </c>
      <c r="BE124" s="229">
        <v>2244516.7599999998</v>
      </c>
      <c r="BF124" s="229">
        <v>-401594.16</v>
      </c>
      <c r="BG124" s="229">
        <v>-190213.0699999996</v>
      </c>
      <c r="BH124" s="229">
        <v>-591807.22999999952</v>
      </c>
      <c r="BI124" s="229">
        <v>7727.13</v>
      </c>
      <c r="BJ124" s="229">
        <v>0</v>
      </c>
      <c r="BK124" s="229">
        <v>0</v>
      </c>
      <c r="BL124" s="229">
        <v>7727.13</v>
      </c>
      <c r="BM124" s="229">
        <v>0</v>
      </c>
      <c r="BN124" s="229">
        <v>2887.2</v>
      </c>
      <c r="BO124" s="229">
        <v>0</v>
      </c>
      <c r="BP124" s="229">
        <v>0</v>
      </c>
      <c r="BQ124" s="229">
        <v>2887.2</v>
      </c>
      <c r="BR124" s="229">
        <v>41751.179999999993</v>
      </c>
      <c r="BS124" s="229">
        <v>4839.93</v>
      </c>
      <c r="BT124" s="229">
        <v>46591.109999999993</v>
      </c>
      <c r="BU124" s="229">
        <v>0</v>
      </c>
      <c r="BV124" s="229">
        <v>0</v>
      </c>
      <c r="BW124" s="229">
        <v>0</v>
      </c>
      <c r="BX124" s="229">
        <v>0</v>
      </c>
      <c r="BY124" s="229">
        <v>0</v>
      </c>
      <c r="BZ124" s="229">
        <v>0</v>
      </c>
      <c r="CA124" s="229">
        <v>0</v>
      </c>
      <c r="CB124" s="229">
        <v>0</v>
      </c>
      <c r="CC124" s="229">
        <v>0</v>
      </c>
      <c r="CD124" s="229">
        <v>-591807.22999999952</v>
      </c>
      <c r="CE124" s="229">
        <v>0</v>
      </c>
      <c r="CF124" s="229">
        <v>46591.109999999993</v>
      </c>
      <c r="CG124" s="229">
        <v>0</v>
      </c>
      <c r="CH124" s="229">
        <v>0</v>
      </c>
      <c r="CI124" s="229">
        <f t="shared" si="4"/>
        <v>-545216.11999999953</v>
      </c>
      <c r="CJ124" s="229">
        <v>0</v>
      </c>
      <c r="CK124" s="229">
        <v>0</v>
      </c>
      <c r="CL124" s="229">
        <v>0</v>
      </c>
      <c r="CM124" s="229">
        <v>0</v>
      </c>
      <c r="CN124" s="229">
        <v>0</v>
      </c>
      <c r="CO124" s="229">
        <v>0</v>
      </c>
      <c r="CP124" s="229">
        <v>0</v>
      </c>
      <c r="CQ124" s="229">
        <v>0</v>
      </c>
      <c r="CR124" s="229">
        <v>0</v>
      </c>
      <c r="CS124" s="229">
        <v>0</v>
      </c>
      <c r="CT124" s="229">
        <v>0</v>
      </c>
      <c r="CU124" s="229">
        <v>0</v>
      </c>
      <c r="CV124" s="229">
        <v>0</v>
      </c>
      <c r="CW124" s="229">
        <v>0</v>
      </c>
      <c r="CX124" s="229"/>
      <c r="CY124" s="229"/>
      <c r="CZ124" s="229"/>
      <c r="DA124" s="229">
        <v>-481692.24999999977</v>
      </c>
      <c r="DB124" s="229">
        <v>-481692.24999999977</v>
      </c>
      <c r="DC124" s="229">
        <v>0</v>
      </c>
      <c r="DD124" s="229">
        <v>0</v>
      </c>
      <c r="DE124" s="229">
        <v>0</v>
      </c>
      <c r="DF124" s="229">
        <v>0</v>
      </c>
      <c r="DG124" s="229">
        <v>-8870.65</v>
      </c>
      <c r="DH124" s="229">
        <v>-54653.22</v>
      </c>
      <c r="DI124" s="229">
        <v>0</v>
      </c>
      <c r="DJ124" s="229">
        <v>0</v>
      </c>
      <c r="DK124" s="229">
        <v>-63523.87</v>
      </c>
      <c r="DL124" s="229">
        <v>0</v>
      </c>
      <c r="DM124" s="229">
        <v>0</v>
      </c>
      <c r="DN124" s="229">
        <v>0</v>
      </c>
      <c r="DO124" s="229">
        <v>0</v>
      </c>
      <c r="DP124" s="229">
        <v>0</v>
      </c>
      <c r="DQ124" s="230">
        <v>0</v>
      </c>
      <c r="DR124" s="231">
        <v>1685480.6400000001</v>
      </c>
      <c r="DS124" s="232">
        <v>559036.11999999965</v>
      </c>
      <c r="DT124" s="231">
        <v>59181.739999999976</v>
      </c>
      <c r="DU124" s="231">
        <v>26544.139999999996</v>
      </c>
      <c r="DV124" s="231">
        <v>0</v>
      </c>
      <c r="DW124" s="231">
        <v>0</v>
      </c>
    </row>
    <row r="125" spans="1:127" hidden="1">
      <c r="A125" s="226">
        <v>2425</v>
      </c>
      <c r="B125" s="227" t="s">
        <v>413</v>
      </c>
      <c r="C125" s="226">
        <v>2425</v>
      </c>
      <c r="D125" s="228" t="s">
        <v>281</v>
      </c>
      <c r="E125" s="228" t="s">
        <v>291</v>
      </c>
      <c r="F125" s="228" t="s">
        <v>5</v>
      </c>
      <c r="G125" s="228" t="s">
        <v>293</v>
      </c>
      <c r="H125" s="229">
        <v>1104313.07</v>
      </c>
      <c r="I125" s="229">
        <v>0</v>
      </c>
      <c r="J125" s="229">
        <v>67988.09</v>
      </c>
      <c r="K125" s="229">
        <v>0</v>
      </c>
      <c r="L125" s="229">
        <v>51060</v>
      </c>
      <c r="M125" s="229">
        <v>1200</v>
      </c>
      <c r="N125" s="229">
        <v>0</v>
      </c>
      <c r="O125" s="229">
        <v>3780</v>
      </c>
      <c r="P125" s="229">
        <v>34854.75</v>
      </c>
      <c r="Q125" s="229">
        <v>33781.75</v>
      </c>
      <c r="R125" s="229">
        <v>0</v>
      </c>
      <c r="S125" s="229">
        <v>0</v>
      </c>
      <c r="T125" s="229">
        <v>63879.000000000007</v>
      </c>
      <c r="U125" s="229">
        <v>0</v>
      </c>
      <c r="V125" s="229">
        <v>0</v>
      </c>
      <c r="W125" s="229">
        <v>761.05</v>
      </c>
      <c r="X125" s="229">
        <v>54477</v>
      </c>
      <c r="Y125" s="229">
        <v>1416094.7100000002</v>
      </c>
      <c r="Z125" s="229">
        <v>641052.15999999887</v>
      </c>
      <c r="AA125" s="229">
        <v>-395.09000000000003</v>
      </c>
      <c r="AB125" s="229">
        <v>5474.88</v>
      </c>
      <c r="AC125" s="229">
        <v>238694.42999999982</v>
      </c>
      <c r="AD125" s="229">
        <v>1281.28</v>
      </c>
      <c r="AE125" s="229">
        <v>0</v>
      </c>
      <c r="AF125" s="229">
        <v>222635.12999999992</v>
      </c>
      <c r="AG125" s="229">
        <v>15025.320000000018</v>
      </c>
      <c r="AH125" s="229">
        <v>3014</v>
      </c>
      <c r="AI125" s="229">
        <v>0</v>
      </c>
      <c r="AJ125" s="229">
        <v>3914.44</v>
      </c>
      <c r="AK125" s="229">
        <v>57245.22</v>
      </c>
      <c r="AL125" s="229">
        <v>7422.0400000000009</v>
      </c>
      <c r="AM125" s="229">
        <v>32909.69</v>
      </c>
      <c r="AN125" s="229">
        <v>7953.3600000000006</v>
      </c>
      <c r="AO125" s="229">
        <v>22914.160000000003</v>
      </c>
      <c r="AP125" s="229">
        <v>15625.33</v>
      </c>
      <c r="AQ125" s="229">
        <v>16808.160000000007</v>
      </c>
      <c r="AR125" s="229">
        <v>58283.539999999994</v>
      </c>
      <c r="AS125" s="229">
        <v>0</v>
      </c>
      <c r="AT125" s="229">
        <v>32256.480000000003</v>
      </c>
      <c r="AU125" s="229">
        <v>11614.81</v>
      </c>
      <c r="AV125" s="229">
        <v>5139.75</v>
      </c>
      <c r="AW125" s="229">
        <v>0</v>
      </c>
      <c r="AX125" s="229">
        <v>78001.100000000006</v>
      </c>
      <c r="AY125" s="229">
        <v>3529</v>
      </c>
      <c r="AZ125" s="229">
        <v>5289.77</v>
      </c>
      <c r="BA125" s="229">
        <v>91627.29</v>
      </c>
      <c r="BB125" s="229">
        <v>0</v>
      </c>
      <c r="BC125" s="229">
        <v>0</v>
      </c>
      <c r="BD125" s="229">
        <v>0</v>
      </c>
      <c r="BE125" s="229">
        <v>1577316.1199999987</v>
      </c>
      <c r="BF125" s="229">
        <v>-61775.100000000151</v>
      </c>
      <c r="BG125" s="229">
        <v>-161221.40999999852</v>
      </c>
      <c r="BH125" s="229">
        <v>-222996.50999999867</v>
      </c>
      <c r="BI125" s="229">
        <v>6373.75</v>
      </c>
      <c r="BJ125" s="229">
        <v>0</v>
      </c>
      <c r="BK125" s="229">
        <v>0</v>
      </c>
      <c r="BL125" s="229">
        <v>6373.75</v>
      </c>
      <c r="BM125" s="229">
        <v>0</v>
      </c>
      <c r="BN125" s="229">
        <v>0</v>
      </c>
      <c r="BO125" s="229">
        <v>0</v>
      </c>
      <c r="BP125" s="229">
        <v>0</v>
      </c>
      <c r="BQ125" s="229">
        <v>0</v>
      </c>
      <c r="BR125" s="229">
        <v>15932.41</v>
      </c>
      <c r="BS125" s="229">
        <v>6373.75</v>
      </c>
      <c r="BT125" s="229">
        <v>22306.16</v>
      </c>
      <c r="BU125" s="229">
        <v>0</v>
      </c>
      <c r="BV125" s="229">
        <v>0</v>
      </c>
      <c r="BW125" s="229">
        <v>0</v>
      </c>
      <c r="BX125" s="229">
        <v>0</v>
      </c>
      <c r="BY125" s="229">
        <v>0</v>
      </c>
      <c r="BZ125" s="229">
        <v>0</v>
      </c>
      <c r="CA125" s="229">
        <v>0</v>
      </c>
      <c r="CB125" s="229">
        <v>0</v>
      </c>
      <c r="CC125" s="229">
        <v>0</v>
      </c>
      <c r="CD125" s="229">
        <v>-222996.51</v>
      </c>
      <c r="CE125" s="229">
        <v>0</v>
      </c>
      <c r="CF125" s="229">
        <v>22306.16</v>
      </c>
      <c r="CG125" s="229">
        <v>0</v>
      </c>
      <c r="CH125" s="229">
        <v>0</v>
      </c>
      <c r="CI125" s="229">
        <f t="shared" si="4"/>
        <v>-200690.35</v>
      </c>
      <c r="CJ125" s="229">
        <v>0</v>
      </c>
      <c r="CK125" s="229">
        <v>0</v>
      </c>
      <c r="CL125" s="229">
        <v>0</v>
      </c>
      <c r="CM125" s="229">
        <v>0</v>
      </c>
      <c r="CN125" s="229">
        <v>0</v>
      </c>
      <c r="CO125" s="229">
        <v>0</v>
      </c>
      <c r="CP125" s="229">
        <v>0</v>
      </c>
      <c r="CQ125" s="229">
        <v>0</v>
      </c>
      <c r="CR125" s="229">
        <v>0</v>
      </c>
      <c r="CS125" s="229">
        <v>0</v>
      </c>
      <c r="CT125" s="229">
        <v>0</v>
      </c>
      <c r="CU125" s="229">
        <v>0</v>
      </c>
      <c r="CV125" s="229">
        <v>0</v>
      </c>
      <c r="CW125" s="229">
        <v>0</v>
      </c>
      <c r="CX125" s="229"/>
      <c r="CY125" s="229"/>
      <c r="CZ125" s="229"/>
      <c r="DA125" s="229">
        <v>-235249.24999999866</v>
      </c>
      <c r="DB125" s="229">
        <v>-235249.24999999866</v>
      </c>
      <c r="DC125" s="229">
        <v>0</v>
      </c>
      <c r="DD125" s="229">
        <v>44673.96</v>
      </c>
      <c r="DE125" s="229">
        <v>0</v>
      </c>
      <c r="DF125" s="229">
        <v>0</v>
      </c>
      <c r="DG125" s="229">
        <v>-10115.06</v>
      </c>
      <c r="DH125" s="229">
        <v>-22447.1</v>
      </c>
      <c r="DI125" s="229">
        <v>0</v>
      </c>
      <c r="DJ125" s="229">
        <v>0</v>
      </c>
      <c r="DK125" s="229">
        <v>12111.800000000003</v>
      </c>
      <c r="DL125" s="229">
        <v>0</v>
      </c>
      <c r="DM125" s="229">
        <v>0</v>
      </c>
      <c r="DN125" s="229">
        <v>0</v>
      </c>
      <c r="DO125" s="229">
        <v>0</v>
      </c>
      <c r="DP125" s="229">
        <v>0</v>
      </c>
      <c r="DQ125" s="230">
        <v>-1.3387762010097504E-9</v>
      </c>
      <c r="DR125" s="231">
        <v>1123768.1099999987</v>
      </c>
      <c r="DS125" s="232">
        <v>453548.01</v>
      </c>
      <c r="DT125" s="231">
        <v>3529</v>
      </c>
      <c r="DU125" s="231">
        <v>136295.5</v>
      </c>
      <c r="DV125" s="231">
        <v>0</v>
      </c>
      <c r="DW125" s="231">
        <v>0</v>
      </c>
    </row>
    <row r="126" spans="1:127" hidden="1">
      <c r="A126" s="226">
        <v>1008</v>
      </c>
      <c r="B126" s="227" t="s">
        <v>414</v>
      </c>
      <c r="C126" s="226">
        <v>1008</v>
      </c>
      <c r="D126" s="228" t="s">
        <v>281</v>
      </c>
      <c r="E126" s="228" t="s">
        <v>282</v>
      </c>
      <c r="F126" s="228" t="s">
        <v>5</v>
      </c>
      <c r="G126" s="228" t="s">
        <v>283</v>
      </c>
      <c r="H126" s="229">
        <v>513883.79</v>
      </c>
      <c r="I126" s="229">
        <v>0</v>
      </c>
      <c r="J126" s="229">
        <v>6072.41</v>
      </c>
      <c r="K126" s="229">
        <v>0</v>
      </c>
      <c r="L126" s="229">
        <v>0</v>
      </c>
      <c r="M126" s="229">
        <v>0</v>
      </c>
      <c r="N126" s="229">
        <v>0</v>
      </c>
      <c r="O126" s="229">
        <v>0</v>
      </c>
      <c r="P126" s="229">
        <v>25780.2</v>
      </c>
      <c r="Q126" s="229">
        <v>0</v>
      </c>
      <c r="R126" s="229">
        <v>0</v>
      </c>
      <c r="S126" s="229">
        <v>0</v>
      </c>
      <c r="T126" s="229">
        <v>139</v>
      </c>
      <c r="U126" s="229">
        <v>18000</v>
      </c>
      <c r="V126" s="229">
        <v>0</v>
      </c>
      <c r="W126" s="229">
        <v>0</v>
      </c>
      <c r="X126" s="229">
        <v>0</v>
      </c>
      <c r="Y126" s="229">
        <v>563875.39999999991</v>
      </c>
      <c r="Z126" s="229">
        <v>230511.2900000001</v>
      </c>
      <c r="AA126" s="229">
        <v>0</v>
      </c>
      <c r="AB126" s="229">
        <v>104358.42</v>
      </c>
      <c r="AC126" s="229">
        <v>0</v>
      </c>
      <c r="AD126" s="229">
        <v>14733.529999999999</v>
      </c>
      <c r="AE126" s="229">
        <v>0</v>
      </c>
      <c r="AF126" s="229">
        <v>32508.189999999988</v>
      </c>
      <c r="AG126" s="229">
        <v>3400.7599999999989</v>
      </c>
      <c r="AH126" s="229">
        <v>210</v>
      </c>
      <c r="AI126" s="229">
        <v>0</v>
      </c>
      <c r="AJ126" s="229">
        <v>0</v>
      </c>
      <c r="AK126" s="229">
        <v>1107.9100000000035</v>
      </c>
      <c r="AL126" s="229">
        <v>0</v>
      </c>
      <c r="AM126" s="229">
        <v>0</v>
      </c>
      <c r="AN126" s="229">
        <v>712.12</v>
      </c>
      <c r="AO126" s="229">
        <v>8088.12</v>
      </c>
      <c r="AP126" s="229">
        <v>0</v>
      </c>
      <c r="AQ126" s="229">
        <v>866.58</v>
      </c>
      <c r="AR126" s="229">
        <v>45672.239999999976</v>
      </c>
      <c r="AS126" s="229">
        <v>0</v>
      </c>
      <c r="AT126" s="229">
        <v>1000</v>
      </c>
      <c r="AU126" s="229">
        <v>4833.51</v>
      </c>
      <c r="AV126" s="229">
        <v>3291.75</v>
      </c>
      <c r="AW126" s="229">
        <v>0</v>
      </c>
      <c r="AX126" s="229">
        <v>0</v>
      </c>
      <c r="AY126" s="229">
        <v>23743.879999999994</v>
      </c>
      <c r="AZ126" s="229">
        <v>0</v>
      </c>
      <c r="BA126" s="229">
        <v>27520.75</v>
      </c>
      <c r="BB126" s="229">
        <v>39126.85</v>
      </c>
      <c r="BC126" s="229">
        <v>0</v>
      </c>
      <c r="BD126" s="229">
        <v>0</v>
      </c>
      <c r="BE126" s="229">
        <v>541685.90000000014</v>
      </c>
      <c r="BF126" s="229">
        <v>63510.530000000028</v>
      </c>
      <c r="BG126" s="229">
        <v>22189.499999999767</v>
      </c>
      <c r="BH126" s="229">
        <v>85700.029999999795</v>
      </c>
      <c r="BI126" s="229">
        <v>4708.75</v>
      </c>
      <c r="BJ126" s="229">
        <v>0</v>
      </c>
      <c r="BK126" s="229">
        <v>0</v>
      </c>
      <c r="BL126" s="229">
        <v>4708.75</v>
      </c>
      <c r="BM126" s="229">
        <v>0</v>
      </c>
      <c r="BN126" s="229">
        <v>0</v>
      </c>
      <c r="BO126" s="229">
        <v>0</v>
      </c>
      <c r="BP126" s="229">
        <v>0</v>
      </c>
      <c r="BQ126" s="229">
        <v>0</v>
      </c>
      <c r="BR126" s="229">
        <v>11718.1</v>
      </c>
      <c r="BS126" s="229">
        <v>4708.75</v>
      </c>
      <c r="BT126" s="229">
        <v>16426.849999999999</v>
      </c>
      <c r="BU126" s="229">
        <v>0</v>
      </c>
      <c r="BV126" s="229">
        <v>0</v>
      </c>
      <c r="BW126" s="229">
        <v>0</v>
      </c>
      <c r="BX126" s="229">
        <v>0</v>
      </c>
      <c r="BY126" s="229">
        <v>0</v>
      </c>
      <c r="BZ126" s="229">
        <v>0</v>
      </c>
      <c r="CA126" s="229">
        <v>0</v>
      </c>
      <c r="CB126" s="229">
        <v>0</v>
      </c>
      <c r="CC126" s="229">
        <v>0</v>
      </c>
      <c r="CD126" s="229">
        <v>85700.029999999795</v>
      </c>
      <c r="CE126" s="229">
        <v>0</v>
      </c>
      <c r="CF126" s="229">
        <v>16426.849999999999</v>
      </c>
      <c r="CG126" s="229">
        <v>0</v>
      </c>
      <c r="CH126" s="229">
        <v>0</v>
      </c>
      <c r="CI126" s="229">
        <f t="shared" si="4"/>
        <v>102126.8799999998</v>
      </c>
      <c r="CJ126" s="229">
        <v>15531.56</v>
      </c>
      <c r="CK126" s="229">
        <v>0</v>
      </c>
      <c r="CL126" s="229">
        <v>0</v>
      </c>
      <c r="CM126" s="229">
        <v>15531.56</v>
      </c>
      <c r="CN126" s="229">
        <v>0</v>
      </c>
      <c r="CO126" s="229">
        <v>0</v>
      </c>
      <c r="CP126" s="229">
        <v>4034.99</v>
      </c>
      <c r="CQ126" s="229">
        <v>0</v>
      </c>
      <c r="CR126" s="229">
        <v>82890.12</v>
      </c>
      <c r="CS126" s="229">
        <v>102456.67</v>
      </c>
      <c r="CT126" s="229">
        <v>0</v>
      </c>
      <c r="CU126" s="229">
        <v>0</v>
      </c>
      <c r="CV126" s="229">
        <v>0</v>
      </c>
      <c r="CW126" s="229">
        <v>0</v>
      </c>
      <c r="CX126" s="229"/>
      <c r="CY126" s="229"/>
      <c r="CZ126" s="229"/>
      <c r="DA126" s="229">
        <v>0</v>
      </c>
      <c r="DB126" s="229">
        <v>0</v>
      </c>
      <c r="DC126" s="229">
        <v>0</v>
      </c>
      <c r="DD126" s="229">
        <v>2542.6999999999998</v>
      </c>
      <c r="DE126" s="229">
        <v>0</v>
      </c>
      <c r="DF126" s="229">
        <v>0</v>
      </c>
      <c r="DG126" s="229">
        <v>-2746.48</v>
      </c>
      <c r="DH126" s="229">
        <v>-126</v>
      </c>
      <c r="DI126" s="229">
        <v>0</v>
      </c>
      <c r="DJ126" s="229">
        <v>0</v>
      </c>
      <c r="DK126" s="229">
        <v>-329.7800000000002</v>
      </c>
      <c r="DL126" s="229">
        <v>0</v>
      </c>
      <c r="DM126" s="229">
        <v>0</v>
      </c>
      <c r="DN126" s="229">
        <v>0</v>
      </c>
      <c r="DO126" s="229">
        <v>0</v>
      </c>
      <c r="DP126" s="229">
        <v>0</v>
      </c>
      <c r="DQ126" s="230">
        <v>-9.9999999947613105E-3</v>
      </c>
      <c r="DR126" s="231">
        <v>385512.19000000012</v>
      </c>
      <c r="DS126" s="232">
        <v>156173.71000000002</v>
      </c>
      <c r="DT126" s="231">
        <v>23743.879999999994</v>
      </c>
      <c r="DU126" s="231">
        <v>25919.200000000001</v>
      </c>
      <c r="DV126" s="231">
        <v>18000</v>
      </c>
      <c r="DW126" s="231">
        <v>0</v>
      </c>
    </row>
    <row r="127" spans="1:127" hidden="1">
      <c r="A127" s="226">
        <v>7034</v>
      </c>
      <c r="B127" s="227" t="s">
        <v>415</v>
      </c>
      <c r="C127" s="226">
        <v>7034</v>
      </c>
      <c r="D127" s="228" t="s">
        <v>281</v>
      </c>
      <c r="E127" s="228" t="s">
        <v>296</v>
      </c>
      <c r="F127" s="228" t="s">
        <v>5</v>
      </c>
      <c r="G127" s="228" t="s">
        <v>293</v>
      </c>
      <c r="H127" s="229">
        <v>905682.89</v>
      </c>
      <c r="I127" s="229">
        <v>181757</v>
      </c>
      <c r="J127" s="229">
        <v>1828717.85</v>
      </c>
      <c r="K127" s="229">
        <v>0</v>
      </c>
      <c r="L127" s="229">
        <v>42120</v>
      </c>
      <c r="M127" s="229">
        <v>2400</v>
      </c>
      <c r="N127" s="229">
        <v>0</v>
      </c>
      <c r="O127" s="229">
        <v>0</v>
      </c>
      <c r="P127" s="229">
        <v>301944.37</v>
      </c>
      <c r="Q127" s="229">
        <v>0</v>
      </c>
      <c r="R127" s="229">
        <v>0</v>
      </c>
      <c r="S127" s="229">
        <v>0</v>
      </c>
      <c r="T127" s="229">
        <v>8268.4</v>
      </c>
      <c r="U127" s="229">
        <v>62690.65</v>
      </c>
      <c r="V127" s="229">
        <v>0</v>
      </c>
      <c r="W127" s="229">
        <v>14142.58</v>
      </c>
      <c r="X127" s="229">
        <v>18784</v>
      </c>
      <c r="Y127" s="229">
        <v>3366507.74</v>
      </c>
      <c r="Z127" s="229">
        <v>1215200.5900000001</v>
      </c>
      <c r="AA127" s="229">
        <v>0</v>
      </c>
      <c r="AB127" s="229">
        <v>645964.32999999996</v>
      </c>
      <c r="AC127" s="229">
        <v>0</v>
      </c>
      <c r="AD127" s="229">
        <v>364176.61</v>
      </c>
      <c r="AE127" s="229">
        <v>0</v>
      </c>
      <c r="AF127" s="229">
        <v>37580.119999999995</v>
      </c>
      <c r="AG127" s="229">
        <v>12335.55</v>
      </c>
      <c r="AH127" s="229">
        <v>2341.5800000000004</v>
      </c>
      <c r="AI127" s="229">
        <v>0</v>
      </c>
      <c r="AJ127" s="229">
        <v>0</v>
      </c>
      <c r="AK127" s="229">
        <v>9707.4599999999991</v>
      </c>
      <c r="AL127" s="229">
        <v>0</v>
      </c>
      <c r="AM127" s="229">
        <v>0</v>
      </c>
      <c r="AN127" s="229">
        <v>9876.06</v>
      </c>
      <c r="AO127" s="229">
        <v>131439.04999999999</v>
      </c>
      <c r="AP127" s="229">
        <v>0</v>
      </c>
      <c r="AQ127" s="229">
        <v>7010.5699999999924</v>
      </c>
      <c r="AR127" s="229">
        <v>85804.89</v>
      </c>
      <c r="AS127" s="229">
        <v>3005.16</v>
      </c>
      <c r="AT127" s="229">
        <v>3971.42</v>
      </c>
      <c r="AU127" s="229">
        <v>19480.12</v>
      </c>
      <c r="AV127" s="229">
        <v>3291.75</v>
      </c>
      <c r="AW127" s="229">
        <v>2137.5</v>
      </c>
      <c r="AX127" s="229">
        <v>24308.42</v>
      </c>
      <c r="AY127" s="229">
        <v>22378.68</v>
      </c>
      <c r="AZ127" s="229">
        <v>13093.52</v>
      </c>
      <c r="BA127" s="229">
        <v>310016.01</v>
      </c>
      <c r="BB127" s="229">
        <v>405258</v>
      </c>
      <c r="BC127" s="229">
        <v>0</v>
      </c>
      <c r="BD127" s="229">
        <v>0</v>
      </c>
      <c r="BE127" s="229">
        <v>3328377.3899999997</v>
      </c>
      <c r="BF127" s="229">
        <v>402349.30000000028</v>
      </c>
      <c r="BG127" s="229">
        <v>38130.350000000559</v>
      </c>
      <c r="BH127" s="229">
        <v>440479.65000000084</v>
      </c>
      <c r="BI127" s="229">
        <v>8313.25</v>
      </c>
      <c r="BJ127" s="229">
        <v>0</v>
      </c>
      <c r="BK127" s="229">
        <v>0</v>
      </c>
      <c r="BL127" s="229">
        <v>8313.25</v>
      </c>
      <c r="BM127" s="229">
        <v>0</v>
      </c>
      <c r="BN127" s="229">
        <v>3245</v>
      </c>
      <c r="BO127" s="229">
        <v>0</v>
      </c>
      <c r="BP127" s="229">
        <v>25130.639999999999</v>
      </c>
      <c r="BQ127" s="229">
        <v>28375.64</v>
      </c>
      <c r="BR127" s="229">
        <v>32439.129999999997</v>
      </c>
      <c r="BS127" s="229">
        <v>-20062.39</v>
      </c>
      <c r="BT127" s="229">
        <v>12376.739999999998</v>
      </c>
      <c r="BU127" s="229">
        <v>0</v>
      </c>
      <c r="BV127" s="229">
        <v>0</v>
      </c>
      <c r="BW127" s="229">
        <v>0</v>
      </c>
      <c r="BX127" s="229">
        <v>0</v>
      </c>
      <c r="BY127" s="229">
        <v>0</v>
      </c>
      <c r="BZ127" s="229">
        <v>0</v>
      </c>
      <c r="CA127" s="229">
        <v>0</v>
      </c>
      <c r="CB127" s="229">
        <v>0</v>
      </c>
      <c r="CC127" s="229">
        <v>0</v>
      </c>
      <c r="CD127" s="229">
        <v>440479.65000000084</v>
      </c>
      <c r="CE127" s="229">
        <v>0</v>
      </c>
      <c r="CF127" s="229">
        <v>12376.739999999998</v>
      </c>
      <c r="CG127" s="229">
        <v>0</v>
      </c>
      <c r="CH127" s="229">
        <v>0</v>
      </c>
      <c r="CI127" s="229">
        <f t="shared" si="4"/>
        <v>452856.39000000083</v>
      </c>
      <c r="CJ127" s="229">
        <v>0</v>
      </c>
      <c r="CK127" s="229">
        <v>0</v>
      </c>
      <c r="CL127" s="229">
        <v>0</v>
      </c>
      <c r="CM127" s="229">
        <v>0</v>
      </c>
      <c r="CN127" s="229">
        <v>0</v>
      </c>
      <c r="CO127" s="229">
        <v>0</v>
      </c>
      <c r="CP127" s="229">
        <v>0</v>
      </c>
      <c r="CQ127" s="229">
        <v>0</v>
      </c>
      <c r="CR127" s="229">
        <v>0</v>
      </c>
      <c r="CS127" s="229">
        <v>0</v>
      </c>
      <c r="CT127" s="229">
        <v>0</v>
      </c>
      <c r="CU127" s="229">
        <v>0</v>
      </c>
      <c r="CV127" s="229">
        <v>0</v>
      </c>
      <c r="CW127" s="229">
        <v>0</v>
      </c>
      <c r="CX127" s="229"/>
      <c r="CY127" s="229"/>
      <c r="CZ127" s="229"/>
      <c r="DA127" s="229">
        <v>468937.53000000084</v>
      </c>
      <c r="DB127" s="229">
        <v>468937.53000000084</v>
      </c>
      <c r="DC127" s="229">
        <v>0</v>
      </c>
      <c r="DD127" s="229">
        <v>25752.37</v>
      </c>
      <c r="DE127" s="229">
        <v>0</v>
      </c>
      <c r="DF127" s="229">
        <v>0</v>
      </c>
      <c r="DG127" s="229">
        <v>-11311.15</v>
      </c>
      <c r="DH127" s="229">
        <v>-30522.36</v>
      </c>
      <c r="DI127" s="229">
        <v>0</v>
      </c>
      <c r="DJ127" s="229">
        <v>0</v>
      </c>
      <c r="DK127" s="229">
        <v>-16081.140000000001</v>
      </c>
      <c r="DL127" s="229">
        <v>0</v>
      </c>
      <c r="DM127" s="229">
        <v>0</v>
      </c>
      <c r="DN127" s="229">
        <v>0</v>
      </c>
      <c r="DO127" s="229">
        <v>0</v>
      </c>
      <c r="DP127" s="229">
        <v>0</v>
      </c>
      <c r="DQ127" s="230">
        <v>-8.149072527885437E-10</v>
      </c>
      <c r="DR127" s="231">
        <v>2275257.1999999997</v>
      </c>
      <c r="DS127" s="232">
        <v>1053120.19</v>
      </c>
      <c r="DT127" s="231">
        <v>22378.68</v>
      </c>
      <c r="DU127" s="231">
        <v>310212.77</v>
      </c>
      <c r="DV127" s="231">
        <v>62690.65</v>
      </c>
      <c r="DW127" s="231">
        <v>0</v>
      </c>
    </row>
    <row r="128" spans="1:127" hidden="1">
      <c r="A128" s="226">
        <v>4173</v>
      </c>
      <c r="B128" s="227" t="s">
        <v>416</v>
      </c>
      <c r="C128" s="226">
        <v>4173</v>
      </c>
      <c r="D128" s="228" t="s">
        <v>281</v>
      </c>
      <c r="E128" s="228" t="s">
        <v>294</v>
      </c>
      <c r="F128" s="228" t="s">
        <v>5</v>
      </c>
      <c r="G128" s="228" t="s">
        <v>283</v>
      </c>
      <c r="H128" s="229">
        <v>6845052.0700000003</v>
      </c>
      <c r="I128" s="229">
        <v>0</v>
      </c>
      <c r="J128" s="229">
        <v>176355.83</v>
      </c>
      <c r="K128" s="229">
        <v>0</v>
      </c>
      <c r="L128" s="229">
        <v>342920</v>
      </c>
      <c r="M128" s="229">
        <v>13884.65</v>
      </c>
      <c r="N128" s="229">
        <v>0</v>
      </c>
      <c r="O128" s="229">
        <v>0</v>
      </c>
      <c r="P128" s="229">
        <v>316792.59999999998</v>
      </c>
      <c r="Q128" s="229">
        <v>0</v>
      </c>
      <c r="R128" s="229">
        <v>0</v>
      </c>
      <c r="S128" s="229">
        <v>0</v>
      </c>
      <c r="T128" s="229">
        <v>56529.15</v>
      </c>
      <c r="U128" s="229">
        <v>0</v>
      </c>
      <c r="V128" s="229">
        <v>0</v>
      </c>
      <c r="W128" s="229">
        <v>10535</v>
      </c>
      <c r="X128" s="229">
        <v>0</v>
      </c>
      <c r="Y128" s="229">
        <v>7762069.3000000007</v>
      </c>
      <c r="Z128" s="229">
        <v>5912201.4945</v>
      </c>
      <c r="AA128" s="229">
        <v>0</v>
      </c>
      <c r="AB128" s="229">
        <v>621128.84400000004</v>
      </c>
      <c r="AC128" s="229">
        <v>108574.1265</v>
      </c>
      <c r="AD128" s="229">
        <v>286362.76199999999</v>
      </c>
      <c r="AE128" s="229">
        <v>0</v>
      </c>
      <c r="AF128" s="229">
        <v>12391.259999999998</v>
      </c>
      <c r="AG128" s="229">
        <v>11169.3235</v>
      </c>
      <c r="AH128" s="229">
        <v>5921.9054999999998</v>
      </c>
      <c r="AI128" s="229">
        <v>0</v>
      </c>
      <c r="AJ128" s="229">
        <v>0</v>
      </c>
      <c r="AK128" s="229">
        <v>145499.30849999998</v>
      </c>
      <c r="AL128" s="229">
        <v>9224.7434999999987</v>
      </c>
      <c r="AM128" s="229">
        <v>68409.0435</v>
      </c>
      <c r="AN128" s="229">
        <v>5246.2094999999999</v>
      </c>
      <c r="AO128" s="229">
        <v>53524.716000000008</v>
      </c>
      <c r="AP128" s="229">
        <v>148245.59</v>
      </c>
      <c r="AQ128" s="229">
        <v>29008.948499999999</v>
      </c>
      <c r="AR128" s="229">
        <v>100249.4745</v>
      </c>
      <c r="AS128" s="229">
        <v>151665.1605</v>
      </c>
      <c r="AT128" s="229">
        <v>10698.397500000001</v>
      </c>
      <c r="AU128" s="229">
        <v>96016.393579862633</v>
      </c>
      <c r="AV128" s="229">
        <v>48327.520499999999</v>
      </c>
      <c r="AW128" s="229">
        <v>0</v>
      </c>
      <c r="AX128" s="229">
        <v>67344.332999999999</v>
      </c>
      <c r="AY128" s="229">
        <v>0</v>
      </c>
      <c r="AZ128" s="229">
        <v>23691.568499999998</v>
      </c>
      <c r="BA128" s="229">
        <v>0</v>
      </c>
      <c r="BB128" s="229">
        <v>0</v>
      </c>
      <c r="BC128" s="229">
        <v>0</v>
      </c>
      <c r="BD128" s="229">
        <v>0</v>
      </c>
      <c r="BE128" s="229">
        <v>7914901.1235798625</v>
      </c>
      <c r="BF128" s="229">
        <v>998507.71000000043</v>
      </c>
      <c r="BG128" s="229">
        <v>-152831.82357986178</v>
      </c>
      <c r="BH128" s="229">
        <v>845675.88642013865</v>
      </c>
      <c r="BI128" s="229">
        <v>19212.810000000001</v>
      </c>
      <c r="BJ128" s="229">
        <v>0</v>
      </c>
      <c r="BK128" s="229">
        <v>0</v>
      </c>
      <c r="BL128" s="229">
        <v>19212.810000000001</v>
      </c>
      <c r="BM128" s="229">
        <v>0</v>
      </c>
      <c r="BN128" s="229">
        <v>0</v>
      </c>
      <c r="BO128" s="229">
        <v>0</v>
      </c>
      <c r="BP128" s="229">
        <v>0</v>
      </c>
      <c r="BQ128" s="229">
        <v>0</v>
      </c>
      <c r="BR128" s="229">
        <v>74163.23000000001</v>
      </c>
      <c r="BS128" s="229">
        <v>19212.810000000001</v>
      </c>
      <c r="BT128" s="229">
        <v>93376.040000000008</v>
      </c>
      <c r="BU128" s="229">
        <v>0</v>
      </c>
      <c r="BV128" s="229">
        <v>0</v>
      </c>
      <c r="BW128" s="229">
        <v>0</v>
      </c>
      <c r="BX128" s="229">
        <v>0</v>
      </c>
      <c r="BY128" s="229">
        <v>0</v>
      </c>
      <c r="BZ128" s="229">
        <v>0</v>
      </c>
      <c r="CA128" s="229">
        <v>0</v>
      </c>
      <c r="CB128" s="229">
        <v>0</v>
      </c>
      <c r="CC128" s="229">
        <v>0</v>
      </c>
      <c r="CD128" s="229">
        <v>845675.88642013865</v>
      </c>
      <c r="CE128" s="229">
        <v>0</v>
      </c>
      <c r="CF128" s="229">
        <v>93376.040000000008</v>
      </c>
      <c r="CG128" s="229">
        <v>0</v>
      </c>
      <c r="CH128" s="229">
        <v>0</v>
      </c>
      <c r="CI128" s="229">
        <f t="shared" si="4"/>
        <v>939051.92642013868</v>
      </c>
      <c r="CJ128" s="229">
        <v>951708.97</v>
      </c>
      <c r="CK128" s="229">
        <v>58756</v>
      </c>
      <c r="CL128" s="229">
        <v>1647.72</v>
      </c>
      <c r="CM128" s="229">
        <v>894600.69</v>
      </c>
      <c r="CN128" s="229">
        <v>0</v>
      </c>
      <c r="CO128" s="229">
        <v>0</v>
      </c>
      <c r="CP128" s="229">
        <v>44715.89</v>
      </c>
      <c r="CQ128" s="229">
        <v>0</v>
      </c>
      <c r="CR128" s="229">
        <v>0</v>
      </c>
      <c r="CS128" s="229">
        <v>939316.58</v>
      </c>
      <c r="CT128" s="229">
        <v>0</v>
      </c>
      <c r="CU128" s="229">
        <v>0</v>
      </c>
      <c r="CV128" s="229">
        <v>0</v>
      </c>
      <c r="CW128" s="229">
        <v>0</v>
      </c>
      <c r="CX128" s="229"/>
      <c r="CY128" s="229"/>
      <c r="CZ128" s="229"/>
      <c r="DA128" s="229">
        <v>0</v>
      </c>
      <c r="DB128" s="229">
        <v>0</v>
      </c>
      <c r="DC128" s="229">
        <v>0</v>
      </c>
      <c r="DD128" s="229">
        <v>0</v>
      </c>
      <c r="DE128" s="229">
        <v>0</v>
      </c>
      <c r="DF128" s="229">
        <v>0</v>
      </c>
      <c r="DG128" s="229">
        <v>0</v>
      </c>
      <c r="DH128" s="229">
        <v>-265</v>
      </c>
      <c r="DI128" s="229">
        <v>0</v>
      </c>
      <c r="DJ128" s="229">
        <v>0</v>
      </c>
      <c r="DK128" s="229">
        <v>-265</v>
      </c>
      <c r="DL128" s="229">
        <v>0</v>
      </c>
      <c r="DM128" s="229">
        <v>0</v>
      </c>
      <c r="DN128" s="229">
        <v>0</v>
      </c>
      <c r="DO128" s="229">
        <v>0</v>
      </c>
      <c r="DP128" s="229">
        <v>0</v>
      </c>
      <c r="DQ128" s="230">
        <v>0.35000000009313226</v>
      </c>
      <c r="DR128" s="231">
        <v>6951827.8105000006</v>
      </c>
      <c r="DS128" s="232">
        <v>963073.31307986192</v>
      </c>
      <c r="DT128" s="231">
        <v>0</v>
      </c>
      <c r="DU128" s="231">
        <v>373321.75</v>
      </c>
      <c r="DV128" s="231">
        <v>0</v>
      </c>
      <c r="DW128" s="231">
        <v>0</v>
      </c>
    </row>
    <row r="129" spans="1:127" hidden="1">
      <c r="A129" s="226">
        <v>2157</v>
      </c>
      <c r="B129" s="227" t="s">
        <v>417</v>
      </c>
      <c r="C129" s="226">
        <v>2157</v>
      </c>
      <c r="D129" s="228" t="s">
        <v>281</v>
      </c>
      <c r="E129" s="228" t="s">
        <v>291</v>
      </c>
      <c r="F129" s="228" t="s">
        <v>5</v>
      </c>
      <c r="G129" s="228" t="s">
        <v>293</v>
      </c>
      <c r="H129" s="229">
        <v>2051600.28</v>
      </c>
      <c r="I129" s="229">
        <v>0</v>
      </c>
      <c r="J129" s="229">
        <v>41238.75</v>
      </c>
      <c r="K129" s="229">
        <v>0</v>
      </c>
      <c r="L129" s="229">
        <v>134630</v>
      </c>
      <c r="M129" s="229">
        <v>0</v>
      </c>
      <c r="N129" s="229">
        <v>0</v>
      </c>
      <c r="O129" s="229">
        <v>0</v>
      </c>
      <c r="P129" s="229">
        <v>60463.649999999994</v>
      </c>
      <c r="Q129" s="229">
        <v>0</v>
      </c>
      <c r="R129" s="229">
        <v>0</v>
      </c>
      <c r="S129" s="229">
        <v>0</v>
      </c>
      <c r="T129" s="229">
        <v>0</v>
      </c>
      <c r="U129" s="229">
        <v>0</v>
      </c>
      <c r="V129" s="229">
        <v>0</v>
      </c>
      <c r="W129" s="229">
        <v>2465.13</v>
      </c>
      <c r="X129" s="229">
        <v>72334</v>
      </c>
      <c r="Y129" s="229">
        <v>2362731.81</v>
      </c>
      <c r="Z129" s="229">
        <v>1126496.8600000008</v>
      </c>
      <c r="AA129" s="229">
        <v>13626.51</v>
      </c>
      <c r="AB129" s="229">
        <v>-5805.5599999999995</v>
      </c>
      <c r="AC129" s="229">
        <v>496474.02999999851</v>
      </c>
      <c r="AD129" s="229">
        <v>233.99999999999994</v>
      </c>
      <c r="AE129" s="229">
        <v>0</v>
      </c>
      <c r="AF129" s="229">
        <v>293056.56000000011</v>
      </c>
      <c r="AG129" s="229">
        <v>7496.6099999999988</v>
      </c>
      <c r="AH129" s="229">
        <v>14919.2</v>
      </c>
      <c r="AI129" s="229">
        <v>0</v>
      </c>
      <c r="AJ129" s="229">
        <v>1239.2</v>
      </c>
      <c r="AK129" s="229">
        <v>18928.759999999998</v>
      </c>
      <c r="AL129" s="229">
        <v>181.8</v>
      </c>
      <c r="AM129" s="229">
        <v>2516.56</v>
      </c>
      <c r="AN129" s="229">
        <v>4898.0399999999991</v>
      </c>
      <c r="AO129" s="229">
        <v>82946.069999999978</v>
      </c>
      <c r="AP129" s="229">
        <v>27559.83</v>
      </c>
      <c r="AQ129" s="229">
        <v>8059.16</v>
      </c>
      <c r="AR129" s="229">
        <v>56251.009999999966</v>
      </c>
      <c r="AS129" s="229">
        <v>40029.910000000003</v>
      </c>
      <c r="AT129" s="229">
        <v>3220.39</v>
      </c>
      <c r="AU129" s="229">
        <v>8427.44</v>
      </c>
      <c r="AV129" s="229">
        <v>10443.48</v>
      </c>
      <c r="AW129" s="229">
        <v>0</v>
      </c>
      <c r="AX129" s="229">
        <v>93719.8</v>
      </c>
      <c r="AY129" s="229">
        <v>51445.120000000003</v>
      </c>
      <c r="AZ129" s="229">
        <v>9426.32</v>
      </c>
      <c r="BA129" s="229">
        <v>272547.89000000007</v>
      </c>
      <c r="BB129" s="229">
        <v>0</v>
      </c>
      <c r="BC129" s="229">
        <v>0</v>
      </c>
      <c r="BD129" s="229">
        <v>0</v>
      </c>
      <c r="BE129" s="229">
        <v>2638338.9899999998</v>
      </c>
      <c r="BF129" s="229">
        <v>-128949.25000000049</v>
      </c>
      <c r="BG129" s="229">
        <v>-275607.1799999997</v>
      </c>
      <c r="BH129" s="229">
        <v>-404556.43000000017</v>
      </c>
      <c r="BI129" s="229">
        <v>8713.75</v>
      </c>
      <c r="BJ129" s="229">
        <v>0</v>
      </c>
      <c r="BK129" s="229">
        <v>0</v>
      </c>
      <c r="BL129" s="229">
        <v>8713.75</v>
      </c>
      <c r="BM129" s="229">
        <v>0</v>
      </c>
      <c r="BN129" s="229">
        <v>0</v>
      </c>
      <c r="BO129" s="229">
        <v>0</v>
      </c>
      <c r="BP129" s="229">
        <v>0</v>
      </c>
      <c r="BQ129" s="229">
        <v>0</v>
      </c>
      <c r="BR129" s="229">
        <v>0</v>
      </c>
      <c r="BS129" s="229">
        <v>8713.75</v>
      </c>
      <c r="BT129" s="229">
        <v>8713.75</v>
      </c>
      <c r="BU129" s="229">
        <v>0</v>
      </c>
      <c r="BV129" s="229">
        <v>0</v>
      </c>
      <c r="BW129" s="229">
        <v>0</v>
      </c>
      <c r="BX129" s="229">
        <v>0</v>
      </c>
      <c r="BY129" s="229">
        <v>0</v>
      </c>
      <c r="BZ129" s="229">
        <v>0</v>
      </c>
      <c r="CA129" s="229">
        <v>0</v>
      </c>
      <c r="CB129" s="229">
        <v>0</v>
      </c>
      <c r="CC129" s="229">
        <v>0</v>
      </c>
      <c r="CD129" s="229">
        <v>-404556.43000000017</v>
      </c>
      <c r="CE129" s="229">
        <v>0</v>
      </c>
      <c r="CF129" s="229">
        <v>8713.75</v>
      </c>
      <c r="CG129" s="229">
        <v>0</v>
      </c>
      <c r="CH129" s="229">
        <v>0</v>
      </c>
      <c r="CI129" s="229">
        <f t="shared" si="4"/>
        <v>-395842.68000000017</v>
      </c>
      <c r="CJ129" s="229">
        <v>0</v>
      </c>
      <c r="CK129" s="229">
        <v>0</v>
      </c>
      <c r="CL129" s="229">
        <v>0</v>
      </c>
      <c r="CM129" s="229">
        <v>0</v>
      </c>
      <c r="CN129" s="229">
        <v>0</v>
      </c>
      <c r="CO129" s="229">
        <v>0</v>
      </c>
      <c r="CP129" s="229">
        <v>0</v>
      </c>
      <c r="CQ129" s="229">
        <v>0</v>
      </c>
      <c r="CR129" s="229">
        <v>0</v>
      </c>
      <c r="CS129" s="229">
        <v>0</v>
      </c>
      <c r="CT129" s="229">
        <v>0</v>
      </c>
      <c r="CU129" s="229">
        <v>0</v>
      </c>
      <c r="CV129" s="229">
        <v>0</v>
      </c>
      <c r="CW129" s="229">
        <v>0</v>
      </c>
      <c r="CX129" s="229"/>
      <c r="CY129" s="229"/>
      <c r="CZ129" s="229"/>
      <c r="DA129" s="229">
        <v>-395842.68000000017</v>
      </c>
      <c r="DB129" s="229">
        <v>-395842.68000000017</v>
      </c>
      <c r="DC129" s="229">
        <v>0</v>
      </c>
      <c r="DD129" s="229">
        <v>0</v>
      </c>
      <c r="DE129" s="229">
        <v>0</v>
      </c>
      <c r="DF129" s="229">
        <v>0</v>
      </c>
      <c r="DG129" s="229">
        <v>0</v>
      </c>
      <c r="DH129" s="229">
        <v>0</v>
      </c>
      <c r="DI129" s="229">
        <v>0</v>
      </c>
      <c r="DJ129" s="229">
        <v>0</v>
      </c>
      <c r="DK129" s="229">
        <v>0</v>
      </c>
      <c r="DL129" s="229">
        <v>0</v>
      </c>
      <c r="DM129" s="229">
        <v>0</v>
      </c>
      <c r="DN129" s="229">
        <v>0</v>
      </c>
      <c r="DO129" s="229">
        <v>0</v>
      </c>
      <c r="DP129" s="229">
        <v>0</v>
      </c>
      <c r="DQ129" s="230">
        <v>0</v>
      </c>
      <c r="DR129" s="231">
        <v>1931579.0099999995</v>
      </c>
      <c r="DS129" s="232">
        <v>706759.98000000021</v>
      </c>
      <c r="DT129" s="231">
        <v>51445.120000000003</v>
      </c>
      <c r="DU129" s="231">
        <v>60463.649999999994</v>
      </c>
      <c r="DV129" s="231">
        <v>0</v>
      </c>
      <c r="DW129" s="231">
        <v>0</v>
      </c>
    </row>
    <row r="130" spans="1:127" hidden="1">
      <c r="A130" s="226">
        <v>2159</v>
      </c>
      <c r="B130" s="227" t="s">
        <v>418</v>
      </c>
      <c r="C130" s="226">
        <v>2159</v>
      </c>
      <c r="D130" s="228" t="s">
        <v>281</v>
      </c>
      <c r="E130" s="228" t="s">
        <v>291</v>
      </c>
      <c r="F130" s="228" t="s">
        <v>5</v>
      </c>
      <c r="G130" s="228" t="s">
        <v>283</v>
      </c>
      <c r="H130" s="229">
        <v>1290791.95</v>
      </c>
      <c r="I130" s="229">
        <v>0</v>
      </c>
      <c r="J130" s="229">
        <v>71861.070000000007</v>
      </c>
      <c r="K130" s="229">
        <v>0</v>
      </c>
      <c r="L130" s="229">
        <v>137640</v>
      </c>
      <c r="M130" s="229">
        <v>3256.93</v>
      </c>
      <c r="N130" s="229">
        <v>0</v>
      </c>
      <c r="O130" s="229">
        <v>0</v>
      </c>
      <c r="P130" s="229">
        <v>9957.7199999999993</v>
      </c>
      <c r="Q130" s="229">
        <v>0</v>
      </c>
      <c r="R130" s="229">
        <v>0</v>
      </c>
      <c r="S130" s="229">
        <v>0</v>
      </c>
      <c r="T130" s="229">
        <v>877</v>
      </c>
      <c r="U130" s="229">
        <v>6450.24</v>
      </c>
      <c r="V130" s="229">
        <v>0</v>
      </c>
      <c r="W130" s="229">
        <v>6121.67</v>
      </c>
      <c r="X130" s="229">
        <v>41470</v>
      </c>
      <c r="Y130" s="229">
        <v>1568426.5799999998</v>
      </c>
      <c r="Z130" s="229">
        <v>704159.43000000028</v>
      </c>
      <c r="AA130" s="229">
        <v>0</v>
      </c>
      <c r="AB130" s="229">
        <v>267471.06</v>
      </c>
      <c r="AC130" s="229">
        <v>37817.319999999832</v>
      </c>
      <c r="AD130" s="229">
        <v>98422.96</v>
      </c>
      <c r="AE130" s="229">
        <v>0</v>
      </c>
      <c r="AF130" s="229">
        <v>42626.769999999873</v>
      </c>
      <c r="AG130" s="229">
        <v>4554.9400000000296</v>
      </c>
      <c r="AH130" s="229">
        <v>925</v>
      </c>
      <c r="AI130" s="229">
        <v>0</v>
      </c>
      <c r="AJ130" s="229">
        <v>0</v>
      </c>
      <c r="AK130" s="229">
        <v>8316.32</v>
      </c>
      <c r="AL130" s="229">
        <v>521.48</v>
      </c>
      <c r="AM130" s="229">
        <v>24804.240000000005</v>
      </c>
      <c r="AN130" s="229">
        <v>4073.29</v>
      </c>
      <c r="AO130" s="229">
        <v>32090.579999999998</v>
      </c>
      <c r="AP130" s="229">
        <v>16658.41</v>
      </c>
      <c r="AQ130" s="229">
        <v>1860.7800000000004</v>
      </c>
      <c r="AR130" s="229">
        <v>26055.629999999979</v>
      </c>
      <c r="AS130" s="229">
        <v>23024.170000000002</v>
      </c>
      <c r="AT130" s="229">
        <v>0</v>
      </c>
      <c r="AU130" s="229">
        <v>4741.829999999999</v>
      </c>
      <c r="AV130" s="229">
        <v>5889.66</v>
      </c>
      <c r="AW130" s="229">
        <v>4600</v>
      </c>
      <c r="AX130" s="229">
        <v>94580.96</v>
      </c>
      <c r="AY130" s="229">
        <v>85773.28</v>
      </c>
      <c r="AZ130" s="229">
        <v>5064.1400000000003</v>
      </c>
      <c r="BA130" s="229">
        <v>72037.640000000014</v>
      </c>
      <c r="BB130" s="229">
        <v>0</v>
      </c>
      <c r="BC130" s="229">
        <v>0</v>
      </c>
      <c r="BD130" s="229">
        <v>0</v>
      </c>
      <c r="BE130" s="229">
        <v>1566069.8899999997</v>
      </c>
      <c r="BF130" s="229">
        <v>6013.8600000000188</v>
      </c>
      <c r="BG130" s="229">
        <v>2356.690000000177</v>
      </c>
      <c r="BH130" s="229">
        <v>8370.5500000001957</v>
      </c>
      <c r="BI130" s="229">
        <v>6295</v>
      </c>
      <c r="BJ130" s="229">
        <v>0</v>
      </c>
      <c r="BK130" s="229">
        <v>0</v>
      </c>
      <c r="BL130" s="229">
        <v>6295</v>
      </c>
      <c r="BM130" s="229">
        <v>0</v>
      </c>
      <c r="BN130" s="229">
        <v>8842.24</v>
      </c>
      <c r="BO130" s="229">
        <v>0</v>
      </c>
      <c r="BP130" s="229">
        <v>0</v>
      </c>
      <c r="BQ130" s="229">
        <v>8842.24</v>
      </c>
      <c r="BR130" s="229">
        <v>2909.0400000000009</v>
      </c>
      <c r="BS130" s="229">
        <v>-2547.2399999999998</v>
      </c>
      <c r="BT130" s="229">
        <v>361.80000000000109</v>
      </c>
      <c r="BU130" s="229">
        <v>0</v>
      </c>
      <c r="BV130" s="229">
        <v>0</v>
      </c>
      <c r="BW130" s="229">
        <v>0</v>
      </c>
      <c r="BX130" s="229">
        <v>0</v>
      </c>
      <c r="BY130" s="229">
        <v>0</v>
      </c>
      <c r="BZ130" s="229">
        <v>0</v>
      </c>
      <c r="CA130" s="229">
        <v>0</v>
      </c>
      <c r="CB130" s="229">
        <v>0</v>
      </c>
      <c r="CC130" s="229">
        <v>0</v>
      </c>
      <c r="CD130" s="229">
        <v>8370.5500000001957</v>
      </c>
      <c r="CE130" s="229">
        <v>0</v>
      </c>
      <c r="CF130" s="229">
        <v>361.80000000000109</v>
      </c>
      <c r="CG130" s="229">
        <v>0</v>
      </c>
      <c r="CH130" s="229">
        <v>0</v>
      </c>
      <c r="CI130" s="229">
        <f t="shared" si="4"/>
        <v>8732.3500000001968</v>
      </c>
      <c r="CJ130" s="229">
        <v>115056.02</v>
      </c>
      <c r="CK130" s="229">
        <v>3392.08</v>
      </c>
      <c r="CL130" s="229">
        <v>0</v>
      </c>
      <c r="CM130" s="229">
        <v>111663.94</v>
      </c>
      <c r="CN130" s="229">
        <v>0</v>
      </c>
      <c r="CO130" s="229">
        <v>0</v>
      </c>
      <c r="CP130" s="229">
        <v>2779.85</v>
      </c>
      <c r="CQ130" s="229">
        <v>0</v>
      </c>
      <c r="CR130" s="229">
        <v>-94501.15</v>
      </c>
      <c r="CS130" s="229">
        <v>19942.640000000014</v>
      </c>
      <c r="CT130" s="229">
        <v>0</v>
      </c>
      <c r="CU130" s="229">
        <v>0</v>
      </c>
      <c r="CV130" s="229">
        <v>0</v>
      </c>
      <c r="CW130" s="229">
        <v>0</v>
      </c>
      <c r="CX130" s="229"/>
      <c r="CY130" s="229"/>
      <c r="CZ130" s="229"/>
      <c r="DA130" s="229">
        <v>0</v>
      </c>
      <c r="DB130" s="229">
        <v>0</v>
      </c>
      <c r="DC130" s="229">
        <v>0</v>
      </c>
      <c r="DD130" s="229">
        <v>139.52000000000001</v>
      </c>
      <c r="DE130" s="229">
        <v>0</v>
      </c>
      <c r="DF130" s="229">
        <v>0</v>
      </c>
      <c r="DG130" s="229">
        <v>-11349.8</v>
      </c>
      <c r="DH130" s="229">
        <v>0</v>
      </c>
      <c r="DI130" s="229">
        <v>0</v>
      </c>
      <c r="DJ130" s="229">
        <v>0</v>
      </c>
      <c r="DK130" s="229">
        <v>-11210.279999999999</v>
      </c>
      <c r="DL130" s="229">
        <v>0</v>
      </c>
      <c r="DM130" s="229">
        <v>0</v>
      </c>
      <c r="DN130" s="229">
        <v>0</v>
      </c>
      <c r="DO130" s="229">
        <v>0</v>
      </c>
      <c r="DP130" s="229">
        <v>0</v>
      </c>
      <c r="DQ130" s="230">
        <v>-0.33000000001629815</v>
      </c>
      <c r="DR130" s="231">
        <v>1155052.4799999997</v>
      </c>
      <c r="DS130" s="232">
        <v>411017.40999999992</v>
      </c>
      <c r="DT130" s="231">
        <v>85773.28</v>
      </c>
      <c r="DU130" s="231">
        <v>10834.72</v>
      </c>
      <c r="DV130" s="231">
        <v>6450.24</v>
      </c>
      <c r="DW130" s="231">
        <v>0</v>
      </c>
    </row>
    <row r="131" spans="1:127" hidden="1">
      <c r="A131" s="226">
        <v>2161</v>
      </c>
      <c r="B131" s="227" t="s">
        <v>419</v>
      </c>
      <c r="C131" s="226">
        <v>2161</v>
      </c>
      <c r="D131" s="228" t="s">
        <v>281</v>
      </c>
      <c r="E131" s="228" t="s">
        <v>291</v>
      </c>
      <c r="F131" s="228" t="s">
        <v>5</v>
      </c>
      <c r="G131" s="228" t="s">
        <v>283</v>
      </c>
      <c r="H131" s="229">
        <v>1685502.7</v>
      </c>
      <c r="I131" s="229">
        <v>0</v>
      </c>
      <c r="J131" s="229">
        <v>118070.72</v>
      </c>
      <c r="K131" s="229">
        <v>0</v>
      </c>
      <c r="L131" s="229">
        <v>172940</v>
      </c>
      <c r="M131" s="229">
        <v>571.29</v>
      </c>
      <c r="N131" s="229">
        <v>0</v>
      </c>
      <c r="O131" s="229">
        <v>0</v>
      </c>
      <c r="P131" s="229">
        <v>37647.539999999994</v>
      </c>
      <c r="Q131" s="229">
        <v>0</v>
      </c>
      <c r="R131" s="229">
        <v>0</v>
      </c>
      <c r="S131" s="229">
        <v>0</v>
      </c>
      <c r="T131" s="229">
        <v>0</v>
      </c>
      <c r="U131" s="229">
        <v>0</v>
      </c>
      <c r="V131" s="229">
        <v>0</v>
      </c>
      <c r="W131" s="229">
        <v>3622.08</v>
      </c>
      <c r="X131" s="229">
        <v>89389</v>
      </c>
      <c r="Y131" s="229">
        <v>2107743.33</v>
      </c>
      <c r="Z131" s="229">
        <v>895967.51000000013</v>
      </c>
      <c r="AA131" s="229">
        <v>0</v>
      </c>
      <c r="AB131" s="229">
        <v>316178.46999999997</v>
      </c>
      <c r="AC131" s="229">
        <v>35051.790000000619</v>
      </c>
      <c r="AD131" s="229">
        <v>151996.34</v>
      </c>
      <c r="AE131" s="229">
        <v>0</v>
      </c>
      <c r="AF131" s="229">
        <v>162200.72000000029</v>
      </c>
      <c r="AG131" s="229">
        <v>6904.85</v>
      </c>
      <c r="AH131" s="229">
        <v>3597.8</v>
      </c>
      <c r="AI131" s="229">
        <v>0</v>
      </c>
      <c r="AJ131" s="229">
        <v>252</v>
      </c>
      <c r="AK131" s="229">
        <v>7895.3200000000006</v>
      </c>
      <c r="AL131" s="229">
        <v>2354.1599999999994</v>
      </c>
      <c r="AM131" s="229">
        <v>4905.5600000000004</v>
      </c>
      <c r="AN131" s="229">
        <v>4397.4799999999996</v>
      </c>
      <c r="AO131" s="229">
        <v>26143.22</v>
      </c>
      <c r="AP131" s="229">
        <v>14190.66</v>
      </c>
      <c r="AQ131" s="229">
        <v>14468.969999999998</v>
      </c>
      <c r="AR131" s="229">
        <v>44127.050000000025</v>
      </c>
      <c r="AS131" s="229">
        <v>4634.08</v>
      </c>
      <c r="AT131" s="229">
        <v>0</v>
      </c>
      <c r="AU131" s="229">
        <v>16178.019999999997</v>
      </c>
      <c r="AV131" s="229">
        <v>5139.75</v>
      </c>
      <c r="AW131" s="229">
        <v>9442.3300000000163</v>
      </c>
      <c r="AX131" s="229">
        <v>104931.47</v>
      </c>
      <c r="AY131" s="229">
        <v>174627.91</v>
      </c>
      <c r="AZ131" s="229">
        <v>6392.85</v>
      </c>
      <c r="BA131" s="229">
        <v>61763.510000000017</v>
      </c>
      <c r="BB131" s="229">
        <v>0</v>
      </c>
      <c r="BC131" s="229">
        <v>0</v>
      </c>
      <c r="BD131" s="229">
        <v>0</v>
      </c>
      <c r="BE131" s="229">
        <v>2073741.820000001</v>
      </c>
      <c r="BF131" s="229">
        <v>296676.60000000044</v>
      </c>
      <c r="BG131" s="229">
        <v>34001.509999999078</v>
      </c>
      <c r="BH131" s="229">
        <v>330678.10999999952</v>
      </c>
      <c r="BI131" s="229">
        <v>7197.25</v>
      </c>
      <c r="BJ131" s="229">
        <v>0</v>
      </c>
      <c r="BK131" s="229">
        <v>0</v>
      </c>
      <c r="BL131" s="229">
        <v>7197.25</v>
      </c>
      <c r="BM131" s="229">
        <v>0</v>
      </c>
      <c r="BN131" s="229">
        <v>10573.099999999999</v>
      </c>
      <c r="BO131" s="229">
        <v>0</v>
      </c>
      <c r="BP131" s="229">
        <v>0</v>
      </c>
      <c r="BQ131" s="229">
        <v>10573.099999999999</v>
      </c>
      <c r="BR131" s="229">
        <v>15412.759999999998</v>
      </c>
      <c r="BS131" s="229">
        <v>-3375.8499999999985</v>
      </c>
      <c r="BT131" s="229">
        <v>12036.91</v>
      </c>
      <c r="BU131" s="229">
        <v>0</v>
      </c>
      <c r="BV131" s="229">
        <v>0</v>
      </c>
      <c r="BW131" s="229">
        <v>0</v>
      </c>
      <c r="BX131" s="229">
        <v>0</v>
      </c>
      <c r="BY131" s="229">
        <v>0</v>
      </c>
      <c r="BZ131" s="229">
        <v>0</v>
      </c>
      <c r="CA131" s="229">
        <v>0</v>
      </c>
      <c r="CB131" s="229">
        <v>0</v>
      </c>
      <c r="CC131" s="229">
        <v>0</v>
      </c>
      <c r="CD131" s="229">
        <v>330678.10999999952</v>
      </c>
      <c r="CE131" s="229">
        <v>0</v>
      </c>
      <c r="CF131" s="229">
        <v>12036.91</v>
      </c>
      <c r="CG131" s="229">
        <v>0</v>
      </c>
      <c r="CH131" s="229">
        <v>0</v>
      </c>
      <c r="CI131" s="229">
        <f t="shared" si="4"/>
        <v>342715.01999999949</v>
      </c>
      <c r="CJ131" s="229">
        <v>455027.21</v>
      </c>
      <c r="CK131" s="229">
        <v>0</v>
      </c>
      <c r="CL131" s="229">
        <v>0</v>
      </c>
      <c r="CM131" s="229">
        <v>455027.21</v>
      </c>
      <c r="CN131" s="229">
        <v>0</v>
      </c>
      <c r="CO131" s="229">
        <v>0</v>
      </c>
      <c r="CP131" s="229">
        <v>11824.03</v>
      </c>
      <c r="CQ131" s="229">
        <v>0</v>
      </c>
      <c r="CR131" s="229">
        <v>-133522.28</v>
      </c>
      <c r="CS131" s="229">
        <v>333328.96000000008</v>
      </c>
      <c r="CT131" s="229">
        <v>0</v>
      </c>
      <c r="CU131" s="229">
        <v>0</v>
      </c>
      <c r="CV131" s="229">
        <v>0</v>
      </c>
      <c r="CW131" s="229">
        <v>0</v>
      </c>
      <c r="CX131" s="229"/>
      <c r="CY131" s="229"/>
      <c r="CZ131" s="229"/>
      <c r="DA131" s="229">
        <v>0</v>
      </c>
      <c r="DB131" s="229">
        <v>0</v>
      </c>
      <c r="DC131" s="229">
        <v>0</v>
      </c>
      <c r="DD131" s="229">
        <v>9386.0499999999993</v>
      </c>
      <c r="DE131" s="229">
        <v>0</v>
      </c>
      <c r="DF131" s="229">
        <v>0</v>
      </c>
      <c r="DG131" s="229">
        <v>0</v>
      </c>
      <c r="DH131" s="229">
        <v>0</v>
      </c>
      <c r="DI131" s="229">
        <v>0</v>
      </c>
      <c r="DJ131" s="229">
        <v>0</v>
      </c>
      <c r="DK131" s="229">
        <v>9386.0499999999993</v>
      </c>
      <c r="DL131" s="229">
        <v>0</v>
      </c>
      <c r="DM131" s="229">
        <v>0</v>
      </c>
      <c r="DN131" s="229">
        <v>0</v>
      </c>
      <c r="DO131" s="229">
        <v>0</v>
      </c>
      <c r="DP131" s="229">
        <v>0</v>
      </c>
      <c r="DQ131" s="230"/>
      <c r="DR131" s="231">
        <v>1568299.6800000009</v>
      </c>
      <c r="DS131" s="232">
        <v>505442.14000000013</v>
      </c>
      <c r="DT131" s="231">
        <v>174627.91</v>
      </c>
      <c r="DU131" s="231">
        <v>37647.539999999994</v>
      </c>
      <c r="DV131" s="231">
        <v>0</v>
      </c>
      <c r="DW131" s="231">
        <v>0</v>
      </c>
    </row>
    <row r="132" spans="1:127" hidden="1">
      <c r="A132" s="226">
        <v>2160</v>
      </c>
      <c r="B132" s="227" t="s">
        <v>420</v>
      </c>
      <c r="C132" s="226">
        <v>2160</v>
      </c>
      <c r="D132" s="228" t="s">
        <v>281</v>
      </c>
      <c r="E132" s="228" t="s">
        <v>291</v>
      </c>
      <c r="F132" s="228" t="s">
        <v>5</v>
      </c>
      <c r="G132" s="228" t="s">
        <v>283</v>
      </c>
      <c r="H132" s="229">
        <v>1999457.1</v>
      </c>
      <c r="I132" s="229">
        <v>0</v>
      </c>
      <c r="J132" s="229">
        <v>65404.89</v>
      </c>
      <c r="K132" s="229">
        <v>0</v>
      </c>
      <c r="L132" s="229">
        <v>289080</v>
      </c>
      <c r="M132" s="229">
        <v>8628.2199999999993</v>
      </c>
      <c r="N132" s="229">
        <v>0</v>
      </c>
      <c r="O132" s="229">
        <v>0</v>
      </c>
      <c r="P132" s="229">
        <v>117099.69</v>
      </c>
      <c r="Q132" s="229">
        <v>25595.16</v>
      </c>
      <c r="R132" s="229">
        <v>0</v>
      </c>
      <c r="S132" s="229">
        <v>0</v>
      </c>
      <c r="T132" s="229">
        <v>15348.929999999993</v>
      </c>
      <c r="U132" s="229">
        <v>2650</v>
      </c>
      <c r="V132" s="229">
        <v>0</v>
      </c>
      <c r="W132" s="229">
        <v>18049.8</v>
      </c>
      <c r="X132" s="229">
        <v>19452</v>
      </c>
      <c r="Y132" s="229">
        <v>2560765.7900000005</v>
      </c>
      <c r="Z132" s="229">
        <v>1226885</v>
      </c>
      <c r="AA132" s="229">
        <v>0</v>
      </c>
      <c r="AB132" s="229">
        <v>441601.99</v>
      </c>
      <c r="AC132" s="229">
        <v>43166.000000000466</v>
      </c>
      <c r="AD132" s="229">
        <v>135706</v>
      </c>
      <c r="AE132" s="229">
        <v>0</v>
      </c>
      <c r="AF132" s="229">
        <v>152549.99999999919</v>
      </c>
      <c r="AG132" s="229">
        <v>8011.0000000000182</v>
      </c>
      <c r="AH132" s="229">
        <v>11590</v>
      </c>
      <c r="AI132" s="229">
        <v>0</v>
      </c>
      <c r="AJ132" s="229">
        <v>0</v>
      </c>
      <c r="AK132" s="229">
        <v>44196.85</v>
      </c>
      <c r="AL132" s="229">
        <v>3867.49</v>
      </c>
      <c r="AM132" s="229">
        <v>45908</v>
      </c>
      <c r="AN132" s="229">
        <v>5411</v>
      </c>
      <c r="AO132" s="229">
        <v>36651.829999999994</v>
      </c>
      <c r="AP132" s="229">
        <v>26354.1</v>
      </c>
      <c r="AQ132" s="229">
        <v>5525</v>
      </c>
      <c r="AR132" s="229">
        <v>108765.63999999977</v>
      </c>
      <c r="AS132" s="229">
        <v>39844</v>
      </c>
      <c r="AT132" s="229">
        <v>48.08</v>
      </c>
      <c r="AU132" s="229">
        <v>117012.65</v>
      </c>
      <c r="AV132" s="229">
        <v>10771</v>
      </c>
      <c r="AW132" s="229">
        <v>9430</v>
      </c>
      <c r="AX132" s="229">
        <v>88696</v>
      </c>
      <c r="AY132" s="229">
        <v>96658.709999999992</v>
      </c>
      <c r="AZ132" s="229">
        <v>12422.68</v>
      </c>
      <c r="BA132" s="229">
        <v>78714</v>
      </c>
      <c r="BB132" s="229">
        <v>-3114.38</v>
      </c>
      <c r="BC132" s="229">
        <v>0</v>
      </c>
      <c r="BD132" s="229">
        <v>0</v>
      </c>
      <c r="BE132" s="229">
        <v>2746672.64</v>
      </c>
      <c r="BF132" s="229">
        <v>392473.2</v>
      </c>
      <c r="BG132" s="229">
        <v>-185906.84999999963</v>
      </c>
      <c r="BH132" s="229">
        <v>206566.35000000038</v>
      </c>
      <c r="BI132" s="229">
        <v>7870</v>
      </c>
      <c r="BJ132" s="229">
        <v>0</v>
      </c>
      <c r="BK132" s="229">
        <v>0</v>
      </c>
      <c r="BL132" s="229">
        <v>7870</v>
      </c>
      <c r="BM132" s="229">
        <v>0</v>
      </c>
      <c r="BN132" s="229">
        <v>3699.2</v>
      </c>
      <c r="BO132" s="229">
        <v>0</v>
      </c>
      <c r="BP132" s="229">
        <v>0</v>
      </c>
      <c r="BQ132" s="229">
        <v>3699.2</v>
      </c>
      <c r="BR132" s="229">
        <v>0</v>
      </c>
      <c r="BS132" s="229">
        <v>4170.8</v>
      </c>
      <c r="BT132" s="229">
        <v>4170.8</v>
      </c>
      <c r="BU132" s="229">
        <v>0</v>
      </c>
      <c r="BV132" s="229">
        <v>0</v>
      </c>
      <c r="BW132" s="229">
        <v>0</v>
      </c>
      <c r="BX132" s="229">
        <v>0</v>
      </c>
      <c r="BY132" s="229">
        <v>0</v>
      </c>
      <c r="BZ132" s="229">
        <v>0</v>
      </c>
      <c r="CA132" s="229">
        <v>0</v>
      </c>
      <c r="CB132" s="229">
        <v>0</v>
      </c>
      <c r="CC132" s="229">
        <v>0</v>
      </c>
      <c r="CD132" s="229">
        <v>206566.35000000038</v>
      </c>
      <c r="CE132" s="229">
        <v>0</v>
      </c>
      <c r="CF132" s="229">
        <v>4170.8</v>
      </c>
      <c r="CG132" s="229">
        <v>0</v>
      </c>
      <c r="CH132" s="229">
        <v>0</v>
      </c>
      <c r="CI132" s="229">
        <f t="shared" si="4"/>
        <v>210737.15000000037</v>
      </c>
      <c r="CJ132" s="229">
        <v>408349.24</v>
      </c>
      <c r="CK132" s="229">
        <v>231.2</v>
      </c>
      <c r="CL132" s="229">
        <v>0</v>
      </c>
      <c r="CM132" s="229">
        <v>408118.04</v>
      </c>
      <c r="CN132" s="229">
        <v>0</v>
      </c>
      <c r="CO132" s="229">
        <v>0</v>
      </c>
      <c r="CP132" s="229">
        <v>5363.81</v>
      </c>
      <c r="CQ132" s="229">
        <v>0</v>
      </c>
      <c r="CR132" s="229">
        <v>-162900</v>
      </c>
      <c r="CS132" s="229">
        <v>250581.84999999998</v>
      </c>
      <c r="CT132" s="229">
        <v>0</v>
      </c>
      <c r="CU132" s="229">
        <v>0</v>
      </c>
      <c r="CV132" s="229">
        <v>0</v>
      </c>
      <c r="CW132" s="229">
        <v>0</v>
      </c>
      <c r="CX132" s="229"/>
      <c r="CY132" s="229"/>
      <c r="CZ132" s="229"/>
      <c r="DA132" s="229">
        <v>0</v>
      </c>
      <c r="DB132" s="229">
        <v>0</v>
      </c>
      <c r="DC132" s="229">
        <v>0</v>
      </c>
      <c r="DD132" s="229">
        <v>11737.59</v>
      </c>
      <c r="DE132" s="229">
        <v>0</v>
      </c>
      <c r="DF132" s="229">
        <v>0</v>
      </c>
      <c r="DG132" s="229">
        <v>-51337.32</v>
      </c>
      <c r="DH132" s="229">
        <v>-245</v>
      </c>
      <c r="DI132" s="229">
        <v>0</v>
      </c>
      <c r="DJ132" s="229">
        <v>0</v>
      </c>
      <c r="DK132" s="229">
        <v>-39844.729999999996</v>
      </c>
      <c r="DL132" s="229">
        <v>0</v>
      </c>
      <c r="DM132" s="229">
        <v>0</v>
      </c>
      <c r="DN132" s="229">
        <v>0</v>
      </c>
      <c r="DO132" s="229">
        <v>0</v>
      </c>
      <c r="DP132" s="229">
        <v>0</v>
      </c>
      <c r="DQ132" s="230">
        <v>2.9999999998835847E-2</v>
      </c>
      <c r="DR132" s="231">
        <v>2007919.9899999998</v>
      </c>
      <c r="DS132" s="232">
        <v>738752.65000000037</v>
      </c>
      <c r="DT132" s="231">
        <v>96658.709999999992</v>
      </c>
      <c r="DU132" s="231">
        <v>158043.78</v>
      </c>
      <c r="DV132" s="231">
        <v>2650</v>
      </c>
      <c r="DW132" s="231">
        <v>0</v>
      </c>
    </row>
    <row r="133" spans="1:127" hidden="1">
      <c r="A133" s="226">
        <v>2063</v>
      </c>
      <c r="B133" s="227" t="s">
        <v>421</v>
      </c>
      <c r="C133" s="226">
        <v>2063</v>
      </c>
      <c r="D133" s="228" t="s">
        <v>281</v>
      </c>
      <c r="E133" s="228" t="s">
        <v>291</v>
      </c>
      <c r="F133" s="228" t="s">
        <v>5</v>
      </c>
      <c r="G133" s="228" t="s">
        <v>283</v>
      </c>
      <c r="H133" s="229">
        <v>2786446.09</v>
      </c>
      <c r="I133" s="229">
        <v>0</v>
      </c>
      <c r="J133" s="229">
        <v>97753.47</v>
      </c>
      <c r="K133" s="229">
        <v>0</v>
      </c>
      <c r="L133" s="229">
        <v>355200</v>
      </c>
      <c r="M133" s="229">
        <v>400</v>
      </c>
      <c r="N133" s="229">
        <v>0</v>
      </c>
      <c r="O133" s="229">
        <v>0</v>
      </c>
      <c r="P133" s="229">
        <v>98630.43</v>
      </c>
      <c r="Q133" s="229">
        <v>12184.92</v>
      </c>
      <c r="R133" s="229">
        <v>0</v>
      </c>
      <c r="S133" s="229">
        <v>4189.17</v>
      </c>
      <c r="T133" s="229">
        <v>8416.35</v>
      </c>
      <c r="U133" s="229">
        <v>13902.32</v>
      </c>
      <c r="V133" s="229">
        <v>0</v>
      </c>
      <c r="W133" s="229">
        <v>21368.13</v>
      </c>
      <c r="X133" s="229">
        <v>49435</v>
      </c>
      <c r="Y133" s="229">
        <v>3447925.88</v>
      </c>
      <c r="Z133" s="229">
        <v>1720954.31</v>
      </c>
      <c r="AA133" s="229">
        <v>0</v>
      </c>
      <c r="AB133" s="229">
        <v>395950.69</v>
      </c>
      <c r="AC133" s="229">
        <v>140094.14999999723</v>
      </c>
      <c r="AD133" s="229">
        <v>212776.8</v>
      </c>
      <c r="AE133" s="229">
        <v>107741.93</v>
      </c>
      <c r="AF133" s="229">
        <v>118557.04999999964</v>
      </c>
      <c r="AG133" s="229">
        <v>16857.12000000005</v>
      </c>
      <c r="AH133" s="229">
        <v>4802.33</v>
      </c>
      <c r="AI133" s="229">
        <v>0</v>
      </c>
      <c r="AJ133" s="229">
        <v>0</v>
      </c>
      <c r="AK133" s="229">
        <v>43290.17</v>
      </c>
      <c r="AL133" s="229">
        <v>0</v>
      </c>
      <c r="AM133" s="229">
        <v>4746.6400000000003</v>
      </c>
      <c r="AN133" s="229">
        <v>25262.27</v>
      </c>
      <c r="AO133" s="229">
        <v>61168.280000000006</v>
      </c>
      <c r="AP133" s="229">
        <v>56709.66</v>
      </c>
      <c r="AQ133" s="229">
        <v>9569.4</v>
      </c>
      <c r="AR133" s="229">
        <v>192268.52000000008</v>
      </c>
      <c r="AS133" s="229">
        <v>41223.42</v>
      </c>
      <c r="AT133" s="229">
        <v>0</v>
      </c>
      <c r="AU133" s="229">
        <v>21498.41</v>
      </c>
      <c r="AV133" s="229">
        <v>24501.010000000002</v>
      </c>
      <c r="AW133" s="229">
        <v>0</v>
      </c>
      <c r="AX133" s="229">
        <v>61409.24</v>
      </c>
      <c r="AY133" s="229">
        <v>14478.81</v>
      </c>
      <c r="AZ133" s="229">
        <v>105798.63</v>
      </c>
      <c r="BA133" s="229">
        <v>22953.299999999996</v>
      </c>
      <c r="BB133" s="229">
        <v>0</v>
      </c>
      <c r="BC133" s="229">
        <v>0</v>
      </c>
      <c r="BD133" s="229">
        <v>0</v>
      </c>
      <c r="BE133" s="229">
        <v>3402612.1399999969</v>
      </c>
      <c r="BF133" s="229">
        <v>103101.9899999995</v>
      </c>
      <c r="BG133" s="229">
        <v>45313.740000003017</v>
      </c>
      <c r="BH133" s="229">
        <v>148415.73000000251</v>
      </c>
      <c r="BI133" s="229">
        <v>9045.6299999999992</v>
      </c>
      <c r="BJ133" s="229">
        <v>0</v>
      </c>
      <c r="BK133" s="229">
        <v>0</v>
      </c>
      <c r="BL133" s="229">
        <v>9045.6299999999992</v>
      </c>
      <c r="BM133" s="229">
        <v>0</v>
      </c>
      <c r="BN133" s="229">
        <v>15521</v>
      </c>
      <c r="BO133" s="229">
        <v>0</v>
      </c>
      <c r="BP133" s="229">
        <v>0</v>
      </c>
      <c r="BQ133" s="229">
        <v>15521</v>
      </c>
      <c r="BR133" s="229">
        <v>60531.95</v>
      </c>
      <c r="BS133" s="229">
        <v>-6475.3700000000008</v>
      </c>
      <c r="BT133" s="229">
        <v>54056.579999999994</v>
      </c>
      <c r="BU133" s="229">
        <v>0</v>
      </c>
      <c r="BV133" s="229">
        <v>0</v>
      </c>
      <c r="BW133" s="229">
        <v>0</v>
      </c>
      <c r="BX133" s="229">
        <v>0</v>
      </c>
      <c r="BY133" s="229">
        <v>0</v>
      </c>
      <c r="BZ133" s="229">
        <v>0</v>
      </c>
      <c r="CA133" s="229">
        <v>0</v>
      </c>
      <c r="CB133" s="229">
        <v>0</v>
      </c>
      <c r="CC133" s="229">
        <v>0</v>
      </c>
      <c r="CD133" s="229">
        <v>148415.73000000251</v>
      </c>
      <c r="CE133" s="229">
        <v>0</v>
      </c>
      <c r="CF133" s="229">
        <v>54056.579999999994</v>
      </c>
      <c r="CG133" s="229">
        <v>0</v>
      </c>
      <c r="CH133" s="229">
        <v>0</v>
      </c>
      <c r="CI133" s="229">
        <f t="shared" si="4"/>
        <v>202472.3100000025</v>
      </c>
      <c r="CJ133" s="229">
        <v>414892.5</v>
      </c>
      <c r="CK133" s="229">
        <v>0</v>
      </c>
      <c r="CL133" s="229">
        <v>0</v>
      </c>
      <c r="CM133" s="229">
        <v>414892.5</v>
      </c>
      <c r="CN133" s="229">
        <v>0</v>
      </c>
      <c r="CO133" s="229">
        <v>0</v>
      </c>
      <c r="CP133" s="229">
        <v>11425.3</v>
      </c>
      <c r="CQ133" s="229">
        <v>0</v>
      </c>
      <c r="CR133" s="229">
        <v>-227783.04499999984</v>
      </c>
      <c r="CS133" s="229">
        <v>198534.75500000015</v>
      </c>
      <c r="CT133" s="229">
        <v>0</v>
      </c>
      <c r="CU133" s="229">
        <v>0</v>
      </c>
      <c r="CV133" s="229">
        <v>0</v>
      </c>
      <c r="CW133" s="229">
        <v>0</v>
      </c>
      <c r="CX133" s="229"/>
      <c r="CY133" s="229"/>
      <c r="CZ133" s="229"/>
      <c r="DA133" s="229">
        <v>0</v>
      </c>
      <c r="DB133" s="229">
        <v>0</v>
      </c>
      <c r="DC133" s="229">
        <v>0</v>
      </c>
      <c r="DD133" s="229">
        <v>3937.55</v>
      </c>
      <c r="DE133" s="229">
        <v>0</v>
      </c>
      <c r="DF133" s="229">
        <v>0</v>
      </c>
      <c r="DG133" s="229">
        <v>0</v>
      </c>
      <c r="DH133" s="229">
        <v>0</v>
      </c>
      <c r="DI133" s="229">
        <v>0</v>
      </c>
      <c r="DJ133" s="229">
        <v>0</v>
      </c>
      <c r="DK133" s="229">
        <v>3937.55</v>
      </c>
      <c r="DL133" s="229">
        <v>0</v>
      </c>
      <c r="DM133" s="229">
        <v>0</v>
      </c>
      <c r="DN133" s="229">
        <v>0</v>
      </c>
      <c r="DO133" s="229">
        <v>0</v>
      </c>
      <c r="DP133" s="229">
        <v>0</v>
      </c>
      <c r="DQ133" s="230">
        <v>4.9999998591374606E-3</v>
      </c>
      <c r="DR133" s="231">
        <v>2712932.049999997</v>
      </c>
      <c r="DS133" s="232">
        <v>689680.08999999985</v>
      </c>
      <c r="DT133" s="231">
        <v>14478.81</v>
      </c>
      <c r="DU133" s="231">
        <v>119231.7</v>
      </c>
      <c r="DV133" s="231">
        <v>18091.489999999998</v>
      </c>
      <c r="DW133" s="231">
        <v>0</v>
      </c>
    </row>
    <row r="134" spans="1:127" hidden="1">
      <c r="A134" s="226">
        <v>1018</v>
      </c>
      <c r="B134" s="227" t="s">
        <v>422</v>
      </c>
      <c r="C134" s="226">
        <v>1018</v>
      </c>
      <c r="D134" s="228" t="s">
        <v>281</v>
      </c>
      <c r="E134" s="228" t="s">
        <v>282</v>
      </c>
      <c r="F134" s="228" t="s">
        <v>5</v>
      </c>
      <c r="G134" s="228" t="s">
        <v>283</v>
      </c>
      <c r="H134" s="229">
        <v>1034145.99</v>
      </c>
      <c r="I134" s="229">
        <v>0</v>
      </c>
      <c r="J134" s="229">
        <v>40298.93</v>
      </c>
      <c r="K134" s="229">
        <v>0</v>
      </c>
      <c r="L134" s="229">
        <v>0</v>
      </c>
      <c r="M134" s="229">
        <v>0</v>
      </c>
      <c r="N134" s="229">
        <v>0</v>
      </c>
      <c r="O134" s="229">
        <v>0</v>
      </c>
      <c r="P134" s="229">
        <v>29483.1</v>
      </c>
      <c r="Q134" s="229">
        <v>0</v>
      </c>
      <c r="R134" s="229">
        <v>0</v>
      </c>
      <c r="S134" s="229">
        <v>0</v>
      </c>
      <c r="T134" s="229">
        <v>0</v>
      </c>
      <c r="U134" s="229">
        <v>60000</v>
      </c>
      <c r="V134" s="229">
        <v>0</v>
      </c>
      <c r="W134" s="229">
        <v>0</v>
      </c>
      <c r="X134" s="229">
        <v>0</v>
      </c>
      <c r="Y134" s="229">
        <v>1163928.02</v>
      </c>
      <c r="Z134" s="229">
        <v>154319.78000000006</v>
      </c>
      <c r="AA134" s="229">
        <v>294235.77999999997</v>
      </c>
      <c r="AB134" s="229">
        <v>0</v>
      </c>
      <c r="AC134" s="229">
        <v>26690.809999999867</v>
      </c>
      <c r="AD134" s="229">
        <v>35753.79</v>
      </c>
      <c r="AE134" s="229">
        <v>0</v>
      </c>
      <c r="AF134" s="229">
        <v>59347.590000000317</v>
      </c>
      <c r="AG134" s="229">
        <v>2249.1099999999806</v>
      </c>
      <c r="AH134" s="229">
        <v>2522.33</v>
      </c>
      <c r="AI134" s="229">
        <v>0</v>
      </c>
      <c r="AJ134" s="229">
        <v>0</v>
      </c>
      <c r="AK134" s="229">
        <v>3056.2599999999993</v>
      </c>
      <c r="AL134" s="229">
        <v>111</v>
      </c>
      <c r="AM134" s="229">
        <v>26260.720000000005</v>
      </c>
      <c r="AN134" s="229">
        <v>0</v>
      </c>
      <c r="AO134" s="229">
        <v>28834.730000000007</v>
      </c>
      <c r="AP134" s="229">
        <v>0</v>
      </c>
      <c r="AQ134" s="229">
        <v>7522.0399999999991</v>
      </c>
      <c r="AR134" s="229">
        <v>15092.889999999998</v>
      </c>
      <c r="AS134" s="229">
        <v>0</v>
      </c>
      <c r="AT134" s="229">
        <v>0</v>
      </c>
      <c r="AU134" s="229">
        <v>20945.230000000018</v>
      </c>
      <c r="AV134" s="229">
        <v>3291.75</v>
      </c>
      <c r="AW134" s="229">
        <v>0</v>
      </c>
      <c r="AX134" s="229">
        <v>13663.439999999999</v>
      </c>
      <c r="AY134" s="229">
        <v>38552.130000000012</v>
      </c>
      <c r="AZ134" s="229">
        <v>24.04</v>
      </c>
      <c r="BA134" s="229">
        <v>171684.02999999994</v>
      </c>
      <c r="BB134" s="229">
        <v>0</v>
      </c>
      <c r="BC134" s="229">
        <v>0</v>
      </c>
      <c r="BD134" s="229">
        <v>0</v>
      </c>
      <c r="BE134" s="229">
        <v>904157.45000000007</v>
      </c>
      <c r="BF134" s="229">
        <v>33813.389999999934</v>
      </c>
      <c r="BG134" s="229">
        <v>259770.56999999995</v>
      </c>
      <c r="BH134" s="229">
        <v>293583.9599999999</v>
      </c>
      <c r="BI134" s="229">
        <v>5127.25</v>
      </c>
      <c r="BJ134" s="229">
        <v>0</v>
      </c>
      <c r="BK134" s="229">
        <v>0</v>
      </c>
      <c r="BL134" s="229">
        <v>5127.25</v>
      </c>
      <c r="BM134" s="229">
        <v>0</v>
      </c>
      <c r="BN134" s="229">
        <v>0</v>
      </c>
      <c r="BO134" s="229">
        <v>0</v>
      </c>
      <c r="BP134" s="229">
        <v>0</v>
      </c>
      <c r="BQ134" s="229">
        <v>0</v>
      </c>
      <c r="BR134" s="229">
        <v>27780.32</v>
      </c>
      <c r="BS134" s="229">
        <v>5127.25</v>
      </c>
      <c r="BT134" s="229">
        <v>32907.57</v>
      </c>
      <c r="BU134" s="229">
        <v>0</v>
      </c>
      <c r="BV134" s="229">
        <v>0</v>
      </c>
      <c r="BW134" s="229">
        <v>0</v>
      </c>
      <c r="BX134" s="229">
        <v>0</v>
      </c>
      <c r="BY134" s="229">
        <v>0</v>
      </c>
      <c r="BZ134" s="229">
        <v>0</v>
      </c>
      <c r="CA134" s="229">
        <v>0</v>
      </c>
      <c r="CB134" s="229">
        <v>0</v>
      </c>
      <c r="CC134" s="229">
        <v>0</v>
      </c>
      <c r="CD134" s="229">
        <v>293583.9599999999</v>
      </c>
      <c r="CE134" s="229">
        <v>0</v>
      </c>
      <c r="CF134" s="229">
        <v>32907.57</v>
      </c>
      <c r="CG134" s="229">
        <v>0</v>
      </c>
      <c r="CH134" s="229">
        <v>0</v>
      </c>
      <c r="CI134" s="229">
        <f t="shared" si="4"/>
        <v>326491.52999999991</v>
      </c>
      <c r="CJ134" s="229">
        <v>32571.1</v>
      </c>
      <c r="CK134" s="229">
        <v>0</v>
      </c>
      <c r="CL134" s="229">
        <v>0</v>
      </c>
      <c r="CM134" s="229">
        <v>32571.1</v>
      </c>
      <c r="CN134" s="229">
        <v>0</v>
      </c>
      <c r="CO134" s="229">
        <v>0</v>
      </c>
      <c r="CP134" s="229">
        <v>0</v>
      </c>
      <c r="CQ134" s="229">
        <v>0</v>
      </c>
      <c r="CR134" s="229">
        <v>293135.96999999997</v>
      </c>
      <c r="CS134" s="229">
        <v>325707.06999999995</v>
      </c>
      <c r="CT134" s="229">
        <v>0</v>
      </c>
      <c r="CU134" s="229">
        <v>0</v>
      </c>
      <c r="CV134" s="229">
        <v>0</v>
      </c>
      <c r="CW134" s="229">
        <v>0</v>
      </c>
      <c r="CX134" s="229"/>
      <c r="CY134" s="229"/>
      <c r="CZ134" s="229"/>
      <c r="DA134" s="229">
        <v>0</v>
      </c>
      <c r="DB134" s="229">
        <v>0</v>
      </c>
      <c r="DC134" s="229">
        <v>0</v>
      </c>
      <c r="DD134" s="229">
        <v>784.47</v>
      </c>
      <c r="DE134" s="229">
        <v>0</v>
      </c>
      <c r="DF134" s="229">
        <v>0</v>
      </c>
      <c r="DG134" s="229">
        <v>0</v>
      </c>
      <c r="DH134" s="229">
        <v>0</v>
      </c>
      <c r="DI134" s="229">
        <v>0</v>
      </c>
      <c r="DJ134" s="229">
        <v>0</v>
      </c>
      <c r="DK134" s="229">
        <v>784.47</v>
      </c>
      <c r="DL134" s="229">
        <v>0</v>
      </c>
      <c r="DM134" s="229">
        <v>0</v>
      </c>
      <c r="DN134" s="229">
        <v>0</v>
      </c>
      <c r="DO134" s="229">
        <v>0</v>
      </c>
      <c r="DP134" s="229">
        <v>0</v>
      </c>
      <c r="DQ134" s="230">
        <v>-9.9999998928979039E-3</v>
      </c>
      <c r="DR134" s="231">
        <v>572596.86000000022</v>
      </c>
      <c r="DS134" s="232">
        <v>331560.58999999985</v>
      </c>
      <c r="DT134" s="231">
        <v>38552.130000000012</v>
      </c>
      <c r="DU134" s="231">
        <v>29483.1</v>
      </c>
      <c r="DV134" s="231">
        <v>60000</v>
      </c>
      <c r="DW134" s="231">
        <v>0</v>
      </c>
    </row>
    <row r="135" spans="1:127" hidden="1">
      <c r="A135" s="226">
        <v>1000</v>
      </c>
      <c r="B135" s="227" t="s">
        <v>423</v>
      </c>
      <c r="C135" s="226">
        <v>1000</v>
      </c>
      <c r="D135" s="228" t="s">
        <v>281</v>
      </c>
      <c r="E135" s="228" t="s">
        <v>282</v>
      </c>
      <c r="F135" s="228" t="s">
        <v>5</v>
      </c>
      <c r="G135" s="228" t="s">
        <v>293</v>
      </c>
      <c r="H135" s="229">
        <v>536701.67000000004</v>
      </c>
      <c r="I135" s="229">
        <v>0</v>
      </c>
      <c r="J135" s="229">
        <v>16440.759999999998</v>
      </c>
      <c r="K135" s="229">
        <v>0</v>
      </c>
      <c r="L135" s="229">
        <v>0</v>
      </c>
      <c r="M135" s="229">
        <v>0</v>
      </c>
      <c r="N135" s="229">
        <v>0</v>
      </c>
      <c r="O135" s="229">
        <v>0</v>
      </c>
      <c r="P135" s="229">
        <v>31189.240000000005</v>
      </c>
      <c r="Q135" s="229">
        <v>0</v>
      </c>
      <c r="R135" s="229">
        <v>0</v>
      </c>
      <c r="S135" s="229">
        <v>0</v>
      </c>
      <c r="T135" s="229">
        <v>73432.459999999992</v>
      </c>
      <c r="U135" s="229">
        <v>109794.18</v>
      </c>
      <c r="V135" s="229">
        <v>0</v>
      </c>
      <c r="W135" s="229">
        <v>0</v>
      </c>
      <c r="X135" s="229">
        <v>0</v>
      </c>
      <c r="Y135" s="229">
        <v>767558.31</v>
      </c>
      <c r="Z135" s="229">
        <v>193268.38000000015</v>
      </c>
      <c r="AA135" s="229">
        <v>0</v>
      </c>
      <c r="AB135" s="229">
        <v>169149.8</v>
      </c>
      <c r="AC135" s="229">
        <v>277.0999999998312</v>
      </c>
      <c r="AD135" s="229">
        <v>102422.28</v>
      </c>
      <c r="AE135" s="229">
        <v>0</v>
      </c>
      <c r="AF135" s="229">
        <v>7121.3999999999069</v>
      </c>
      <c r="AG135" s="229">
        <v>1445.3899999999931</v>
      </c>
      <c r="AH135" s="229">
        <v>3857</v>
      </c>
      <c r="AI135" s="229">
        <v>0</v>
      </c>
      <c r="AJ135" s="229">
        <v>0</v>
      </c>
      <c r="AK135" s="229">
        <v>39179.399999999994</v>
      </c>
      <c r="AL135" s="229">
        <v>0</v>
      </c>
      <c r="AM135" s="229">
        <v>2478.1799999999994</v>
      </c>
      <c r="AN135" s="229">
        <v>1932.8899999999999</v>
      </c>
      <c r="AO135" s="229">
        <v>8135.93</v>
      </c>
      <c r="AP135" s="229">
        <v>0</v>
      </c>
      <c r="AQ135" s="229">
        <v>2161.35</v>
      </c>
      <c r="AR135" s="229">
        <v>4581.7499999999982</v>
      </c>
      <c r="AS135" s="229">
        <v>375</v>
      </c>
      <c r="AT135" s="229">
        <v>0</v>
      </c>
      <c r="AU135" s="229">
        <v>10579.250000000004</v>
      </c>
      <c r="AV135" s="229">
        <v>3291.75</v>
      </c>
      <c r="AW135" s="229">
        <v>0</v>
      </c>
      <c r="AX135" s="229">
        <v>2670</v>
      </c>
      <c r="AY135" s="229">
        <v>7345.4999999999991</v>
      </c>
      <c r="AZ135" s="229">
        <v>0</v>
      </c>
      <c r="BA135" s="229">
        <v>62026.670000000013</v>
      </c>
      <c r="BB135" s="229">
        <v>0</v>
      </c>
      <c r="BC135" s="229">
        <v>0</v>
      </c>
      <c r="BD135" s="229">
        <v>0</v>
      </c>
      <c r="BE135" s="229">
        <v>622299.02</v>
      </c>
      <c r="BF135" s="229">
        <v>-98052.180000000226</v>
      </c>
      <c r="BG135" s="229">
        <v>145259.29000000004</v>
      </c>
      <c r="BH135" s="229">
        <v>47207.109999999811</v>
      </c>
      <c r="BI135" s="229">
        <v>4650.3599999999997</v>
      </c>
      <c r="BJ135" s="229">
        <v>0</v>
      </c>
      <c r="BK135" s="229">
        <v>0</v>
      </c>
      <c r="BL135" s="229">
        <v>4650.3599999999997</v>
      </c>
      <c r="BM135" s="229">
        <v>0</v>
      </c>
      <c r="BN135" s="229">
        <v>0</v>
      </c>
      <c r="BO135" s="229">
        <v>31282</v>
      </c>
      <c r="BP135" s="229">
        <v>0</v>
      </c>
      <c r="BQ135" s="229">
        <v>31282</v>
      </c>
      <c r="BR135" s="229">
        <v>36772.39</v>
      </c>
      <c r="BS135" s="229">
        <v>-26631.64</v>
      </c>
      <c r="BT135" s="229">
        <v>10140.75</v>
      </c>
      <c r="BU135" s="229">
        <v>0</v>
      </c>
      <c r="BV135" s="229">
        <v>0</v>
      </c>
      <c r="BW135" s="229">
        <v>0</v>
      </c>
      <c r="BX135" s="229">
        <v>0</v>
      </c>
      <c r="BY135" s="229">
        <v>0</v>
      </c>
      <c r="BZ135" s="229">
        <v>0</v>
      </c>
      <c r="CA135" s="229">
        <v>0</v>
      </c>
      <c r="CB135" s="229">
        <v>0</v>
      </c>
      <c r="CC135" s="229">
        <v>0</v>
      </c>
      <c r="CD135" s="229">
        <v>47207.11</v>
      </c>
      <c r="CE135" s="229">
        <v>0</v>
      </c>
      <c r="CF135" s="229">
        <v>10140.75</v>
      </c>
      <c r="CG135" s="229">
        <v>0</v>
      </c>
      <c r="CH135" s="229">
        <v>0</v>
      </c>
      <c r="CI135" s="229">
        <f t="shared" si="4"/>
        <v>57347.86</v>
      </c>
      <c r="CJ135" s="229">
        <v>0</v>
      </c>
      <c r="CK135" s="229">
        <v>0</v>
      </c>
      <c r="CL135" s="229">
        <v>0</v>
      </c>
      <c r="CM135" s="229">
        <v>0</v>
      </c>
      <c r="CN135" s="229">
        <v>0</v>
      </c>
      <c r="CO135" s="229">
        <v>0</v>
      </c>
      <c r="CP135" s="229">
        <v>0</v>
      </c>
      <c r="CQ135" s="229">
        <v>0</v>
      </c>
      <c r="CR135" s="229">
        <v>0</v>
      </c>
      <c r="CS135" s="229">
        <v>0</v>
      </c>
      <c r="CT135" s="229">
        <v>0</v>
      </c>
      <c r="CU135" s="229">
        <v>0</v>
      </c>
      <c r="CV135" s="229">
        <v>0</v>
      </c>
      <c r="CW135" s="229">
        <v>0</v>
      </c>
      <c r="CX135" s="229"/>
      <c r="CY135" s="229"/>
      <c r="CZ135" s="229"/>
      <c r="DA135" s="229">
        <v>-38045.140000000189</v>
      </c>
      <c r="DB135" s="229">
        <v>-38045.140000000189</v>
      </c>
      <c r="DC135" s="229">
        <v>95372.25</v>
      </c>
      <c r="DD135" s="229">
        <v>20.75</v>
      </c>
      <c r="DE135" s="229">
        <v>0</v>
      </c>
      <c r="DF135" s="229">
        <v>0</v>
      </c>
      <c r="DG135" s="229">
        <v>0</v>
      </c>
      <c r="DH135" s="229">
        <v>0</v>
      </c>
      <c r="DI135" s="229">
        <v>0</v>
      </c>
      <c r="DJ135" s="229">
        <v>0</v>
      </c>
      <c r="DK135" s="229">
        <v>95393</v>
      </c>
      <c r="DL135" s="229">
        <v>0</v>
      </c>
      <c r="DM135" s="229">
        <v>0</v>
      </c>
      <c r="DN135" s="229">
        <v>0</v>
      </c>
      <c r="DO135" s="229">
        <v>0</v>
      </c>
      <c r="DP135" s="229">
        <v>0</v>
      </c>
      <c r="DQ135" s="230">
        <v>1.8917489796876907E-10</v>
      </c>
      <c r="DR135" s="231">
        <v>473684.35</v>
      </c>
      <c r="DS135" s="232">
        <v>148614.67000000004</v>
      </c>
      <c r="DT135" s="231">
        <v>7345.4999999999991</v>
      </c>
      <c r="DU135" s="231">
        <v>104621.7</v>
      </c>
      <c r="DV135" s="231">
        <v>109794.18</v>
      </c>
      <c r="DW135" s="231">
        <v>0</v>
      </c>
    </row>
    <row r="136" spans="1:127" hidden="1">
      <c r="A136" s="226">
        <v>7033</v>
      </c>
      <c r="B136" s="227" t="s">
        <v>424</v>
      </c>
      <c r="C136" s="226">
        <v>7033</v>
      </c>
      <c r="D136" s="228" t="s">
        <v>281</v>
      </c>
      <c r="E136" s="228" t="s">
        <v>296</v>
      </c>
      <c r="F136" s="228" t="s">
        <v>5</v>
      </c>
      <c r="G136" s="228" t="s">
        <v>283</v>
      </c>
      <c r="H136" s="229">
        <v>4665140</v>
      </c>
      <c r="I136" s="229">
        <v>0</v>
      </c>
      <c r="J136" s="229">
        <v>3178114</v>
      </c>
      <c r="K136" s="229">
        <v>0</v>
      </c>
      <c r="L136" s="229">
        <v>190990</v>
      </c>
      <c r="M136" s="229">
        <v>5114</v>
      </c>
      <c r="N136" s="229">
        <v>0</v>
      </c>
      <c r="O136" s="229">
        <v>0</v>
      </c>
      <c r="P136" s="229">
        <v>0</v>
      </c>
      <c r="Q136" s="229">
        <v>0</v>
      </c>
      <c r="R136" s="229">
        <v>0</v>
      </c>
      <c r="S136" s="229">
        <v>0</v>
      </c>
      <c r="T136" s="229">
        <v>0</v>
      </c>
      <c r="U136" s="229">
        <v>0</v>
      </c>
      <c r="V136" s="229">
        <v>0</v>
      </c>
      <c r="W136" s="229">
        <v>35152</v>
      </c>
      <c r="X136" s="229">
        <v>0</v>
      </c>
      <c r="Y136" s="229">
        <v>8074510</v>
      </c>
      <c r="Z136" s="229">
        <v>6277525</v>
      </c>
      <c r="AA136" s="229">
        <v>20891</v>
      </c>
      <c r="AB136" s="229">
        <v>221569</v>
      </c>
      <c r="AC136" s="229">
        <v>63923</v>
      </c>
      <c r="AD136" s="229">
        <v>208003</v>
      </c>
      <c r="AE136" s="229">
        <v>58629</v>
      </c>
      <c r="AF136" s="229">
        <v>3929</v>
      </c>
      <c r="AG136" s="229">
        <v>6553</v>
      </c>
      <c r="AH136" s="229">
        <v>0</v>
      </c>
      <c r="AI136" s="229">
        <v>0</v>
      </c>
      <c r="AJ136" s="229">
        <v>0</v>
      </c>
      <c r="AK136" s="229">
        <v>180632</v>
      </c>
      <c r="AL136" s="229">
        <v>1048</v>
      </c>
      <c r="AM136" s="229">
        <v>94655</v>
      </c>
      <c r="AN136" s="229">
        <v>136</v>
      </c>
      <c r="AO136" s="229">
        <v>142843</v>
      </c>
      <c r="AP136" s="229">
        <v>0</v>
      </c>
      <c r="AQ136" s="229">
        <v>7997</v>
      </c>
      <c r="AR136" s="229">
        <v>147647</v>
      </c>
      <c r="AS136" s="229">
        <v>14196</v>
      </c>
      <c r="AT136" s="229">
        <v>28827</v>
      </c>
      <c r="AU136" s="229">
        <v>149230</v>
      </c>
      <c r="AV136" s="229">
        <v>14611</v>
      </c>
      <c r="AW136" s="229">
        <v>0</v>
      </c>
      <c r="AX136" s="229">
        <v>100304</v>
      </c>
      <c r="AY136" s="229">
        <v>365881</v>
      </c>
      <c r="AZ136" s="229">
        <v>0</v>
      </c>
      <c r="BA136" s="229">
        <v>239479</v>
      </c>
      <c r="BB136" s="229">
        <v>0</v>
      </c>
      <c r="BC136" s="229">
        <v>0</v>
      </c>
      <c r="BD136" s="229">
        <v>0</v>
      </c>
      <c r="BE136" s="229">
        <v>8348507</v>
      </c>
      <c r="BF136" s="229">
        <v>429976</v>
      </c>
      <c r="BG136" s="229">
        <v>-273997</v>
      </c>
      <c r="BH136" s="229">
        <v>155979</v>
      </c>
      <c r="BI136" s="229">
        <v>23592</v>
      </c>
      <c r="BJ136" s="229">
        <v>0</v>
      </c>
      <c r="BK136" s="229">
        <v>0</v>
      </c>
      <c r="BL136" s="229">
        <v>23592</v>
      </c>
      <c r="BM136" s="229">
        <v>0</v>
      </c>
      <c r="BN136" s="229">
        <v>0</v>
      </c>
      <c r="BO136" s="229">
        <v>0</v>
      </c>
      <c r="BP136" s="229">
        <v>0</v>
      </c>
      <c r="BQ136" s="229">
        <v>0</v>
      </c>
      <c r="BR136" s="229">
        <v>76859</v>
      </c>
      <c r="BS136" s="229">
        <v>23592</v>
      </c>
      <c r="BT136" s="229">
        <v>100451</v>
      </c>
      <c r="BU136" s="229">
        <v>0</v>
      </c>
      <c r="BV136" s="229">
        <v>0</v>
      </c>
      <c r="BW136" s="229">
        <v>0</v>
      </c>
      <c r="BX136" s="229">
        <v>0</v>
      </c>
      <c r="BY136" s="229">
        <v>0</v>
      </c>
      <c r="BZ136" s="229">
        <v>0</v>
      </c>
      <c r="CA136" s="229">
        <v>0</v>
      </c>
      <c r="CB136" s="229">
        <v>0</v>
      </c>
      <c r="CC136" s="229">
        <v>0</v>
      </c>
      <c r="CD136" s="229">
        <v>155979</v>
      </c>
      <c r="CE136" s="229">
        <v>0</v>
      </c>
      <c r="CF136" s="229">
        <v>100451</v>
      </c>
      <c r="CG136" s="229">
        <v>0</v>
      </c>
      <c r="CH136" s="229">
        <v>0</v>
      </c>
      <c r="CI136" s="229">
        <f t="shared" si="4"/>
        <v>256430</v>
      </c>
      <c r="CJ136" s="229">
        <v>227151</v>
      </c>
      <c r="CK136" s="229">
        <v>0</v>
      </c>
      <c r="CL136" s="229">
        <v>0</v>
      </c>
      <c r="CM136" s="229">
        <v>227151</v>
      </c>
      <c r="CN136" s="229">
        <v>0</v>
      </c>
      <c r="CO136" s="229">
        <v>0</v>
      </c>
      <c r="CP136" s="229">
        <v>0</v>
      </c>
      <c r="CQ136" s="229">
        <v>29548</v>
      </c>
      <c r="CR136" s="229">
        <v>0</v>
      </c>
      <c r="CS136" s="229">
        <v>256699</v>
      </c>
      <c r="CT136" s="229">
        <v>0</v>
      </c>
      <c r="CU136" s="229">
        <v>0</v>
      </c>
      <c r="CV136" s="229">
        <v>0</v>
      </c>
      <c r="CW136" s="229">
        <v>0</v>
      </c>
      <c r="CX136" s="229"/>
      <c r="CY136" s="229"/>
      <c r="CZ136" s="229"/>
      <c r="DA136" s="229">
        <v>0</v>
      </c>
      <c r="DB136" s="229">
        <v>0</v>
      </c>
      <c r="DC136" s="229">
        <v>0</v>
      </c>
      <c r="DD136" s="229">
        <v>0</v>
      </c>
      <c r="DE136" s="229">
        <v>0</v>
      </c>
      <c r="DF136" s="229">
        <v>0</v>
      </c>
      <c r="DG136" s="229">
        <v>0</v>
      </c>
      <c r="DH136" s="229">
        <v>-270</v>
      </c>
      <c r="DI136" s="229">
        <v>0</v>
      </c>
      <c r="DJ136" s="229">
        <v>0</v>
      </c>
      <c r="DK136" s="229">
        <v>-270</v>
      </c>
      <c r="DL136" s="229">
        <v>0</v>
      </c>
      <c r="DM136" s="229">
        <v>0</v>
      </c>
      <c r="DN136" s="229">
        <v>0</v>
      </c>
      <c r="DO136" s="229">
        <v>0</v>
      </c>
      <c r="DP136" s="229">
        <v>0</v>
      </c>
      <c r="DQ136" s="230">
        <v>0</v>
      </c>
      <c r="DR136" s="231">
        <v>6861022</v>
      </c>
      <c r="DS136" s="232">
        <v>1487485</v>
      </c>
      <c r="DT136" s="231">
        <v>365881</v>
      </c>
      <c r="DU136" s="231">
        <v>0</v>
      </c>
      <c r="DV136" s="231">
        <v>0</v>
      </c>
      <c r="DW136" s="231">
        <v>0</v>
      </c>
    </row>
    <row r="137" spans="1:127" hidden="1">
      <c r="A137" s="226">
        <v>4177</v>
      </c>
      <c r="B137" s="227" t="s">
        <v>425</v>
      </c>
      <c r="C137" s="226">
        <v>4177</v>
      </c>
      <c r="D137" s="228" t="s">
        <v>281</v>
      </c>
      <c r="E137" s="228" t="s">
        <v>294</v>
      </c>
      <c r="F137" s="228" t="s">
        <v>5</v>
      </c>
      <c r="G137" s="228" t="s">
        <v>283</v>
      </c>
      <c r="H137" s="229">
        <v>6583713</v>
      </c>
      <c r="I137" s="229">
        <v>0</v>
      </c>
      <c r="J137" s="229">
        <v>36642</v>
      </c>
      <c r="K137" s="229">
        <v>0</v>
      </c>
      <c r="L137" s="229">
        <v>446250</v>
      </c>
      <c r="M137" s="229">
        <v>0</v>
      </c>
      <c r="N137" s="229">
        <v>49881</v>
      </c>
      <c r="O137" s="229">
        <v>0</v>
      </c>
      <c r="P137" s="229">
        <v>120512</v>
      </c>
      <c r="Q137" s="229">
        <v>0</v>
      </c>
      <c r="R137" s="229">
        <v>0</v>
      </c>
      <c r="S137" s="229">
        <v>0</v>
      </c>
      <c r="T137" s="229">
        <v>42086</v>
      </c>
      <c r="U137" s="229">
        <v>0</v>
      </c>
      <c r="V137" s="229">
        <v>0</v>
      </c>
      <c r="W137" s="229">
        <v>26229</v>
      </c>
      <c r="X137" s="229">
        <v>0</v>
      </c>
      <c r="Y137" s="229">
        <v>7305313</v>
      </c>
      <c r="Z137" s="229">
        <v>4341985</v>
      </c>
      <c r="AA137" s="229">
        <v>0</v>
      </c>
      <c r="AB137" s="229">
        <v>390237</v>
      </c>
      <c r="AC137" s="229">
        <v>101399</v>
      </c>
      <c r="AD137" s="229">
        <v>626898</v>
      </c>
      <c r="AE137" s="229">
        <v>0</v>
      </c>
      <c r="AF137" s="229">
        <v>18521</v>
      </c>
      <c r="AG137" s="229">
        <v>53955</v>
      </c>
      <c r="AH137" s="229">
        <v>44547</v>
      </c>
      <c r="AI137" s="229">
        <v>0</v>
      </c>
      <c r="AJ137" s="229">
        <v>0</v>
      </c>
      <c r="AK137" s="229">
        <v>141311</v>
      </c>
      <c r="AL137" s="229">
        <v>320</v>
      </c>
      <c r="AM137" s="229">
        <v>136154</v>
      </c>
      <c r="AN137" s="229">
        <v>30555</v>
      </c>
      <c r="AO137" s="229">
        <v>185434</v>
      </c>
      <c r="AP137" s="229">
        <v>111495</v>
      </c>
      <c r="AQ137" s="229">
        <v>16092</v>
      </c>
      <c r="AR137" s="229">
        <v>134396</v>
      </c>
      <c r="AS137" s="229">
        <v>169482</v>
      </c>
      <c r="AT137" s="229">
        <v>41686</v>
      </c>
      <c r="AU137" s="229">
        <v>99778</v>
      </c>
      <c r="AV137" s="229">
        <v>24313</v>
      </c>
      <c r="AW137" s="229">
        <v>22158</v>
      </c>
      <c r="AX137" s="229">
        <v>175399</v>
      </c>
      <c r="AY137" s="229">
        <v>96301</v>
      </c>
      <c r="AZ137" s="229">
        <v>85816</v>
      </c>
      <c r="BA137" s="229">
        <v>362516</v>
      </c>
      <c r="BB137" s="229">
        <v>0</v>
      </c>
      <c r="BC137" s="229">
        <v>0</v>
      </c>
      <c r="BD137" s="229">
        <v>0</v>
      </c>
      <c r="BE137" s="229">
        <v>7410748</v>
      </c>
      <c r="BF137" s="229">
        <v>562701</v>
      </c>
      <c r="BG137" s="229">
        <v>-105435</v>
      </c>
      <c r="BH137" s="229">
        <v>457266</v>
      </c>
      <c r="BI137" s="229">
        <v>17357</v>
      </c>
      <c r="BJ137" s="229">
        <v>0</v>
      </c>
      <c r="BK137" s="229">
        <v>0</v>
      </c>
      <c r="BL137" s="229">
        <v>17357</v>
      </c>
      <c r="BM137" s="229">
        <v>48550</v>
      </c>
      <c r="BN137" s="229">
        <v>0</v>
      </c>
      <c r="BO137" s="229">
        <v>0</v>
      </c>
      <c r="BP137" s="229">
        <v>0</v>
      </c>
      <c r="BQ137" s="229">
        <v>48550</v>
      </c>
      <c r="BR137" s="229">
        <v>64914</v>
      </c>
      <c r="BS137" s="229">
        <v>-31194</v>
      </c>
      <c r="BT137" s="229">
        <v>33720</v>
      </c>
      <c r="BU137" s="229">
        <v>0</v>
      </c>
      <c r="BV137" s="229">
        <v>0</v>
      </c>
      <c r="BW137" s="229">
        <v>0</v>
      </c>
      <c r="BX137" s="229">
        <v>0</v>
      </c>
      <c r="BY137" s="229">
        <v>0</v>
      </c>
      <c r="BZ137" s="229">
        <v>0</v>
      </c>
      <c r="CA137" s="229">
        <v>0</v>
      </c>
      <c r="CB137" s="229">
        <v>0</v>
      </c>
      <c r="CC137" s="229">
        <v>0</v>
      </c>
      <c r="CD137" s="229">
        <v>457266</v>
      </c>
      <c r="CE137" s="229">
        <v>0</v>
      </c>
      <c r="CF137" s="229">
        <v>33720</v>
      </c>
      <c r="CG137" s="229">
        <v>0</v>
      </c>
      <c r="CH137" s="229">
        <v>0</v>
      </c>
      <c r="CI137" s="229">
        <f t="shared" si="4"/>
        <v>490986</v>
      </c>
      <c r="CJ137" s="229">
        <v>1124621</v>
      </c>
      <c r="CK137" s="229">
        <v>100179</v>
      </c>
      <c r="CL137" s="229">
        <v>57671</v>
      </c>
      <c r="CM137" s="229">
        <v>1082114</v>
      </c>
      <c r="CN137" s="229">
        <v>0</v>
      </c>
      <c r="CO137" s="229">
        <v>0</v>
      </c>
      <c r="CP137" s="229">
        <v>37031</v>
      </c>
      <c r="CQ137" s="229">
        <v>0</v>
      </c>
      <c r="CR137" s="229">
        <v>0</v>
      </c>
      <c r="CS137" s="229">
        <v>1119144</v>
      </c>
      <c r="CT137" s="229">
        <v>1334</v>
      </c>
      <c r="CU137" s="229">
        <v>0</v>
      </c>
      <c r="CV137" s="229">
        <v>0</v>
      </c>
      <c r="CW137" s="229">
        <v>1334</v>
      </c>
      <c r="CX137" s="229"/>
      <c r="CY137" s="229"/>
      <c r="CZ137" s="229"/>
      <c r="DA137" s="229">
        <v>0</v>
      </c>
      <c r="DB137" s="229">
        <v>1334</v>
      </c>
      <c r="DC137" s="229">
        <v>0</v>
      </c>
      <c r="DD137" s="229">
        <v>0</v>
      </c>
      <c r="DE137" s="229">
        <v>35660</v>
      </c>
      <c r="DF137" s="229">
        <v>0</v>
      </c>
      <c r="DG137" s="229">
        <v>-36617</v>
      </c>
      <c r="DH137" s="229">
        <v>0</v>
      </c>
      <c r="DI137" s="229">
        <v>0</v>
      </c>
      <c r="DJ137" s="229">
        <v>0</v>
      </c>
      <c r="DK137" s="229">
        <v>-957</v>
      </c>
      <c r="DL137" s="229">
        <v>0</v>
      </c>
      <c r="DM137" s="229">
        <v>0</v>
      </c>
      <c r="DN137" s="229">
        <v>-139342</v>
      </c>
      <c r="DO137" s="229">
        <v>-13509</v>
      </c>
      <c r="DP137" s="229">
        <v>-475684</v>
      </c>
      <c r="DQ137" s="230">
        <v>0.11</v>
      </c>
      <c r="DR137" s="231">
        <v>5532995</v>
      </c>
      <c r="DS137" s="232">
        <v>1877753</v>
      </c>
      <c r="DT137" s="231">
        <v>96301</v>
      </c>
      <c r="DU137" s="231">
        <v>162598</v>
      </c>
      <c r="DV137" s="231">
        <v>0</v>
      </c>
      <c r="DW137" s="231">
        <v>-628535</v>
      </c>
    </row>
    <row r="138" spans="1:127" hidden="1">
      <c r="A138" s="226">
        <v>2169</v>
      </c>
      <c r="B138" s="227" t="s">
        <v>426</v>
      </c>
      <c r="C138" s="226">
        <v>2169</v>
      </c>
      <c r="D138" s="228" t="s">
        <v>281</v>
      </c>
      <c r="E138" s="228" t="s">
        <v>291</v>
      </c>
      <c r="F138" s="228" t="s">
        <v>5</v>
      </c>
      <c r="G138" s="228" t="s">
        <v>283</v>
      </c>
      <c r="H138" s="229">
        <v>2527444.3199999998</v>
      </c>
      <c r="I138" s="229">
        <v>0</v>
      </c>
      <c r="J138" s="229">
        <v>23505.41</v>
      </c>
      <c r="K138" s="229">
        <v>0</v>
      </c>
      <c r="L138" s="229">
        <v>343360</v>
      </c>
      <c r="M138" s="229">
        <v>856.93</v>
      </c>
      <c r="N138" s="229">
        <v>0</v>
      </c>
      <c r="O138" s="229">
        <v>0</v>
      </c>
      <c r="P138" s="229">
        <v>39715.410000000003</v>
      </c>
      <c r="Q138" s="229">
        <v>0</v>
      </c>
      <c r="R138" s="229">
        <v>0</v>
      </c>
      <c r="S138" s="229">
        <v>0</v>
      </c>
      <c r="T138" s="229">
        <v>22784.97</v>
      </c>
      <c r="U138" s="229">
        <v>0</v>
      </c>
      <c r="V138" s="229">
        <v>0</v>
      </c>
      <c r="W138" s="229">
        <v>5376.88</v>
      </c>
      <c r="X138" s="229">
        <v>42132</v>
      </c>
      <c r="Y138" s="229">
        <v>3005175.9200000004</v>
      </c>
      <c r="Z138" s="229">
        <v>1360602.5799999952</v>
      </c>
      <c r="AA138" s="229">
        <v>1.1102230246251565E-15</v>
      </c>
      <c r="AB138" s="229">
        <v>536306.30999999994</v>
      </c>
      <c r="AC138" s="229">
        <v>38574.360000000452</v>
      </c>
      <c r="AD138" s="229">
        <v>154964.97999999998</v>
      </c>
      <c r="AE138" s="229">
        <v>0</v>
      </c>
      <c r="AF138" s="229">
        <v>60810.189999999711</v>
      </c>
      <c r="AG138" s="229">
        <v>18682.259999999806</v>
      </c>
      <c r="AH138" s="229">
        <v>0</v>
      </c>
      <c r="AI138" s="229">
        <v>0</v>
      </c>
      <c r="AJ138" s="229">
        <v>0</v>
      </c>
      <c r="AK138" s="229">
        <v>69894.880000000005</v>
      </c>
      <c r="AL138" s="229">
        <v>1050</v>
      </c>
      <c r="AM138" s="229">
        <v>57002.049999999996</v>
      </c>
      <c r="AN138" s="229">
        <v>10583.66</v>
      </c>
      <c r="AO138" s="229">
        <v>44846.459999999992</v>
      </c>
      <c r="AP138" s="229">
        <v>29679.82</v>
      </c>
      <c r="AQ138" s="229">
        <v>8347.0400000000009</v>
      </c>
      <c r="AR138" s="229">
        <v>145175.25999999998</v>
      </c>
      <c r="AS138" s="229">
        <v>28110.79</v>
      </c>
      <c r="AT138" s="229">
        <v>0</v>
      </c>
      <c r="AU138" s="229">
        <v>20576.959999999995</v>
      </c>
      <c r="AV138" s="229">
        <v>9919.75</v>
      </c>
      <c r="AW138" s="229">
        <v>4715</v>
      </c>
      <c r="AX138" s="229">
        <v>136079.24</v>
      </c>
      <c r="AY138" s="229">
        <v>32099.330000000009</v>
      </c>
      <c r="AZ138" s="229">
        <v>0</v>
      </c>
      <c r="BA138" s="229">
        <v>116642.36</v>
      </c>
      <c r="BB138" s="229">
        <v>0</v>
      </c>
      <c r="BC138" s="229">
        <v>0</v>
      </c>
      <c r="BD138" s="229">
        <v>0</v>
      </c>
      <c r="BE138" s="229">
        <v>2884663.2799999942</v>
      </c>
      <c r="BF138" s="229">
        <v>486355.18999999994</v>
      </c>
      <c r="BG138" s="229">
        <v>120512.64000000618</v>
      </c>
      <c r="BH138" s="229">
        <v>606867.83000000613</v>
      </c>
      <c r="BI138" s="229">
        <v>26204</v>
      </c>
      <c r="BJ138" s="229">
        <v>0</v>
      </c>
      <c r="BK138" s="229">
        <v>0</v>
      </c>
      <c r="BL138" s="229">
        <v>26204</v>
      </c>
      <c r="BM138" s="229">
        <v>0</v>
      </c>
      <c r="BN138" s="229">
        <v>9068.18</v>
      </c>
      <c r="BO138" s="229">
        <v>0</v>
      </c>
      <c r="BP138" s="229">
        <v>0</v>
      </c>
      <c r="BQ138" s="229">
        <v>9068.18</v>
      </c>
      <c r="BR138" s="229">
        <v>23058.17</v>
      </c>
      <c r="BS138" s="229">
        <v>17135.82</v>
      </c>
      <c r="BT138" s="229">
        <v>40193.99</v>
      </c>
      <c r="BU138" s="229">
        <v>0</v>
      </c>
      <c r="BV138" s="229">
        <v>0</v>
      </c>
      <c r="BW138" s="229">
        <v>0</v>
      </c>
      <c r="BX138" s="229">
        <v>0</v>
      </c>
      <c r="BY138" s="229">
        <v>0</v>
      </c>
      <c r="BZ138" s="229">
        <v>0</v>
      </c>
      <c r="CA138" s="229">
        <v>0</v>
      </c>
      <c r="CB138" s="229">
        <v>0</v>
      </c>
      <c r="CC138" s="229">
        <v>0</v>
      </c>
      <c r="CD138" s="229">
        <v>606867.83000000613</v>
      </c>
      <c r="CE138" s="229">
        <v>0</v>
      </c>
      <c r="CF138" s="229">
        <v>40193.99</v>
      </c>
      <c r="CG138" s="229">
        <v>0</v>
      </c>
      <c r="CH138" s="229">
        <v>0</v>
      </c>
      <c r="CI138" s="229">
        <f t="shared" ref="CI138:CI201" si="5">SUM(CD138:CF138)</f>
        <v>647061.82000000612</v>
      </c>
      <c r="CJ138" s="229">
        <v>890573.22</v>
      </c>
      <c r="CK138" s="229">
        <v>0</v>
      </c>
      <c r="CL138" s="229">
        <v>0</v>
      </c>
      <c r="CM138" s="229">
        <v>890573.22</v>
      </c>
      <c r="CN138" s="229">
        <v>0</v>
      </c>
      <c r="CO138" s="229">
        <v>0</v>
      </c>
      <c r="CP138" s="229">
        <v>3988</v>
      </c>
      <c r="CQ138" s="229">
        <v>0</v>
      </c>
      <c r="CR138" s="229">
        <v>-193422.54</v>
      </c>
      <c r="CS138" s="229">
        <v>701138.67999999993</v>
      </c>
      <c r="CT138" s="229">
        <v>0</v>
      </c>
      <c r="CU138" s="229">
        <v>0</v>
      </c>
      <c r="CV138" s="229">
        <v>0</v>
      </c>
      <c r="CW138" s="229">
        <v>0</v>
      </c>
      <c r="CX138" s="229"/>
      <c r="CY138" s="229"/>
      <c r="CZ138" s="229"/>
      <c r="DA138" s="229">
        <v>0</v>
      </c>
      <c r="DB138" s="229">
        <v>0</v>
      </c>
      <c r="DC138" s="229">
        <v>0</v>
      </c>
      <c r="DD138" s="229">
        <v>14593.58</v>
      </c>
      <c r="DE138" s="229">
        <v>0</v>
      </c>
      <c r="DF138" s="229">
        <v>0</v>
      </c>
      <c r="DG138" s="229">
        <v>-22574.880000000001</v>
      </c>
      <c r="DH138" s="229">
        <v>-46095.79</v>
      </c>
      <c r="DI138" s="229">
        <v>0</v>
      </c>
      <c r="DJ138" s="229">
        <v>0</v>
      </c>
      <c r="DK138" s="229">
        <v>-54077.090000000004</v>
      </c>
      <c r="DL138" s="229">
        <v>0</v>
      </c>
      <c r="DM138" s="229">
        <v>0</v>
      </c>
      <c r="DN138" s="229">
        <v>0</v>
      </c>
      <c r="DO138" s="229">
        <v>0</v>
      </c>
      <c r="DP138" s="229">
        <v>0</v>
      </c>
      <c r="DQ138" s="230">
        <v>0.23000000009778887</v>
      </c>
      <c r="DR138" s="231">
        <v>2169940.679999995</v>
      </c>
      <c r="DS138" s="232">
        <v>714722.59999999916</v>
      </c>
      <c r="DT138" s="231">
        <v>32099.330000000009</v>
      </c>
      <c r="DU138" s="231">
        <v>62500.380000000005</v>
      </c>
      <c r="DV138" s="231">
        <v>0</v>
      </c>
      <c r="DW138" s="231">
        <v>0</v>
      </c>
    </row>
    <row r="139" spans="1:127" hidden="1">
      <c r="A139" s="226">
        <v>2008</v>
      </c>
      <c r="B139" s="227" t="s">
        <v>427</v>
      </c>
      <c r="C139" s="226">
        <v>2008</v>
      </c>
      <c r="D139" s="228" t="s">
        <v>281</v>
      </c>
      <c r="E139" s="228" t="s">
        <v>291</v>
      </c>
      <c r="F139" s="228" t="s">
        <v>5</v>
      </c>
      <c r="G139" s="228" t="s">
        <v>283</v>
      </c>
      <c r="H139" s="229">
        <v>2680543.63</v>
      </c>
      <c r="I139" s="229">
        <v>0</v>
      </c>
      <c r="J139" s="229">
        <v>76098.179999999993</v>
      </c>
      <c r="K139" s="229">
        <v>0</v>
      </c>
      <c r="L139" s="229">
        <v>284480</v>
      </c>
      <c r="M139" s="229">
        <v>4113.8599999999997</v>
      </c>
      <c r="N139" s="229">
        <v>0</v>
      </c>
      <c r="O139" s="229">
        <v>0</v>
      </c>
      <c r="P139" s="229">
        <v>41380.209999999934</v>
      </c>
      <c r="Q139" s="229">
        <v>48343.640000000007</v>
      </c>
      <c r="R139" s="229">
        <v>0</v>
      </c>
      <c r="S139" s="229">
        <v>0</v>
      </c>
      <c r="T139" s="229">
        <v>1088.2</v>
      </c>
      <c r="U139" s="229">
        <v>0</v>
      </c>
      <c r="V139" s="229">
        <v>0</v>
      </c>
      <c r="W139" s="229">
        <v>15994.58</v>
      </c>
      <c r="X139" s="229">
        <v>68622</v>
      </c>
      <c r="Y139" s="229">
        <v>3220664.3000000003</v>
      </c>
      <c r="Z139" s="229">
        <v>1091618.52</v>
      </c>
      <c r="AA139" s="229">
        <v>-1417.21</v>
      </c>
      <c r="AB139" s="229">
        <v>14809.700000000008</v>
      </c>
      <c r="AC139" s="229">
        <v>433641.74999999977</v>
      </c>
      <c r="AD139" s="229">
        <v>4293.0700000000006</v>
      </c>
      <c r="AE139" s="229">
        <v>0</v>
      </c>
      <c r="AF139" s="229">
        <v>455802.46999999916</v>
      </c>
      <c r="AG139" s="229">
        <v>23566.570000000022</v>
      </c>
      <c r="AH139" s="229">
        <v>2374</v>
      </c>
      <c r="AI139" s="229">
        <v>0</v>
      </c>
      <c r="AJ139" s="229">
        <v>0</v>
      </c>
      <c r="AK139" s="229">
        <v>20707.62</v>
      </c>
      <c r="AL139" s="229">
        <v>0</v>
      </c>
      <c r="AM139" s="229">
        <v>8262.11</v>
      </c>
      <c r="AN139" s="229">
        <v>10299.540000000001</v>
      </c>
      <c r="AO139" s="229">
        <v>32355.170000000002</v>
      </c>
      <c r="AP139" s="229">
        <v>28884.83</v>
      </c>
      <c r="AQ139" s="229">
        <v>22212.38</v>
      </c>
      <c r="AR139" s="229">
        <v>325980.0900000002</v>
      </c>
      <c r="AS139" s="229">
        <v>444.3</v>
      </c>
      <c r="AT139" s="229">
        <v>0</v>
      </c>
      <c r="AU139" s="229">
        <v>17105.829999999987</v>
      </c>
      <c r="AV139" s="229">
        <v>9471</v>
      </c>
      <c r="AW139" s="229">
        <v>0</v>
      </c>
      <c r="AX139" s="229">
        <v>248375.63</v>
      </c>
      <c r="AY139" s="229">
        <v>329701.89</v>
      </c>
      <c r="AZ139" s="229">
        <v>10629.68</v>
      </c>
      <c r="BA139" s="229">
        <v>120129.14</v>
      </c>
      <c r="BB139" s="229">
        <v>0</v>
      </c>
      <c r="BC139" s="229">
        <v>0</v>
      </c>
      <c r="BD139" s="229">
        <v>0</v>
      </c>
      <c r="BE139" s="229">
        <v>3209248.0799999996</v>
      </c>
      <c r="BF139" s="229">
        <v>234792.61999999982</v>
      </c>
      <c r="BG139" s="229">
        <v>11416.220000000671</v>
      </c>
      <c r="BH139" s="229">
        <v>246208.84000000049</v>
      </c>
      <c r="BI139" s="229">
        <v>9121</v>
      </c>
      <c r="BJ139" s="229">
        <v>0</v>
      </c>
      <c r="BK139" s="229">
        <v>0</v>
      </c>
      <c r="BL139" s="229">
        <v>9121</v>
      </c>
      <c r="BM139" s="229">
        <v>0</v>
      </c>
      <c r="BN139" s="229">
        <v>0</v>
      </c>
      <c r="BO139" s="229">
        <v>0</v>
      </c>
      <c r="BP139" s="229">
        <v>0</v>
      </c>
      <c r="BQ139" s="229">
        <v>0</v>
      </c>
      <c r="BR139" s="229">
        <v>8645.43</v>
      </c>
      <c r="BS139" s="229">
        <v>9121</v>
      </c>
      <c r="BT139" s="229">
        <v>17766.43</v>
      </c>
      <c r="BU139" s="229">
        <v>0</v>
      </c>
      <c r="BV139" s="229">
        <v>0</v>
      </c>
      <c r="BW139" s="229">
        <v>0</v>
      </c>
      <c r="BX139" s="229">
        <v>0</v>
      </c>
      <c r="BY139" s="229">
        <v>0</v>
      </c>
      <c r="BZ139" s="229">
        <v>0</v>
      </c>
      <c r="CA139" s="229">
        <v>0</v>
      </c>
      <c r="CB139" s="229">
        <v>0</v>
      </c>
      <c r="CC139" s="229">
        <v>0</v>
      </c>
      <c r="CD139" s="229">
        <v>246208.84000000049</v>
      </c>
      <c r="CE139" s="229">
        <v>0</v>
      </c>
      <c r="CF139" s="229">
        <v>17766.43</v>
      </c>
      <c r="CG139" s="229">
        <v>0</v>
      </c>
      <c r="CH139" s="229">
        <v>0</v>
      </c>
      <c r="CI139" s="229">
        <f t="shared" si="5"/>
        <v>263975.27000000048</v>
      </c>
      <c r="CJ139" s="229">
        <v>542437.26</v>
      </c>
      <c r="CK139" s="229">
        <v>0</v>
      </c>
      <c r="CL139" s="229">
        <v>0</v>
      </c>
      <c r="CM139" s="229">
        <v>542437.26</v>
      </c>
      <c r="CN139" s="229">
        <v>0</v>
      </c>
      <c r="CO139" s="229">
        <v>0</v>
      </c>
      <c r="CP139" s="229">
        <v>35866.46</v>
      </c>
      <c r="CQ139" s="229">
        <v>0</v>
      </c>
      <c r="CR139" s="229">
        <v>-270795.51</v>
      </c>
      <c r="CS139" s="229">
        <v>307508.20999999996</v>
      </c>
      <c r="CT139" s="229">
        <v>0</v>
      </c>
      <c r="CU139" s="229">
        <v>0</v>
      </c>
      <c r="CV139" s="229">
        <v>0</v>
      </c>
      <c r="CW139" s="229">
        <v>0</v>
      </c>
      <c r="CX139" s="229"/>
      <c r="CY139" s="229"/>
      <c r="CZ139" s="229"/>
      <c r="DA139" s="229">
        <v>0</v>
      </c>
      <c r="DB139" s="229">
        <v>0</v>
      </c>
      <c r="DC139" s="229">
        <v>0</v>
      </c>
      <c r="DD139" s="229">
        <v>8172.28</v>
      </c>
      <c r="DE139" s="229">
        <v>0</v>
      </c>
      <c r="DF139" s="229">
        <v>0</v>
      </c>
      <c r="DG139" s="229">
        <v>0</v>
      </c>
      <c r="DH139" s="229">
        <v>-51705.2</v>
      </c>
      <c r="DI139" s="229">
        <v>0</v>
      </c>
      <c r="DJ139" s="229">
        <v>0</v>
      </c>
      <c r="DK139" s="229">
        <v>-43532.92</v>
      </c>
      <c r="DL139" s="229">
        <v>0</v>
      </c>
      <c r="DM139" s="229">
        <v>0</v>
      </c>
      <c r="DN139" s="229">
        <v>0</v>
      </c>
      <c r="DO139" s="229">
        <v>0</v>
      </c>
      <c r="DP139" s="229">
        <v>0</v>
      </c>
      <c r="DQ139" s="230">
        <v>-2.0000000018626451E-2</v>
      </c>
      <c r="DR139" s="231">
        <v>2022314.8699999989</v>
      </c>
      <c r="DS139" s="232">
        <v>1186933.2100000007</v>
      </c>
      <c r="DT139" s="231">
        <v>329701.89</v>
      </c>
      <c r="DU139" s="231">
        <v>90812.049999999945</v>
      </c>
      <c r="DV139" s="231">
        <v>0</v>
      </c>
      <c r="DW139" s="231">
        <v>0</v>
      </c>
    </row>
    <row r="140" spans="1:127" hidden="1">
      <c r="A140" s="226">
        <v>1038</v>
      </c>
      <c r="B140" s="227" t="s">
        <v>428</v>
      </c>
      <c r="C140" s="226">
        <v>1038</v>
      </c>
      <c r="D140" s="228" t="s">
        <v>281</v>
      </c>
      <c r="E140" s="228" t="s">
        <v>282</v>
      </c>
      <c r="F140" s="228" t="s">
        <v>5</v>
      </c>
      <c r="G140" s="228" t="s">
        <v>283</v>
      </c>
      <c r="H140" s="229">
        <v>1098848.98</v>
      </c>
      <c r="I140" s="229">
        <v>0</v>
      </c>
      <c r="J140" s="229">
        <v>91077.14</v>
      </c>
      <c r="K140" s="229">
        <v>0</v>
      </c>
      <c r="L140" s="229">
        <v>0</v>
      </c>
      <c r="M140" s="229">
        <v>2685.64</v>
      </c>
      <c r="N140" s="229">
        <v>0</v>
      </c>
      <c r="O140" s="229">
        <v>0</v>
      </c>
      <c r="P140" s="229">
        <v>296695.52999999997</v>
      </c>
      <c r="Q140" s="229">
        <v>16458.060000000001</v>
      </c>
      <c r="R140" s="229">
        <v>0</v>
      </c>
      <c r="S140" s="229">
        <v>0</v>
      </c>
      <c r="T140" s="229">
        <v>168.5</v>
      </c>
      <c r="U140" s="229">
        <v>0</v>
      </c>
      <c r="V140" s="229">
        <v>0</v>
      </c>
      <c r="W140" s="229">
        <v>0</v>
      </c>
      <c r="X140" s="229">
        <v>0</v>
      </c>
      <c r="Y140" s="229">
        <v>1505933.8499999999</v>
      </c>
      <c r="Z140" s="229">
        <v>290807.96000000002</v>
      </c>
      <c r="AA140" s="229">
        <v>0</v>
      </c>
      <c r="AB140" s="229">
        <v>504398.20400000003</v>
      </c>
      <c r="AC140" s="229">
        <v>39445.1</v>
      </c>
      <c r="AD140" s="229">
        <v>65400.83</v>
      </c>
      <c r="AE140" s="229">
        <v>0</v>
      </c>
      <c r="AF140" s="229">
        <v>114025.8</v>
      </c>
      <c r="AG140" s="229">
        <v>5118.7</v>
      </c>
      <c r="AH140" s="229">
        <v>5101.5</v>
      </c>
      <c r="AI140" s="229">
        <v>0</v>
      </c>
      <c r="AJ140" s="229">
        <v>0</v>
      </c>
      <c r="AK140" s="229">
        <v>8160.35</v>
      </c>
      <c r="AL140" s="229">
        <v>261.66000000000003</v>
      </c>
      <c r="AM140" s="229">
        <v>27948.16</v>
      </c>
      <c r="AN140" s="229">
        <v>194.99</v>
      </c>
      <c r="AO140" s="229">
        <v>22259.25</v>
      </c>
      <c r="AP140" s="229">
        <v>0</v>
      </c>
      <c r="AQ140" s="229">
        <v>12232.29</v>
      </c>
      <c r="AR140" s="229">
        <v>39933.599999999999</v>
      </c>
      <c r="AS140" s="229">
        <v>4438.51</v>
      </c>
      <c r="AT140" s="229">
        <v>0</v>
      </c>
      <c r="AU140" s="229">
        <v>6579.64</v>
      </c>
      <c r="AV140" s="229">
        <v>3291.75</v>
      </c>
      <c r="AW140" s="229">
        <v>0</v>
      </c>
      <c r="AX140" s="229">
        <v>37169.270000000004</v>
      </c>
      <c r="AY140" s="229">
        <v>186029.38</v>
      </c>
      <c r="AZ140" s="229">
        <v>0</v>
      </c>
      <c r="BA140" s="229">
        <v>78939.95</v>
      </c>
      <c r="BB140" s="229">
        <v>0</v>
      </c>
      <c r="BC140" s="229">
        <v>0</v>
      </c>
      <c r="BD140" s="229">
        <v>0</v>
      </c>
      <c r="BE140" s="229">
        <v>1451736.8940000001</v>
      </c>
      <c r="BF140" s="229">
        <v>48023.810000000056</v>
      </c>
      <c r="BG140" s="229">
        <v>54196.955999999773</v>
      </c>
      <c r="BH140" s="229">
        <v>102220.76599999983</v>
      </c>
      <c r="BI140" s="229">
        <v>5066.5</v>
      </c>
      <c r="BJ140" s="229">
        <v>0</v>
      </c>
      <c r="BK140" s="229">
        <v>0</v>
      </c>
      <c r="BL140" s="229">
        <v>5066.5</v>
      </c>
      <c r="BM140" s="229">
        <v>0</v>
      </c>
      <c r="BN140" s="229">
        <v>0</v>
      </c>
      <c r="BO140" s="229">
        <v>0</v>
      </c>
      <c r="BP140" s="229">
        <v>0</v>
      </c>
      <c r="BQ140" s="229">
        <v>0</v>
      </c>
      <c r="BR140" s="229">
        <v>15489.910000000003</v>
      </c>
      <c r="BS140" s="229">
        <v>5066.5</v>
      </c>
      <c r="BT140" s="229">
        <v>20556.410000000003</v>
      </c>
      <c r="BU140" s="229">
        <v>0</v>
      </c>
      <c r="BV140" s="229">
        <v>0</v>
      </c>
      <c r="BW140" s="229">
        <v>0</v>
      </c>
      <c r="BX140" s="229">
        <v>0</v>
      </c>
      <c r="BY140" s="229">
        <v>0</v>
      </c>
      <c r="BZ140" s="229">
        <v>0</v>
      </c>
      <c r="CA140" s="229">
        <v>0</v>
      </c>
      <c r="CB140" s="229">
        <v>0</v>
      </c>
      <c r="CC140" s="229">
        <v>0</v>
      </c>
      <c r="CD140" s="229">
        <v>102220.76599999983</v>
      </c>
      <c r="CE140" s="229">
        <v>0</v>
      </c>
      <c r="CF140" s="229">
        <v>20556.410000000003</v>
      </c>
      <c r="CG140" s="229">
        <v>0</v>
      </c>
      <c r="CH140" s="229">
        <v>0</v>
      </c>
      <c r="CI140" s="229">
        <f t="shared" si="5"/>
        <v>122777.17599999983</v>
      </c>
      <c r="CJ140" s="229">
        <v>374418.28</v>
      </c>
      <c r="CK140" s="229">
        <v>3682.89</v>
      </c>
      <c r="CL140" s="229">
        <v>1696.07</v>
      </c>
      <c r="CM140" s="229">
        <v>372431.46</v>
      </c>
      <c r="CN140" s="229">
        <v>0</v>
      </c>
      <c r="CO140" s="229">
        <v>0</v>
      </c>
      <c r="CP140" s="229">
        <v>3613.85</v>
      </c>
      <c r="CQ140" s="229">
        <v>19523.25</v>
      </c>
      <c r="CR140" s="229">
        <v>0</v>
      </c>
      <c r="CS140" s="229">
        <v>395568.56</v>
      </c>
      <c r="CT140" s="229">
        <v>0</v>
      </c>
      <c r="CU140" s="229">
        <v>0</v>
      </c>
      <c r="CV140" s="229">
        <v>0</v>
      </c>
      <c r="CW140" s="229">
        <v>0</v>
      </c>
      <c r="CX140" s="229"/>
      <c r="CY140" s="229"/>
      <c r="CZ140" s="229"/>
      <c r="DA140" s="229">
        <v>0</v>
      </c>
      <c r="DB140" s="229">
        <v>0</v>
      </c>
      <c r="DC140" s="229">
        <v>0</v>
      </c>
      <c r="DD140" s="229">
        <v>286.72000000000003</v>
      </c>
      <c r="DE140" s="229">
        <v>0</v>
      </c>
      <c r="DF140" s="229">
        <v>0</v>
      </c>
      <c r="DG140" s="229">
        <v>0</v>
      </c>
      <c r="DH140" s="229">
        <v>-13882.619999999999</v>
      </c>
      <c r="DI140" s="229">
        <v>0</v>
      </c>
      <c r="DJ140" s="229">
        <v>0</v>
      </c>
      <c r="DK140" s="229">
        <v>-13595.9</v>
      </c>
      <c r="DL140" s="229">
        <v>0</v>
      </c>
      <c r="DM140" s="229">
        <v>74587.55</v>
      </c>
      <c r="DN140" s="229">
        <v>-138</v>
      </c>
      <c r="DO140" s="229">
        <v>-333645.02999999997</v>
      </c>
      <c r="DP140" s="229">
        <v>0</v>
      </c>
      <c r="DQ140" s="230">
        <v>0</v>
      </c>
      <c r="DR140" s="231">
        <v>1019196.594</v>
      </c>
      <c r="DS140" s="232">
        <v>432540.30000000005</v>
      </c>
      <c r="DT140" s="231">
        <v>186029.38</v>
      </c>
      <c r="DU140" s="231">
        <v>313322.08999999997</v>
      </c>
      <c r="DV140" s="231">
        <v>0</v>
      </c>
      <c r="DW140" s="231">
        <v>-259195.47999999998</v>
      </c>
    </row>
    <row r="141" spans="1:127" hidden="1">
      <c r="A141" s="226">
        <v>2174</v>
      </c>
      <c r="B141" s="227" t="s">
        <v>429</v>
      </c>
      <c r="C141" s="226">
        <v>2174</v>
      </c>
      <c r="D141" s="228" t="s">
        <v>281</v>
      </c>
      <c r="E141" s="228" t="s">
        <v>291</v>
      </c>
      <c r="F141" s="228" t="s">
        <v>5</v>
      </c>
      <c r="G141" s="228" t="s">
        <v>283</v>
      </c>
      <c r="H141" s="229">
        <v>2035146.07</v>
      </c>
      <c r="I141" s="229">
        <v>0</v>
      </c>
      <c r="J141" s="229">
        <v>64002.15</v>
      </c>
      <c r="K141" s="229">
        <v>0</v>
      </c>
      <c r="L141" s="229">
        <v>205330</v>
      </c>
      <c r="M141" s="229">
        <v>5400</v>
      </c>
      <c r="N141" s="229">
        <v>0</v>
      </c>
      <c r="O141" s="229">
        <v>0</v>
      </c>
      <c r="P141" s="229">
        <v>46.56</v>
      </c>
      <c r="Q141" s="229">
        <v>0</v>
      </c>
      <c r="R141" s="229">
        <v>0</v>
      </c>
      <c r="S141" s="229">
        <v>0</v>
      </c>
      <c r="T141" s="229">
        <v>9214.91</v>
      </c>
      <c r="U141" s="229">
        <v>65147.81</v>
      </c>
      <c r="V141" s="229">
        <v>0</v>
      </c>
      <c r="W141" s="229">
        <v>7365</v>
      </c>
      <c r="X141" s="229">
        <v>312133.57</v>
      </c>
      <c r="Y141" s="229">
        <v>2703786.0700000003</v>
      </c>
      <c r="Z141" s="229">
        <v>1160835.96</v>
      </c>
      <c r="AA141" s="229">
        <v>0</v>
      </c>
      <c r="AB141" s="229">
        <v>481198.16</v>
      </c>
      <c r="AC141" s="229">
        <v>45237.97</v>
      </c>
      <c r="AD141" s="229">
        <v>182021.91</v>
      </c>
      <c r="AE141" s="229">
        <v>0</v>
      </c>
      <c r="AF141" s="229">
        <v>116216.02</v>
      </c>
      <c r="AG141" s="229">
        <v>7580.07</v>
      </c>
      <c r="AH141" s="229">
        <v>8999.7900000000009</v>
      </c>
      <c r="AI141" s="229">
        <v>0</v>
      </c>
      <c r="AJ141" s="229">
        <v>0</v>
      </c>
      <c r="AK141" s="229">
        <v>8577.49</v>
      </c>
      <c r="AL141" s="229">
        <v>451.01</v>
      </c>
      <c r="AM141" s="229">
        <v>36452.839999999997</v>
      </c>
      <c r="AN141" s="229">
        <v>5924.89</v>
      </c>
      <c r="AO141" s="229">
        <v>61327.31</v>
      </c>
      <c r="AP141" s="229">
        <v>20532.46</v>
      </c>
      <c r="AQ141" s="229">
        <v>5472.47</v>
      </c>
      <c r="AR141" s="229">
        <v>187072.76</v>
      </c>
      <c r="AS141" s="229">
        <v>6534.16</v>
      </c>
      <c r="AT141" s="229">
        <v>0</v>
      </c>
      <c r="AU141" s="229">
        <v>19223.2</v>
      </c>
      <c r="AV141" s="229">
        <v>8300</v>
      </c>
      <c r="AW141" s="229">
        <v>0</v>
      </c>
      <c r="AX141" s="229">
        <v>154153.29999999999</v>
      </c>
      <c r="AY141" s="229">
        <v>119718.85</v>
      </c>
      <c r="AZ141" s="229">
        <v>8703.5399999999991</v>
      </c>
      <c r="BA141" s="229">
        <v>-1657.43</v>
      </c>
      <c r="BB141" s="229">
        <v>77889.2</v>
      </c>
      <c r="BC141" s="229">
        <v>0</v>
      </c>
      <c r="BD141" s="229">
        <v>0</v>
      </c>
      <c r="BE141" s="229">
        <v>2720765.9300000006</v>
      </c>
      <c r="BF141" s="229">
        <v>185786.39999999927</v>
      </c>
      <c r="BG141" s="229">
        <v>-16979.860000000335</v>
      </c>
      <c r="BH141" s="229">
        <v>168806.53999999893</v>
      </c>
      <c r="BI141" s="229">
        <v>8050</v>
      </c>
      <c r="BJ141" s="229">
        <v>0</v>
      </c>
      <c r="BK141" s="229">
        <v>0</v>
      </c>
      <c r="BL141" s="229">
        <v>8050</v>
      </c>
      <c r="BM141" s="229">
        <v>0</v>
      </c>
      <c r="BN141" s="229">
        <v>20689</v>
      </c>
      <c r="BO141" s="229">
        <v>0</v>
      </c>
      <c r="BP141" s="229">
        <v>0</v>
      </c>
      <c r="BQ141" s="229">
        <v>20689</v>
      </c>
      <c r="BR141" s="229">
        <v>12639.25</v>
      </c>
      <c r="BS141" s="229">
        <v>-12639</v>
      </c>
      <c r="BT141" s="229">
        <v>0.25</v>
      </c>
      <c r="BU141" s="229">
        <v>0</v>
      </c>
      <c r="BV141" s="229">
        <v>0</v>
      </c>
      <c r="BW141" s="229">
        <v>0</v>
      </c>
      <c r="BX141" s="229">
        <v>0</v>
      </c>
      <c r="BY141" s="229">
        <v>0</v>
      </c>
      <c r="BZ141" s="229">
        <v>0</v>
      </c>
      <c r="CA141" s="229">
        <v>0</v>
      </c>
      <c r="CB141" s="229">
        <v>0</v>
      </c>
      <c r="CC141" s="229">
        <v>0</v>
      </c>
      <c r="CD141" s="229">
        <v>168806.53999999893</v>
      </c>
      <c r="CE141" s="229">
        <v>0</v>
      </c>
      <c r="CF141" s="229">
        <v>0.25</v>
      </c>
      <c r="CG141" s="229">
        <v>0</v>
      </c>
      <c r="CH141" s="229">
        <v>0</v>
      </c>
      <c r="CI141" s="229">
        <f t="shared" si="5"/>
        <v>168806.78999999893</v>
      </c>
      <c r="CJ141" s="229">
        <v>358550.92</v>
      </c>
      <c r="CK141" s="229">
        <v>187317.26</v>
      </c>
      <c r="CL141" s="229">
        <v>0</v>
      </c>
      <c r="CM141" s="229">
        <v>171233.65999999997</v>
      </c>
      <c r="CN141" s="229">
        <v>39.630000000000003</v>
      </c>
      <c r="CO141" s="229">
        <v>0</v>
      </c>
      <c r="CP141" s="229">
        <v>8664.1200000000008</v>
      </c>
      <c r="CQ141" s="229">
        <v>1380.39</v>
      </c>
      <c r="CR141" s="229">
        <v>0</v>
      </c>
      <c r="CS141" s="229">
        <v>181317.8</v>
      </c>
      <c r="CT141" s="229">
        <v>718.4</v>
      </c>
      <c r="CU141" s="229">
        <v>0</v>
      </c>
      <c r="CV141" s="229">
        <v>0</v>
      </c>
      <c r="CW141" s="229">
        <v>718.4</v>
      </c>
      <c r="CX141" s="229"/>
      <c r="CY141" s="229"/>
      <c r="CZ141" s="229"/>
      <c r="DA141" s="229">
        <v>0</v>
      </c>
      <c r="DB141" s="229">
        <v>718.4</v>
      </c>
      <c r="DC141" s="229">
        <v>0</v>
      </c>
      <c r="DD141" s="229">
        <v>0</v>
      </c>
      <c r="DE141" s="229">
        <v>0</v>
      </c>
      <c r="DF141" s="229">
        <v>0</v>
      </c>
      <c r="DG141" s="229">
        <v>-11523.75</v>
      </c>
      <c r="DH141" s="229">
        <v>0</v>
      </c>
      <c r="DI141" s="229">
        <v>0</v>
      </c>
      <c r="DJ141" s="229">
        <v>0</v>
      </c>
      <c r="DK141" s="229">
        <v>-11523.75</v>
      </c>
      <c r="DL141" s="229">
        <v>0</v>
      </c>
      <c r="DM141" s="229">
        <v>0</v>
      </c>
      <c r="DN141" s="229">
        <v>-1706</v>
      </c>
      <c r="DO141" s="229">
        <v>0</v>
      </c>
      <c r="DP141" s="229">
        <v>0</v>
      </c>
      <c r="DQ141" s="230"/>
      <c r="DR141" s="231">
        <v>1993090.0899999999</v>
      </c>
      <c r="DS141" s="232">
        <v>727675.84000000078</v>
      </c>
      <c r="DT141" s="231">
        <v>119718.85</v>
      </c>
      <c r="DU141" s="231">
        <v>9261.4699999999993</v>
      </c>
      <c r="DV141" s="231">
        <v>65147.81</v>
      </c>
      <c r="DW141" s="231">
        <v>-1706</v>
      </c>
    </row>
    <row r="142" spans="1:127" hidden="1">
      <c r="A142" s="237">
        <v>2176</v>
      </c>
      <c r="B142" s="228" t="s">
        <v>501</v>
      </c>
      <c r="C142" s="237">
        <v>2176</v>
      </c>
      <c r="D142" s="228" t="s">
        <v>281</v>
      </c>
      <c r="E142" s="228" t="s">
        <v>291</v>
      </c>
      <c r="F142" s="228" t="s">
        <v>5</v>
      </c>
      <c r="G142" s="228" t="s">
        <v>283</v>
      </c>
      <c r="H142" s="229">
        <v>4053310</v>
      </c>
      <c r="I142" s="229">
        <v>0</v>
      </c>
      <c r="J142" s="229">
        <v>287116</v>
      </c>
      <c r="K142" s="229">
        <v>0</v>
      </c>
      <c r="L142" s="229">
        <v>414400</v>
      </c>
      <c r="M142" s="229">
        <v>221725</v>
      </c>
      <c r="N142" s="229">
        <v>0</v>
      </c>
      <c r="O142" s="229">
        <v>0</v>
      </c>
      <c r="P142" s="229">
        <v>48099</v>
      </c>
      <c r="Q142" s="229">
        <v>20536</v>
      </c>
      <c r="R142" s="229">
        <v>0</v>
      </c>
      <c r="S142" s="229">
        <v>0</v>
      </c>
      <c r="T142" s="229">
        <v>16556</v>
      </c>
      <c r="U142" s="229">
        <v>0</v>
      </c>
      <c r="V142" s="229">
        <v>0</v>
      </c>
      <c r="W142" s="229">
        <v>24389</v>
      </c>
      <c r="X142" s="229">
        <v>98228</v>
      </c>
      <c r="Y142" s="229">
        <v>5184359</v>
      </c>
      <c r="Z142" s="229">
        <v>1548608</v>
      </c>
      <c r="AA142" s="229">
        <v>253</v>
      </c>
      <c r="AB142" s="229">
        <v>-24192</v>
      </c>
      <c r="AC142" s="229">
        <v>803530</v>
      </c>
      <c r="AD142" s="229">
        <v>0</v>
      </c>
      <c r="AE142" s="229">
        <v>218</v>
      </c>
      <c r="AF142" s="229">
        <v>982344</v>
      </c>
      <c r="AG142" s="229">
        <v>40266</v>
      </c>
      <c r="AH142" s="229">
        <v>15488</v>
      </c>
      <c r="AI142" s="229">
        <v>0</v>
      </c>
      <c r="AJ142" s="229">
        <v>0</v>
      </c>
      <c r="AK142" s="229">
        <v>26976</v>
      </c>
      <c r="AL142" s="229">
        <v>0</v>
      </c>
      <c r="AM142" s="229">
        <v>0</v>
      </c>
      <c r="AN142" s="229">
        <v>0</v>
      </c>
      <c r="AO142" s="229">
        <v>76342</v>
      </c>
      <c r="AP142" s="229">
        <v>62010</v>
      </c>
      <c r="AQ142" s="229">
        <v>350</v>
      </c>
      <c r="AR142" s="229">
        <v>727426</v>
      </c>
      <c r="AS142" s="229">
        <v>7780</v>
      </c>
      <c r="AT142" s="229">
        <v>96</v>
      </c>
      <c r="AU142" s="229">
        <v>3648</v>
      </c>
      <c r="AV142" s="229">
        <v>33767</v>
      </c>
      <c r="AW142" s="229">
        <v>0</v>
      </c>
      <c r="AX142" s="229">
        <v>149</v>
      </c>
      <c r="AY142" s="229">
        <v>544406</v>
      </c>
      <c r="AZ142" s="229">
        <v>16220</v>
      </c>
      <c r="BA142" s="229">
        <v>214511</v>
      </c>
      <c r="BB142" s="229">
        <v>0</v>
      </c>
      <c r="BC142" s="229">
        <v>0</v>
      </c>
      <c r="BD142" s="229">
        <v>0</v>
      </c>
      <c r="BE142" s="229">
        <v>5080195</v>
      </c>
      <c r="BF142" s="229">
        <v>306060</v>
      </c>
      <c r="BG142" s="229">
        <v>104164</v>
      </c>
      <c r="BH142" s="229">
        <v>410224</v>
      </c>
      <c r="BI142" s="229">
        <v>11859</v>
      </c>
      <c r="BJ142" s="229">
        <v>0</v>
      </c>
      <c r="BK142" s="229">
        <v>0</v>
      </c>
      <c r="BL142" s="229">
        <v>11859</v>
      </c>
      <c r="BM142" s="229">
        <v>0</v>
      </c>
      <c r="BN142" s="229">
        <v>2054</v>
      </c>
      <c r="BO142" s="229">
        <v>0</v>
      </c>
      <c r="BP142" s="229">
        <v>0</v>
      </c>
      <c r="BQ142" s="229">
        <v>2054</v>
      </c>
      <c r="BR142" s="229">
        <v>0</v>
      </c>
      <c r="BS142" s="229">
        <v>9805</v>
      </c>
      <c r="BT142" s="229">
        <v>9805</v>
      </c>
      <c r="BU142" s="229">
        <v>0</v>
      </c>
      <c r="BV142" s="229">
        <v>0</v>
      </c>
      <c r="BW142" s="229">
        <v>0</v>
      </c>
      <c r="BX142" s="229">
        <v>0</v>
      </c>
      <c r="BY142" s="229">
        <v>0</v>
      </c>
      <c r="BZ142" s="229">
        <v>0</v>
      </c>
      <c r="CA142" s="229">
        <v>0</v>
      </c>
      <c r="CB142" s="229">
        <v>0</v>
      </c>
      <c r="CC142" s="229">
        <v>0</v>
      </c>
      <c r="CD142" s="229">
        <v>410224</v>
      </c>
      <c r="CE142" s="229">
        <v>0</v>
      </c>
      <c r="CF142" s="229">
        <v>9805</v>
      </c>
      <c r="CG142" s="229">
        <v>0</v>
      </c>
      <c r="CH142" s="229">
        <v>0</v>
      </c>
      <c r="CI142" s="229">
        <f t="shared" si="5"/>
        <v>420029</v>
      </c>
      <c r="CJ142" s="229">
        <v>728792</v>
      </c>
      <c r="CK142" s="229">
        <v>0</v>
      </c>
      <c r="CL142" s="229">
        <v>0</v>
      </c>
      <c r="CM142" s="229">
        <v>728792</v>
      </c>
      <c r="CN142" s="229">
        <v>0</v>
      </c>
      <c r="CO142" s="229">
        <v>0</v>
      </c>
      <c r="CP142" s="229">
        <v>50775</v>
      </c>
      <c r="CQ142" s="229">
        <v>0</v>
      </c>
      <c r="CR142" s="229">
        <v>-368726</v>
      </c>
      <c r="CS142" s="229">
        <v>410841</v>
      </c>
      <c r="CT142" s="229">
        <v>0</v>
      </c>
      <c r="CU142" s="229">
        <v>0</v>
      </c>
      <c r="CV142" s="229">
        <v>0</v>
      </c>
      <c r="CW142" s="229">
        <v>0</v>
      </c>
      <c r="CX142" s="229"/>
      <c r="CY142" s="229"/>
      <c r="CZ142" s="229"/>
      <c r="DA142" s="229">
        <v>0</v>
      </c>
      <c r="DB142" s="229">
        <v>0</v>
      </c>
      <c r="DC142" s="229">
        <v>0</v>
      </c>
      <c r="DD142" s="229">
        <v>9447</v>
      </c>
      <c r="DE142" s="229">
        <v>0</v>
      </c>
      <c r="DF142" s="229">
        <v>0</v>
      </c>
      <c r="DG142" s="229">
        <v>0</v>
      </c>
      <c r="DH142" s="229">
        <v>-260</v>
      </c>
      <c r="DI142" s="229">
        <v>0</v>
      </c>
      <c r="DJ142" s="229">
        <v>0</v>
      </c>
      <c r="DK142" s="229">
        <v>9187</v>
      </c>
      <c r="DL142" s="229">
        <v>0</v>
      </c>
      <c r="DM142" s="229">
        <v>0</v>
      </c>
      <c r="DN142" s="229">
        <v>0</v>
      </c>
      <c r="DO142" s="229">
        <v>0</v>
      </c>
      <c r="DP142" s="229">
        <v>0</v>
      </c>
      <c r="DQ142" s="230">
        <v>0.02</v>
      </c>
      <c r="DR142" s="231">
        <v>3351027</v>
      </c>
      <c r="DS142" s="232">
        <v>1729168</v>
      </c>
      <c r="DT142" s="231">
        <v>544406</v>
      </c>
      <c r="DU142" s="231">
        <v>85191</v>
      </c>
      <c r="DV142" s="231">
        <v>0</v>
      </c>
      <c r="DW142" s="231">
        <v>0</v>
      </c>
    </row>
    <row r="143" spans="1:127" hidden="1">
      <c r="A143" s="226">
        <v>7047</v>
      </c>
      <c r="B143" s="227" t="s">
        <v>430</v>
      </c>
      <c r="C143" s="226">
        <v>7047</v>
      </c>
      <c r="D143" s="228" t="s">
        <v>281</v>
      </c>
      <c r="E143" s="228" t="s">
        <v>296</v>
      </c>
      <c r="F143" s="228" t="s">
        <v>5</v>
      </c>
      <c r="G143" s="228" t="s">
        <v>283</v>
      </c>
      <c r="H143" s="229">
        <v>1138291.0900000001</v>
      </c>
      <c r="I143" s="229">
        <v>0</v>
      </c>
      <c r="J143" s="229">
        <v>1676516.84</v>
      </c>
      <c r="K143" s="229">
        <v>0</v>
      </c>
      <c r="L143" s="229">
        <v>106120</v>
      </c>
      <c r="M143" s="229">
        <v>33485.43</v>
      </c>
      <c r="N143" s="229">
        <v>0</v>
      </c>
      <c r="O143" s="229">
        <v>0</v>
      </c>
      <c r="P143" s="229">
        <v>413214.2099999999</v>
      </c>
      <c r="Q143" s="229">
        <v>0</v>
      </c>
      <c r="R143" s="229">
        <v>0</v>
      </c>
      <c r="S143" s="229">
        <v>0</v>
      </c>
      <c r="T143" s="229">
        <v>0</v>
      </c>
      <c r="U143" s="229">
        <v>0</v>
      </c>
      <c r="V143" s="229">
        <v>0</v>
      </c>
      <c r="W143" s="229">
        <v>4894.2700000000004</v>
      </c>
      <c r="X143" s="229">
        <v>19013</v>
      </c>
      <c r="Y143" s="229">
        <v>3391534.8400000003</v>
      </c>
      <c r="Z143" s="229">
        <v>1130452.8299999968</v>
      </c>
      <c r="AA143" s="229">
        <v>0</v>
      </c>
      <c r="AB143" s="229">
        <v>827189.33</v>
      </c>
      <c r="AC143" s="229">
        <v>22796.199999998673</v>
      </c>
      <c r="AD143" s="229">
        <v>241007.92</v>
      </c>
      <c r="AE143" s="229">
        <v>0</v>
      </c>
      <c r="AF143" s="229">
        <v>68357.070000000414</v>
      </c>
      <c r="AG143" s="229">
        <v>7194.6300000000701</v>
      </c>
      <c r="AH143" s="229">
        <v>4578</v>
      </c>
      <c r="AI143" s="229">
        <v>0</v>
      </c>
      <c r="AJ143" s="229">
        <v>0</v>
      </c>
      <c r="AK143" s="229">
        <v>36439.640000000007</v>
      </c>
      <c r="AL143" s="229">
        <v>20715.690000000002</v>
      </c>
      <c r="AM143" s="229">
        <v>7204.03</v>
      </c>
      <c r="AN143" s="229">
        <v>4314.3599999999997</v>
      </c>
      <c r="AO143" s="229">
        <v>111163.79000000002</v>
      </c>
      <c r="AP143" s="229">
        <v>0</v>
      </c>
      <c r="AQ143" s="229">
        <v>24093.799999999996</v>
      </c>
      <c r="AR143" s="229">
        <v>201119.67000000004</v>
      </c>
      <c r="AS143" s="229">
        <v>35031.449999999997</v>
      </c>
      <c r="AT143" s="229">
        <v>0</v>
      </c>
      <c r="AU143" s="229">
        <v>32434.38</v>
      </c>
      <c r="AV143" s="229">
        <v>3291.75</v>
      </c>
      <c r="AW143" s="229">
        <v>3228.3199999999997</v>
      </c>
      <c r="AX143" s="229">
        <v>27723.559999999998</v>
      </c>
      <c r="AY143" s="229">
        <v>913802.40999999968</v>
      </c>
      <c r="AZ143" s="229">
        <v>0</v>
      </c>
      <c r="BA143" s="229">
        <v>174378.08000000002</v>
      </c>
      <c r="BB143" s="229">
        <v>0</v>
      </c>
      <c r="BC143" s="229">
        <v>0</v>
      </c>
      <c r="BD143" s="229">
        <v>0</v>
      </c>
      <c r="BE143" s="229">
        <v>3896516.909999995</v>
      </c>
      <c r="BF143" s="229">
        <v>107972.94000000032</v>
      </c>
      <c r="BG143" s="229">
        <v>-504982.06999999471</v>
      </c>
      <c r="BH143" s="229">
        <v>-397009.12999999442</v>
      </c>
      <c r="BI143" s="229">
        <v>21896.129999999997</v>
      </c>
      <c r="BJ143" s="229">
        <v>0</v>
      </c>
      <c r="BK143" s="229">
        <v>0</v>
      </c>
      <c r="BL143" s="229">
        <v>21896.129999999997</v>
      </c>
      <c r="BM143" s="229">
        <v>0</v>
      </c>
      <c r="BN143" s="229">
        <v>0</v>
      </c>
      <c r="BO143" s="229">
        <v>0</v>
      </c>
      <c r="BP143" s="229">
        <v>0</v>
      </c>
      <c r="BQ143" s="229">
        <v>0</v>
      </c>
      <c r="BR143" s="229">
        <v>0</v>
      </c>
      <c r="BS143" s="229">
        <v>21896.129999999997</v>
      </c>
      <c r="BT143" s="229">
        <v>21896.129999999997</v>
      </c>
      <c r="BU143" s="229">
        <v>0</v>
      </c>
      <c r="BV143" s="229">
        <v>0</v>
      </c>
      <c r="BW143" s="229">
        <v>0</v>
      </c>
      <c r="BX143" s="229">
        <v>0</v>
      </c>
      <c r="BY143" s="229">
        <v>0</v>
      </c>
      <c r="BZ143" s="229">
        <v>0</v>
      </c>
      <c r="CA143" s="229">
        <v>0</v>
      </c>
      <c r="CB143" s="229">
        <v>0</v>
      </c>
      <c r="CC143" s="229">
        <v>0</v>
      </c>
      <c r="CD143" s="229">
        <v>-397009.12999999442</v>
      </c>
      <c r="CE143" s="229">
        <v>0</v>
      </c>
      <c r="CF143" s="229">
        <v>21896.129999999997</v>
      </c>
      <c r="CG143" s="229">
        <v>0</v>
      </c>
      <c r="CH143" s="229">
        <v>0</v>
      </c>
      <c r="CI143" s="229">
        <f t="shared" si="5"/>
        <v>-375112.99999999441</v>
      </c>
      <c r="CJ143" s="229">
        <v>30396.46</v>
      </c>
      <c r="CK143" s="229">
        <v>1889.72</v>
      </c>
      <c r="CL143" s="229">
        <v>0</v>
      </c>
      <c r="CM143" s="229">
        <v>28506.739999999998</v>
      </c>
      <c r="CN143" s="229">
        <v>0</v>
      </c>
      <c r="CO143" s="229">
        <v>0</v>
      </c>
      <c r="CP143" s="229">
        <v>29974</v>
      </c>
      <c r="CQ143" s="229">
        <v>0</v>
      </c>
      <c r="CR143" s="229">
        <v>-463952.81999999995</v>
      </c>
      <c r="CS143" s="229">
        <v>-405472.07999999996</v>
      </c>
      <c r="CT143" s="229">
        <v>0</v>
      </c>
      <c r="CU143" s="229">
        <v>0</v>
      </c>
      <c r="CV143" s="229">
        <v>0</v>
      </c>
      <c r="CW143" s="229">
        <v>0</v>
      </c>
      <c r="CX143" s="229"/>
      <c r="CY143" s="229"/>
      <c r="CZ143" s="229"/>
      <c r="DA143" s="229">
        <v>0</v>
      </c>
      <c r="DB143" s="229">
        <v>0</v>
      </c>
      <c r="DC143" s="229">
        <v>54972.45</v>
      </c>
      <c r="DD143" s="229">
        <v>17901.349999999999</v>
      </c>
      <c r="DE143" s="229">
        <v>0</v>
      </c>
      <c r="DF143" s="229">
        <v>0</v>
      </c>
      <c r="DG143" s="229">
        <v>-42514.720000000001</v>
      </c>
      <c r="DH143" s="229">
        <v>0</v>
      </c>
      <c r="DI143" s="229">
        <v>0</v>
      </c>
      <c r="DJ143" s="229">
        <v>0</v>
      </c>
      <c r="DK143" s="229">
        <v>30359.079999999987</v>
      </c>
      <c r="DL143" s="229">
        <v>0</v>
      </c>
      <c r="DM143" s="229">
        <v>0</v>
      </c>
      <c r="DN143" s="229">
        <v>0</v>
      </c>
      <c r="DO143" s="229">
        <v>0</v>
      </c>
      <c r="DP143" s="229">
        <v>0</v>
      </c>
      <c r="DQ143" s="230">
        <v>0</v>
      </c>
      <c r="DR143" s="231">
        <v>2296997.9799999958</v>
      </c>
      <c r="DS143" s="232">
        <v>1599518.9299999992</v>
      </c>
      <c r="DT143" s="231">
        <v>913802.40999999968</v>
      </c>
      <c r="DU143" s="231">
        <v>413214.2099999999</v>
      </c>
      <c r="DV143" s="231">
        <v>0</v>
      </c>
      <c r="DW143" s="231">
        <v>0</v>
      </c>
    </row>
    <row r="144" spans="1:127" hidden="1">
      <c r="A144" s="226">
        <v>3410</v>
      </c>
      <c r="B144" s="227" t="s">
        <v>431</v>
      </c>
      <c r="C144" s="226">
        <v>3410</v>
      </c>
      <c r="D144" s="228" t="s">
        <v>281</v>
      </c>
      <c r="E144" s="228" t="s">
        <v>291</v>
      </c>
      <c r="F144" s="228" t="s">
        <v>5</v>
      </c>
      <c r="G144" s="228" t="s">
        <v>283</v>
      </c>
      <c r="H144" s="229">
        <v>1200749.6200000001</v>
      </c>
      <c r="I144" s="229">
        <v>0</v>
      </c>
      <c r="J144" s="229">
        <v>101960.56</v>
      </c>
      <c r="K144" s="229">
        <v>0</v>
      </c>
      <c r="L144" s="229">
        <v>76400</v>
      </c>
      <c r="M144" s="229">
        <v>1628.22</v>
      </c>
      <c r="N144" s="229">
        <v>0</v>
      </c>
      <c r="O144" s="229">
        <v>0</v>
      </c>
      <c r="P144" s="229">
        <v>81658.760000000038</v>
      </c>
      <c r="Q144" s="229">
        <v>16511</v>
      </c>
      <c r="R144" s="229">
        <v>0</v>
      </c>
      <c r="S144" s="229">
        <v>0</v>
      </c>
      <c r="T144" s="229">
        <v>10805</v>
      </c>
      <c r="U144" s="229">
        <v>0</v>
      </c>
      <c r="V144" s="229">
        <v>0</v>
      </c>
      <c r="W144" s="229">
        <v>1206.05</v>
      </c>
      <c r="X144" s="229">
        <v>49871</v>
      </c>
      <c r="Y144" s="229">
        <v>1540790.2100000002</v>
      </c>
      <c r="Z144" s="229">
        <v>656819.0900000002</v>
      </c>
      <c r="AA144" s="229">
        <v>0</v>
      </c>
      <c r="AB144" s="229">
        <v>244109.31</v>
      </c>
      <c r="AC144" s="229">
        <v>39379.939999999769</v>
      </c>
      <c r="AD144" s="229">
        <v>82428.649999999994</v>
      </c>
      <c r="AE144" s="229">
        <v>0</v>
      </c>
      <c r="AF144" s="229">
        <v>51801.340000000171</v>
      </c>
      <c r="AG144" s="229">
        <v>0</v>
      </c>
      <c r="AH144" s="229">
        <v>7439</v>
      </c>
      <c r="AI144" s="229">
        <v>0</v>
      </c>
      <c r="AJ144" s="229">
        <v>0</v>
      </c>
      <c r="AK144" s="229">
        <v>457.15999999999997</v>
      </c>
      <c r="AL144" s="229">
        <v>0</v>
      </c>
      <c r="AM144" s="229">
        <v>4490.2700000000004</v>
      </c>
      <c r="AN144" s="229">
        <v>0</v>
      </c>
      <c r="AO144" s="229">
        <v>23061</v>
      </c>
      <c r="AP144" s="229">
        <v>3921.97</v>
      </c>
      <c r="AQ144" s="229">
        <v>1970.9299999999998</v>
      </c>
      <c r="AR144" s="229">
        <v>171144.34000000003</v>
      </c>
      <c r="AS144" s="229">
        <v>683.86</v>
      </c>
      <c r="AT144" s="229">
        <v>24.04</v>
      </c>
      <c r="AU144" s="229">
        <v>10805.689999999995</v>
      </c>
      <c r="AV144" s="229">
        <v>9500.73</v>
      </c>
      <c r="AW144" s="229">
        <v>0</v>
      </c>
      <c r="AX144" s="229">
        <v>122415.35</v>
      </c>
      <c r="AY144" s="229">
        <v>0</v>
      </c>
      <c r="AZ144" s="229">
        <v>5139.3500000000004</v>
      </c>
      <c r="BA144" s="229">
        <v>80601.78</v>
      </c>
      <c r="BB144" s="229">
        <v>0</v>
      </c>
      <c r="BC144" s="229">
        <v>0</v>
      </c>
      <c r="BD144" s="229">
        <v>0</v>
      </c>
      <c r="BE144" s="229">
        <v>1516193.8000000003</v>
      </c>
      <c r="BF144" s="229">
        <v>200024.57000000018</v>
      </c>
      <c r="BG144" s="229">
        <v>24596.409999999916</v>
      </c>
      <c r="BH144" s="229">
        <v>224620.9800000001</v>
      </c>
      <c r="BI144" s="229">
        <v>0</v>
      </c>
      <c r="BJ144" s="229">
        <v>0</v>
      </c>
      <c r="BK144" s="229">
        <v>0</v>
      </c>
      <c r="BL144" s="229">
        <v>0</v>
      </c>
      <c r="BM144" s="229">
        <v>0</v>
      </c>
      <c r="BN144" s="229">
        <v>0</v>
      </c>
      <c r="BO144" s="229">
        <v>0</v>
      </c>
      <c r="BP144" s="229">
        <v>0</v>
      </c>
      <c r="BQ144" s="229">
        <v>0</v>
      </c>
      <c r="BR144" s="229">
        <v>0</v>
      </c>
      <c r="BS144" s="229">
        <v>0</v>
      </c>
      <c r="BT144" s="229">
        <v>0</v>
      </c>
      <c r="BU144" s="229">
        <v>0</v>
      </c>
      <c r="BV144" s="229">
        <v>0</v>
      </c>
      <c r="BW144" s="229">
        <v>0</v>
      </c>
      <c r="BX144" s="229">
        <v>0</v>
      </c>
      <c r="BY144" s="229">
        <v>0</v>
      </c>
      <c r="BZ144" s="229">
        <v>0</v>
      </c>
      <c r="CA144" s="229">
        <v>0</v>
      </c>
      <c r="CB144" s="229">
        <v>0</v>
      </c>
      <c r="CC144" s="229">
        <v>0</v>
      </c>
      <c r="CD144" s="229">
        <v>224620.9800000001</v>
      </c>
      <c r="CE144" s="229">
        <v>0</v>
      </c>
      <c r="CF144" s="229">
        <v>0</v>
      </c>
      <c r="CG144" s="229">
        <v>0</v>
      </c>
      <c r="CH144" s="229">
        <v>0</v>
      </c>
      <c r="CI144" s="229">
        <f t="shared" si="5"/>
        <v>224620.9800000001</v>
      </c>
      <c r="CJ144" s="229">
        <v>112140.55</v>
      </c>
      <c r="CK144" s="229">
        <v>0</v>
      </c>
      <c r="CL144" s="229">
        <v>0</v>
      </c>
      <c r="CM144" s="229">
        <v>112140.55</v>
      </c>
      <c r="CN144" s="229">
        <v>0</v>
      </c>
      <c r="CO144" s="229">
        <v>0</v>
      </c>
      <c r="CP144" s="229">
        <v>2456.73</v>
      </c>
      <c r="CQ144" s="229">
        <v>2688.55</v>
      </c>
      <c r="CR144" s="229">
        <v>122158.42</v>
      </c>
      <c r="CS144" s="229">
        <v>239444.25</v>
      </c>
      <c r="CT144" s="229">
        <v>0</v>
      </c>
      <c r="CU144" s="229">
        <v>0</v>
      </c>
      <c r="CV144" s="229">
        <v>0</v>
      </c>
      <c r="CW144" s="229">
        <v>0</v>
      </c>
      <c r="CX144" s="229"/>
      <c r="CY144" s="229"/>
      <c r="CZ144" s="229"/>
      <c r="DA144" s="229">
        <v>0</v>
      </c>
      <c r="DB144" s="229">
        <v>0</v>
      </c>
      <c r="DC144" s="229">
        <v>0</v>
      </c>
      <c r="DD144" s="229">
        <v>6289</v>
      </c>
      <c r="DE144" s="229">
        <v>0</v>
      </c>
      <c r="DF144" s="229">
        <v>0</v>
      </c>
      <c r="DG144" s="229">
        <v>0</v>
      </c>
      <c r="DH144" s="229">
        <v>-21112.27</v>
      </c>
      <c r="DI144" s="229">
        <v>0</v>
      </c>
      <c r="DJ144" s="229">
        <v>0</v>
      </c>
      <c r="DK144" s="229">
        <v>-14823.27</v>
      </c>
      <c r="DL144" s="229">
        <v>0</v>
      </c>
      <c r="DM144" s="229">
        <v>0</v>
      </c>
      <c r="DN144" s="229">
        <v>0</v>
      </c>
      <c r="DO144" s="229">
        <v>0</v>
      </c>
      <c r="DP144" s="229">
        <v>0</v>
      </c>
      <c r="DQ144" s="230">
        <v>0</v>
      </c>
      <c r="DR144" s="231">
        <v>1074538.33</v>
      </c>
      <c r="DS144" s="232">
        <v>441655.4700000002</v>
      </c>
      <c r="DT144" s="231">
        <v>0</v>
      </c>
      <c r="DU144" s="231">
        <v>108974.76000000004</v>
      </c>
      <c r="DV144" s="231">
        <v>0</v>
      </c>
      <c r="DW144" s="231">
        <v>0</v>
      </c>
    </row>
    <row r="145" spans="1:127" hidden="1">
      <c r="A145" s="226">
        <v>3381</v>
      </c>
      <c r="B145" s="227" t="s">
        <v>432</v>
      </c>
      <c r="C145" s="226">
        <v>3381</v>
      </c>
      <c r="D145" s="228" t="s">
        <v>281</v>
      </c>
      <c r="E145" s="228" t="s">
        <v>291</v>
      </c>
      <c r="F145" s="228" t="s">
        <v>5</v>
      </c>
      <c r="G145" s="228" t="s">
        <v>283</v>
      </c>
      <c r="H145" s="229">
        <v>1177003.24</v>
      </c>
      <c r="I145" s="229">
        <v>0</v>
      </c>
      <c r="J145" s="229">
        <v>32834.18</v>
      </c>
      <c r="K145" s="229">
        <v>0</v>
      </c>
      <c r="L145" s="229">
        <v>103160</v>
      </c>
      <c r="M145" s="229">
        <v>0</v>
      </c>
      <c r="N145" s="229">
        <v>10401.9</v>
      </c>
      <c r="O145" s="229">
        <v>0</v>
      </c>
      <c r="P145" s="229">
        <v>34629.959999999992</v>
      </c>
      <c r="Q145" s="229">
        <v>401.76000000000005</v>
      </c>
      <c r="R145" s="229">
        <v>0</v>
      </c>
      <c r="S145" s="229">
        <v>0</v>
      </c>
      <c r="T145" s="229">
        <v>16713.010000000002</v>
      </c>
      <c r="U145" s="229">
        <v>0</v>
      </c>
      <c r="V145" s="229">
        <v>0</v>
      </c>
      <c r="W145" s="229">
        <v>5634.58</v>
      </c>
      <c r="X145" s="229">
        <v>47531</v>
      </c>
      <c r="Y145" s="229">
        <v>1428309.63</v>
      </c>
      <c r="Z145" s="229">
        <v>666650.35000000033</v>
      </c>
      <c r="AA145" s="229">
        <v>0</v>
      </c>
      <c r="AB145" s="229">
        <v>221133.86</v>
      </c>
      <c r="AC145" s="229">
        <v>612.78999999974621</v>
      </c>
      <c r="AD145" s="229">
        <v>180805.24</v>
      </c>
      <c r="AE145" s="229">
        <v>0</v>
      </c>
      <c r="AF145" s="229">
        <v>26794.209999999992</v>
      </c>
      <c r="AG145" s="229">
        <v>49.840000000001965</v>
      </c>
      <c r="AH145" s="229">
        <v>1765.1</v>
      </c>
      <c r="AI145" s="229">
        <v>0</v>
      </c>
      <c r="AJ145" s="229">
        <v>0</v>
      </c>
      <c r="AK145" s="229">
        <v>1966.69</v>
      </c>
      <c r="AL145" s="229">
        <v>1702.55</v>
      </c>
      <c r="AM145" s="229">
        <v>2563.63</v>
      </c>
      <c r="AN145" s="229">
        <v>2404.17</v>
      </c>
      <c r="AO145" s="229">
        <v>19778.48</v>
      </c>
      <c r="AP145" s="229">
        <v>3974.98</v>
      </c>
      <c r="AQ145" s="229">
        <v>7829.2</v>
      </c>
      <c r="AR145" s="229">
        <v>87755.35</v>
      </c>
      <c r="AS145" s="229">
        <v>6323.09</v>
      </c>
      <c r="AT145" s="229">
        <v>0</v>
      </c>
      <c r="AU145" s="229">
        <v>13339.8</v>
      </c>
      <c r="AV145" s="229">
        <v>0</v>
      </c>
      <c r="AW145" s="229">
        <v>0</v>
      </c>
      <c r="AX145" s="229">
        <v>98961.010000000009</v>
      </c>
      <c r="AY145" s="229">
        <v>578.53</v>
      </c>
      <c r="AZ145" s="229">
        <v>58843.470000000008</v>
      </c>
      <c r="BA145" s="229">
        <v>0</v>
      </c>
      <c r="BB145" s="229">
        <v>130</v>
      </c>
      <c r="BC145" s="229">
        <v>0</v>
      </c>
      <c r="BD145" s="229">
        <v>218.4</v>
      </c>
      <c r="BE145" s="229">
        <v>1404180.74</v>
      </c>
      <c r="BF145" s="229">
        <v>18021.779999999904</v>
      </c>
      <c r="BG145" s="229">
        <v>24128.889999999898</v>
      </c>
      <c r="BH145" s="229">
        <v>42150.669999999802</v>
      </c>
      <c r="BI145" s="229">
        <v>0</v>
      </c>
      <c r="BJ145" s="229">
        <v>0</v>
      </c>
      <c r="BK145" s="229">
        <v>218.4</v>
      </c>
      <c r="BL145" s="229">
        <v>218.4</v>
      </c>
      <c r="BM145" s="229">
        <v>0</v>
      </c>
      <c r="BN145" s="229">
        <v>218.4</v>
      </c>
      <c r="BO145" s="229">
        <v>0</v>
      </c>
      <c r="BP145" s="229">
        <v>0</v>
      </c>
      <c r="BQ145" s="229">
        <v>218.4</v>
      </c>
      <c r="BR145" s="229">
        <v>0</v>
      </c>
      <c r="BS145" s="229">
        <v>0</v>
      </c>
      <c r="BT145" s="229">
        <v>0</v>
      </c>
      <c r="BU145" s="229">
        <v>0</v>
      </c>
      <c r="BV145" s="229">
        <v>0</v>
      </c>
      <c r="BW145" s="229">
        <v>0</v>
      </c>
      <c r="BX145" s="229">
        <v>0</v>
      </c>
      <c r="BY145" s="229">
        <v>0</v>
      </c>
      <c r="BZ145" s="229">
        <v>0</v>
      </c>
      <c r="CA145" s="229">
        <v>0</v>
      </c>
      <c r="CB145" s="229">
        <v>0</v>
      </c>
      <c r="CC145" s="229">
        <v>0</v>
      </c>
      <c r="CD145" s="229">
        <v>42150.669999999802</v>
      </c>
      <c r="CE145" s="229">
        <v>0</v>
      </c>
      <c r="CF145" s="229">
        <v>0</v>
      </c>
      <c r="CG145" s="229">
        <v>0</v>
      </c>
      <c r="CH145" s="229">
        <v>0</v>
      </c>
      <c r="CI145" s="229">
        <f t="shared" si="5"/>
        <v>42150.669999999802</v>
      </c>
      <c r="CJ145" s="229">
        <v>176802</v>
      </c>
      <c r="CK145" s="229">
        <v>8786</v>
      </c>
      <c r="CL145" s="229">
        <v>0</v>
      </c>
      <c r="CM145" s="229">
        <v>168016</v>
      </c>
      <c r="CN145" s="229">
        <v>0</v>
      </c>
      <c r="CO145" s="229">
        <v>0</v>
      </c>
      <c r="CP145" s="229">
        <v>701</v>
      </c>
      <c r="CQ145" s="229">
        <v>0</v>
      </c>
      <c r="CR145" s="229">
        <v>-109399</v>
      </c>
      <c r="CS145" s="229">
        <v>59318</v>
      </c>
      <c r="CT145" s="229">
        <v>0</v>
      </c>
      <c r="CU145" s="229">
        <v>0</v>
      </c>
      <c r="CV145" s="229">
        <v>0</v>
      </c>
      <c r="CW145" s="229">
        <v>0</v>
      </c>
      <c r="CX145" s="229"/>
      <c r="CY145" s="229"/>
      <c r="CZ145" s="229"/>
      <c r="DA145" s="229">
        <v>0</v>
      </c>
      <c r="DB145" s="229">
        <v>0</v>
      </c>
      <c r="DC145" s="229">
        <v>11460.07</v>
      </c>
      <c r="DD145" s="229">
        <v>304.54000000000002</v>
      </c>
      <c r="DE145" s="229">
        <v>0</v>
      </c>
      <c r="DF145" s="229">
        <v>0</v>
      </c>
      <c r="DG145" s="229">
        <v>-5817.85</v>
      </c>
      <c r="DH145" s="229">
        <v>-21953.81</v>
      </c>
      <c r="DI145" s="229">
        <v>0</v>
      </c>
      <c r="DJ145" s="229">
        <v>0</v>
      </c>
      <c r="DK145" s="229">
        <v>-16007.050000000001</v>
      </c>
      <c r="DL145" s="229">
        <v>0</v>
      </c>
      <c r="DM145" s="229">
        <v>0</v>
      </c>
      <c r="DN145" s="229">
        <v>-1160</v>
      </c>
      <c r="DO145" s="229">
        <v>0</v>
      </c>
      <c r="DP145" s="229">
        <v>0</v>
      </c>
      <c r="DQ145" s="230">
        <v>-0.27999999999883585</v>
      </c>
      <c r="DR145" s="231">
        <v>1096046.29</v>
      </c>
      <c r="DS145" s="232">
        <v>308134.44999999995</v>
      </c>
      <c r="DT145" s="231">
        <v>578.53</v>
      </c>
      <c r="DU145" s="231">
        <v>51744.729999999996</v>
      </c>
      <c r="DV145" s="231">
        <v>0</v>
      </c>
      <c r="DW145" s="231">
        <v>-1160</v>
      </c>
    </row>
    <row r="146" spans="1:127" hidden="1">
      <c r="A146" s="226">
        <v>3380</v>
      </c>
      <c r="B146" s="227" t="s">
        <v>433</v>
      </c>
      <c r="C146" s="226">
        <v>3380</v>
      </c>
      <c r="D146" s="228" t="s">
        <v>281</v>
      </c>
      <c r="E146" s="228" t="s">
        <v>291</v>
      </c>
      <c r="F146" s="228" t="s">
        <v>5</v>
      </c>
      <c r="G146" s="228" t="s">
        <v>304</v>
      </c>
      <c r="H146" s="229">
        <v>1104507.55</v>
      </c>
      <c r="I146" s="229">
        <v>0</v>
      </c>
      <c r="J146" s="229">
        <v>69701.94</v>
      </c>
      <c r="K146" s="229">
        <v>0</v>
      </c>
      <c r="L146" s="229">
        <v>68390</v>
      </c>
      <c r="M146" s="229">
        <v>0</v>
      </c>
      <c r="N146" s="229">
        <v>0</v>
      </c>
      <c r="O146" s="229">
        <v>0</v>
      </c>
      <c r="P146" s="229">
        <v>34276.479999999989</v>
      </c>
      <c r="Q146" s="229">
        <v>29476.890000000003</v>
      </c>
      <c r="R146" s="229">
        <v>0</v>
      </c>
      <c r="S146" s="229">
        <v>0</v>
      </c>
      <c r="T146" s="229">
        <v>55018.18</v>
      </c>
      <c r="U146" s="229">
        <v>0</v>
      </c>
      <c r="V146" s="229">
        <v>0</v>
      </c>
      <c r="W146" s="229">
        <v>1180.83</v>
      </c>
      <c r="X146" s="229">
        <v>46781</v>
      </c>
      <c r="Y146" s="229">
        <v>1409332.8699999999</v>
      </c>
      <c r="Z146" s="229">
        <v>587519.89000000083</v>
      </c>
      <c r="AA146" s="229">
        <v>0</v>
      </c>
      <c r="AB146" s="229">
        <v>261232.55</v>
      </c>
      <c r="AC146" s="229">
        <v>51358.150000000198</v>
      </c>
      <c r="AD146" s="229">
        <v>97894</v>
      </c>
      <c r="AE146" s="229">
        <v>0</v>
      </c>
      <c r="AF146" s="229">
        <v>82922.370000000083</v>
      </c>
      <c r="AG146" s="229">
        <v>7740.0000000000036</v>
      </c>
      <c r="AH146" s="229">
        <v>200</v>
      </c>
      <c r="AI146" s="229">
        <v>0</v>
      </c>
      <c r="AJ146" s="229">
        <v>0</v>
      </c>
      <c r="AK146" s="229">
        <v>56980.94</v>
      </c>
      <c r="AL146" s="229">
        <v>3865</v>
      </c>
      <c r="AM146" s="229">
        <v>1954.11</v>
      </c>
      <c r="AN146" s="229">
        <v>9068.56</v>
      </c>
      <c r="AO146" s="229">
        <v>37200.930000000008</v>
      </c>
      <c r="AP146" s="229">
        <v>3338.98</v>
      </c>
      <c r="AQ146" s="229">
        <v>7316.25</v>
      </c>
      <c r="AR146" s="229">
        <v>135886.23000000001</v>
      </c>
      <c r="AS146" s="229">
        <v>21171.87</v>
      </c>
      <c r="AT146" s="229">
        <v>0</v>
      </c>
      <c r="AU146" s="229">
        <v>20373.559999999965</v>
      </c>
      <c r="AV146" s="229">
        <v>0</v>
      </c>
      <c r="AW146" s="229">
        <v>0</v>
      </c>
      <c r="AX146" s="229">
        <v>110097.70000000001</v>
      </c>
      <c r="AY146" s="229">
        <v>9035.41</v>
      </c>
      <c r="AZ146" s="229">
        <v>7449.49</v>
      </c>
      <c r="BA146" s="229">
        <v>38290.589999999997</v>
      </c>
      <c r="BB146" s="229">
        <v>0</v>
      </c>
      <c r="BC146" s="229">
        <v>0</v>
      </c>
      <c r="BD146" s="229">
        <v>0</v>
      </c>
      <c r="BE146" s="229">
        <v>1550896.5800000012</v>
      </c>
      <c r="BF146" s="229">
        <v>32697.650000000205</v>
      </c>
      <c r="BG146" s="229">
        <v>-141563.71000000136</v>
      </c>
      <c r="BH146" s="229">
        <v>-108866.06000000116</v>
      </c>
      <c r="BI146" s="229">
        <v>0</v>
      </c>
      <c r="BJ146" s="229">
        <v>0</v>
      </c>
      <c r="BK146" s="229">
        <v>0</v>
      </c>
      <c r="BL146" s="229">
        <v>0</v>
      </c>
      <c r="BM146" s="229">
        <v>0</v>
      </c>
      <c r="BN146" s="229">
        <v>0</v>
      </c>
      <c r="BO146" s="229">
        <v>0</v>
      </c>
      <c r="BP146" s="229">
        <v>0</v>
      </c>
      <c r="BQ146" s="229">
        <v>0</v>
      </c>
      <c r="BR146" s="229">
        <v>0</v>
      </c>
      <c r="BS146" s="229">
        <v>0</v>
      </c>
      <c r="BT146" s="229">
        <v>0</v>
      </c>
      <c r="BU146" s="229">
        <v>0</v>
      </c>
      <c r="BV146" s="229">
        <v>0</v>
      </c>
      <c r="BW146" s="229">
        <v>0</v>
      </c>
      <c r="BX146" s="229">
        <v>0</v>
      </c>
      <c r="BY146" s="229">
        <v>0</v>
      </c>
      <c r="BZ146" s="229">
        <v>0</v>
      </c>
      <c r="CA146" s="229">
        <v>0</v>
      </c>
      <c r="CB146" s="229">
        <v>0</v>
      </c>
      <c r="CC146" s="229">
        <v>0</v>
      </c>
      <c r="CD146" s="229">
        <v>-108866.06000000116</v>
      </c>
      <c r="CE146" s="229">
        <v>0</v>
      </c>
      <c r="CF146" s="229">
        <v>0</v>
      </c>
      <c r="CG146" s="229">
        <v>0</v>
      </c>
      <c r="CH146" s="229">
        <v>0</v>
      </c>
      <c r="CI146" s="229">
        <f t="shared" si="5"/>
        <v>-108866.06000000116</v>
      </c>
      <c r="CJ146" s="229">
        <v>0</v>
      </c>
      <c r="CK146" s="229">
        <v>0</v>
      </c>
      <c r="CL146" s="229">
        <v>0</v>
      </c>
      <c r="CM146" s="229">
        <v>0</v>
      </c>
      <c r="CN146" s="229">
        <v>0</v>
      </c>
      <c r="CO146" s="229">
        <v>0</v>
      </c>
      <c r="CP146" s="229">
        <v>0</v>
      </c>
      <c r="CQ146" s="229">
        <v>0</v>
      </c>
      <c r="CR146" s="229">
        <v>0</v>
      </c>
      <c r="CS146" s="229">
        <v>0</v>
      </c>
      <c r="CT146" s="229">
        <v>0</v>
      </c>
      <c r="CU146" s="229">
        <v>0</v>
      </c>
      <c r="CV146" s="229">
        <v>0</v>
      </c>
      <c r="CW146" s="229">
        <v>0</v>
      </c>
      <c r="CX146" s="229"/>
      <c r="CY146" s="229"/>
      <c r="CZ146" s="229"/>
      <c r="DA146" s="229">
        <v>-77301.940000001196</v>
      </c>
      <c r="DB146" s="229">
        <v>-77301.940000001196</v>
      </c>
      <c r="DC146" s="229">
        <v>0</v>
      </c>
      <c r="DD146" s="229">
        <v>1502.84</v>
      </c>
      <c r="DE146" s="229">
        <v>0</v>
      </c>
      <c r="DF146" s="229">
        <v>0</v>
      </c>
      <c r="DG146" s="229">
        <v>-2450</v>
      </c>
      <c r="DH146" s="229">
        <v>-30616.959999999999</v>
      </c>
      <c r="DI146" s="229">
        <v>0</v>
      </c>
      <c r="DJ146" s="229">
        <v>0</v>
      </c>
      <c r="DK146" s="229">
        <v>-31564.12</v>
      </c>
      <c r="DL146" s="229">
        <v>0</v>
      </c>
      <c r="DM146" s="229">
        <v>0</v>
      </c>
      <c r="DN146" s="229">
        <v>0</v>
      </c>
      <c r="DO146" s="229">
        <v>0</v>
      </c>
      <c r="DP146" s="229">
        <v>0</v>
      </c>
      <c r="DQ146" s="230">
        <v>1.1932570487260818E-9</v>
      </c>
      <c r="DR146" s="231">
        <v>1088666.9600000011</v>
      </c>
      <c r="DS146" s="232">
        <v>462229.62000000011</v>
      </c>
      <c r="DT146" s="231">
        <v>9035.41</v>
      </c>
      <c r="DU146" s="231">
        <v>118771.54999999999</v>
      </c>
      <c r="DV146" s="231">
        <v>0</v>
      </c>
      <c r="DW146" s="231">
        <v>0</v>
      </c>
    </row>
    <row r="147" spans="1:127" hidden="1">
      <c r="A147" s="226">
        <v>3335</v>
      </c>
      <c r="B147" s="227" t="s">
        <v>434</v>
      </c>
      <c r="C147" s="226">
        <v>3335</v>
      </c>
      <c r="D147" s="228" t="s">
        <v>281</v>
      </c>
      <c r="E147" s="228" t="s">
        <v>291</v>
      </c>
      <c r="F147" s="228" t="s">
        <v>5</v>
      </c>
      <c r="G147" s="228" t="s">
        <v>283</v>
      </c>
      <c r="H147" s="229">
        <v>1361886</v>
      </c>
      <c r="I147" s="229">
        <v>0</v>
      </c>
      <c r="J147" s="229">
        <v>95035.03</v>
      </c>
      <c r="K147" s="229">
        <v>0</v>
      </c>
      <c r="L147" s="229">
        <v>183520</v>
      </c>
      <c r="M147" s="229">
        <v>1056.93</v>
      </c>
      <c r="N147" s="229">
        <v>1800</v>
      </c>
      <c r="O147" s="229">
        <v>4770.1399999999994</v>
      </c>
      <c r="P147" s="229">
        <v>21313.43</v>
      </c>
      <c r="Q147" s="229">
        <v>1006.0099999999984</v>
      </c>
      <c r="R147" s="229">
        <v>0</v>
      </c>
      <c r="S147" s="229">
        <v>0</v>
      </c>
      <c r="T147" s="229">
        <v>8435.66</v>
      </c>
      <c r="U147" s="229">
        <v>12030.07</v>
      </c>
      <c r="V147" s="229">
        <v>0</v>
      </c>
      <c r="W147" s="229">
        <v>10142.92</v>
      </c>
      <c r="X147" s="229">
        <v>32461</v>
      </c>
      <c r="Y147" s="229">
        <v>1733457.1899999997</v>
      </c>
      <c r="Z147" s="229">
        <v>782520.70999999857</v>
      </c>
      <c r="AA147" s="229">
        <v>0</v>
      </c>
      <c r="AB147" s="229">
        <v>174725.18</v>
      </c>
      <c r="AC147" s="229">
        <v>48979.049999999639</v>
      </c>
      <c r="AD147" s="229">
        <v>135975.10999999999</v>
      </c>
      <c r="AE147" s="229">
        <v>0</v>
      </c>
      <c r="AF147" s="229">
        <v>17250.320000000036</v>
      </c>
      <c r="AG147" s="229">
        <v>-194.73000000000047</v>
      </c>
      <c r="AH147" s="229">
        <v>0</v>
      </c>
      <c r="AI147" s="229">
        <v>0</v>
      </c>
      <c r="AJ147" s="229">
        <v>0</v>
      </c>
      <c r="AK147" s="229">
        <v>18375.989999999998</v>
      </c>
      <c r="AL147" s="229">
        <v>7821.8</v>
      </c>
      <c r="AM147" s="229">
        <v>19205.510000000002</v>
      </c>
      <c r="AN147" s="229">
        <v>3814.66</v>
      </c>
      <c r="AO147" s="229">
        <v>28249.570000000007</v>
      </c>
      <c r="AP147" s="229">
        <v>5246.96</v>
      </c>
      <c r="AQ147" s="229">
        <v>32592.710000000003</v>
      </c>
      <c r="AR147" s="229">
        <v>84705.050000000047</v>
      </c>
      <c r="AS147" s="229">
        <v>691.13</v>
      </c>
      <c r="AT147" s="229">
        <v>0</v>
      </c>
      <c r="AU147" s="229">
        <v>30288.949999999993</v>
      </c>
      <c r="AV147" s="229">
        <v>5139.75</v>
      </c>
      <c r="AW147" s="229">
        <v>10230</v>
      </c>
      <c r="AX147" s="229">
        <v>109746.61000000002</v>
      </c>
      <c r="AY147" s="229">
        <v>82895.909999999989</v>
      </c>
      <c r="AZ147" s="229">
        <v>16724.120000000003</v>
      </c>
      <c r="BA147" s="229">
        <v>226594.95</v>
      </c>
      <c r="BB147" s="229">
        <v>2700</v>
      </c>
      <c r="BC147" s="229">
        <v>0</v>
      </c>
      <c r="BD147" s="229">
        <v>0</v>
      </c>
      <c r="BE147" s="229">
        <v>1844279.309999998</v>
      </c>
      <c r="BF147" s="229">
        <v>5400.4000000001761</v>
      </c>
      <c r="BG147" s="229">
        <v>-110822.11999999825</v>
      </c>
      <c r="BH147" s="229">
        <v>-105421.71999999808</v>
      </c>
      <c r="BI147" s="229">
        <v>0</v>
      </c>
      <c r="BJ147" s="229">
        <v>0</v>
      </c>
      <c r="BK147" s="229">
        <v>0</v>
      </c>
      <c r="BL147" s="229">
        <v>0</v>
      </c>
      <c r="BM147" s="229">
        <v>0</v>
      </c>
      <c r="BN147" s="229">
        <v>0</v>
      </c>
      <c r="BO147" s="229">
        <v>0</v>
      </c>
      <c r="BP147" s="229">
        <v>0</v>
      </c>
      <c r="BQ147" s="229">
        <v>0</v>
      </c>
      <c r="BR147" s="229">
        <v>0</v>
      </c>
      <c r="BS147" s="229">
        <v>0</v>
      </c>
      <c r="BT147" s="229">
        <v>0</v>
      </c>
      <c r="BU147" s="229">
        <v>0</v>
      </c>
      <c r="BV147" s="229">
        <v>0</v>
      </c>
      <c r="BW147" s="229">
        <v>0</v>
      </c>
      <c r="BX147" s="229">
        <v>0</v>
      </c>
      <c r="BY147" s="229">
        <v>0</v>
      </c>
      <c r="BZ147" s="229">
        <v>0</v>
      </c>
      <c r="CA147" s="229">
        <v>0</v>
      </c>
      <c r="CB147" s="229">
        <v>0</v>
      </c>
      <c r="CC147" s="229">
        <v>0</v>
      </c>
      <c r="CD147" s="229">
        <v>-105421.71999999808</v>
      </c>
      <c r="CE147" s="229">
        <v>0</v>
      </c>
      <c r="CF147" s="229">
        <v>0</v>
      </c>
      <c r="CG147" s="229">
        <v>0</v>
      </c>
      <c r="CH147" s="229">
        <v>0</v>
      </c>
      <c r="CI147" s="229">
        <f t="shared" si="5"/>
        <v>-105421.71999999808</v>
      </c>
      <c r="CJ147" s="229">
        <v>130271.46</v>
      </c>
      <c r="CK147" s="229">
        <v>0</v>
      </c>
      <c r="CL147" s="229">
        <v>0</v>
      </c>
      <c r="CM147" s="229">
        <v>130271.46</v>
      </c>
      <c r="CN147" s="229">
        <v>0</v>
      </c>
      <c r="CO147" s="229">
        <v>0</v>
      </c>
      <c r="CP147" s="229">
        <v>8561.19</v>
      </c>
      <c r="CQ147" s="229">
        <v>0</v>
      </c>
      <c r="CR147" s="229">
        <v>-230268.36000000002</v>
      </c>
      <c r="CS147" s="229">
        <v>-91435.710000000021</v>
      </c>
      <c r="CT147" s="229">
        <v>0</v>
      </c>
      <c r="CU147" s="229">
        <v>0</v>
      </c>
      <c r="CV147" s="229">
        <v>0</v>
      </c>
      <c r="CW147" s="229">
        <v>0</v>
      </c>
      <c r="CX147" s="229"/>
      <c r="CY147" s="229"/>
      <c r="CZ147" s="229"/>
      <c r="DA147" s="229">
        <v>0</v>
      </c>
      <c r="DB147" s="229">
        <v>0</v>
      </c>
      <c r="DC147" s="229">
        <v>35903.5</v>
      </c>
      <c r="DD147" s="229">
        <v>346.33</v>
      </c>
      <c r="DE147" s="229">
        <v>0</v>
      </c>
      <c r="DF147" s="229">
        <v>0</v>
      </c>
      <c r="DG147" s="229">
        <v>-21323.34</v>
      </c>
      <c r="DH147" s="229">
        <v>-28912.32</v>
      </c>
      <c r="DI147" s="229">
        <v>0</v>
      </c>
      <c r="DJ147" s="229">
        <v>0</v>
      </c>
      <c r="DK147" s="229">
        <v>-13985.829999999998</v>
      </c>
      <c r="DL147" s="229">
        <v>0</v>
      </c>
      <c r="DM147" s="229">
        <v>0</v>
      </c>
      <c r="DN147" s="229">
        <v>0</v>
      </c>
      <c r="DO147" s="229">
        <v>0</v>
      </c>
      <c r="DP147" s="229">
        <v>0</v>
      </c>
      <c r="DQ147" s="230">
        <v>-0.17999999997846317</v>
      </c>
      <c r="DR147" s="231">
        <v>1159255.639999998</v>
      </c>
      <c r="DS147" s="232">
        <v>685023.66999999993</v>
      </c>
      <c r="DT147" s="231">
        <v>82895.909999999989</v>
      </c>
      <c r="DU147" s="231">
        <v>35525.24</v>
      </c>
      <c r="DV147" s="231">
        <v>12030.07</v>
      </c>
      <c r="DW147" s="231">
        <v>0</v>
      </c>
    </row>
    <row r="148" spans="1:127" hidden="1">
      <c r="A148" s="226">
        <v>3329</v>
      </c>
      <c r="B148" s="227" t="s">
        <v>435</v>
      </c>
      <c r="C148" s="226">
        <v>3329</v>
      </c>
      <c r="D148" s="228" t="s">
        <v>281</v>
      </c>
      <c r="E148" s="228" t="s">
        <v>291</v>
      </c>
      <c r="F148" s="228" t="s">
        <v>5</v>
      </c>
      <c r="G148" s="228" t="s">
        <v>293</v>
      </c>
      <c r="H148" s="229">
        <v>1395185.99</v>
      </c>
      <c r="I148" s="229">
        <v>0</v>
      </c>
      <c r="J148" s="229">
        <v>109209.64</v>
      </c>
      <c r="K148" s="229">
        <v>0</v>
      </c>
      <c r="L148" s="229">
        <v>141690</v>
      </c>
      <c r="M148" s="229">
        <v>0</v>
      </c>
      <c r="N148" s="229">
        <v>0</v>
      </c>
      <c r="O148" s="229">
        <v>0</v>
      </c>
      <c r="P148" s="229">
        <v>16076.300000000008</v>
      </c>
      <c r="Q148" s="229">
        <v>0</v>
      </c>
      <c r="R148" s="229">
        <v>0</v>
      </c>
      <c r="S148" s="229">
        <v>0</v>
      </c>
      <c r="T148" s="229">
        <v>12561.95</v>
      </c>
      <c r="U148" s="229">
        <v>0</v>
      </c>
      <c r="V148" s="229">
        <v>0</v>
      </c>
      <c r="W148" s="229">
        <v>6772.5</v>
      </c>
      <c r="X148" s="229">
        <v>40754</v>
      </c>
      <c r="Y148" s="229">
        <v>1722250.38</v>
      </c>
      <c r="Z148" s="229">
        <v>670393.95000000019</v>
      </c>
      <c r="AA148" s="229">
        <v>5418.2000000000007</v>
      </c>
      <c r="AB148" s="229">
        <v>4522.7299999999996</v>
      </c>
      <c r="AC148" s="229">
        <v>351832.99000000081</v>
      </c>
      <c r="AD148" s="229">
        <v>3059.0600000000004</v>
      </c>
      <c r="AE148" s="229">
        <v>0</v>
      </c>
      <c r="AF148" s="229">
        <v>275931.6299999996</v>
      </c>
      <c r="AG148" s="229">
        <v>-1341.269999999995</v>
      </c>
      <c r="AH148" s="229">
        <v>6546</v>
      </c>
      <c r="AI148" s="229">
        <v>0</v>
      </c>
      <c r="AJ148" s="229">
        <v>0</v>
      </c>
      <c r="AK148" s="229">
        <v>18584.900000000001</v>
      </c>
      <c r="AL148" s="229">
        <v>1641.67</v>
      </c>
      <c r="AM148" s="229">
        <v>1869.3499999999997</v>
      </c>
      <c r="AN148" s="229">
        <v>2577.1999999999998</v>
      </c>
      <c r="AO148" s="229">
        <v>30946.47</v>
      </c>
      <c r="AP148" s="229">
        <v>3444.98</v>
      </c>
      <c r="AQ148" s="229">
        <v>6987.23</v>
      </c>
      <c r="AR148" s="229">
        <v>40111.01999999999</v>
      </c>
      <c r="AS148" s="229">
        <v>25187.120000000003</v>
      </c>
      <c r="AT148" s="229">
        <v>310.29999999999995</v>
      </c>
      <c r="AU148" s="229">
        <v>23807.000000000004</v>
      </c>
      <c r="AV148" s="229">
        <v>5139.75</v>
      </c>
      <c r="AW148" s="229">
        <v>0</v>
      </c>
      <c r="AX148" s="229">
        <v>110930.74</v>
      </c>
      <c r="AY148" s="229">
        <v>40791.57</v>
      </c>
      <c r="AZ148" s="229">
        <v>5214.5600000000004</v>
      </c>
      <c r="BA148" s="229">
        <v>101827.15999999999</v>
      </c>
      <c r="BB148" s="229">
        <v>0</v>
      </c>
      <c r="BC148" s="229">
        <v>0</v>
      </c>
      <c r="BD148" s="229">
        <v>0</v>
      </c>
      <c r="BE148" s="229">
        <v>1735734.3100000005</v>
      </c>
      <c r="BF148" s="229">
        <v>80397.540000000125</v>
      </c>
      <c r="BG148" s="229">
        <v>-13483.930000000633</v>
      </c>
      <c r="BH148" s="229">
        <v>66913.609999999491</v>
      </c>
      <c r="BI148" s="229">
        <v>0</v>
      </c>
      <c r="BJ148" s="229">
        <v>0</v>
      </c>
      <c r="BK148" s="229">
        <v>0</v>
      </c>
      <c r="BL148" s="229">
        <v>0</v>
      </c>
      <c r="BM148" s="229">
        <v>0</v>
      </c>
      <c r="BN148" s="229">
        <v>0</v>
      </c>
      <c r="BO148" s="229">
        <v>0</v>
      </c>
      <c r="BP148" s="229">
        <v>0</v>
      </c>
      <c r="BQ148" s="229">
        <v>0</v>
      </c>
      <c r="BR148" s="229">
        <v>0</v>
      </c>
      <c r="BS148" s="229">
        <v>0</v>
      </c>
      <c r="BT148" s="229">
        <v>0</v>
      </c>
      <c r="BU148" s="229">
        <v>0</v>
      </c>
      <c r="BV148" s="229">
        <v>0</v>
      </c>
      <c r="BW148" s="229">
        <v>0</v>
      </c>
      <c r="BX148" s="229">
        <v>0</v>
      </c>
      <c r="BY148" s="229">
        <v>0</v>
      </c>
      <c r="BZ148" s="229">
        <v>0</v>
      </c>
      <c r="CA148" s="229">
        <v>0</v>
      </c>
      <c r="CB148" s="229">
        <v>0</v>
      </c>
      <c r="CC148" s="229">
        <v>0</v>
      </c>
      <c r="CD148" s="229">
        <v>66913.609999999491</v>
      </c>
      <c r="CE148" s="229">
        <v>0</v>
      </c>
      <c r="CF148" s="229">
        <v>0</v>
      </c>
      <c r="CG148" s="229">
        <v>0</v>
      </c>
      <c r="CH148" s="229">
        <v>0</v>
      </c>
      <c r="CI148" s="229">
        <f t="shared" si="5"/>
        <v>66913.609999999491</v>
      </c>
      <c r="CJ148" s="229">
        <v>0</v>
      </c>
      <c r="CK148" s="229">
        <v>0</v>
      </c>
      <c r="CL148" s="229">
        <v>0</v>
      </c>
      <c r="CM148" s="229">
        <v>0</v>
      </c>
      <c r="CN148" s="229">
        <v>0</v>
      </c>
      <c r="CO148" s="229">
        <v>0</v>
      </c>
      <c r="CP148" s="229">
        <v>0</v>
      </c>
      <c r="CQ148" s="229">
        <v>0</v>
      </c>
      <c r="CR148" s="229">
        <v>0</v>
      </c>
      <c r="CS148" s="229">
        <v>0</v>
      </c>
      <c r="CT148" s="229">
        <v>0</v>
      </c>
      <c r="CU148" s="229">
        <v>0</v>
      </c>
      <c r="CV148" s="229">
        <v>0</v>
      </c>
      <c r="CW148" s="229">
        <v>0</v>
      </c>
      <c r="CX148" s="229"/>
      <c r="CY148" s="229"/>
      <c r="CZ148" s="229"/>
      <c r="DA148" s="229">
        <v>99154.489999999569</v>
      </c>
      <c r="DB148" s="229">
        <v>99154.489999999569</v>
      </c>
      <c r="DC148" s="229">
        <v>0</v>
      </c>
      <c r="DD148" s="229">
        <v>2688.35</v>
      </c>
      <c r="DE148" s="229">
        <v>0</v>
      </c>
      <c r="DF148" s="229">
        <v>0</v>
      </c>
      <c r="DG148" s="229">
        <v>-5924.64</v>
      </c>
      <c r="DH148" s="229">
        <v>-29004.59</v>
      </c>
      <c r="DI148" s="229">
        <v>0</v>
      </c>
      <c r="DJ148" s="229">
        <v>0</v>
      </c>
      <c r="DK148" s="229">
        <v>-32240.880000000001</v>
      </c>
      <c r="DL148" s="229">
        <v>0</v>
      </c>
      <c r="DM148" s="229">
        <v>0</v>
      </c>
      <c r="DN148" s="229">
        <v>0</v>
      </c>
      <c r="DO148" s="229">
        <v>0</v>
      </c>
      <c r="DP148" s="229">
        <v>0</v>
      </c>
      <c r="DQ148" s="230">
        <v>4.220055416226387E-10</v>
      </c>
      <c r="DR148" s="231">
        <v>1309817.2900000005</v>
      </c>
      <c r="DS148" s="232">
        <v>425917.02</v>
      </c>
      <c r="DT148" s="231">
        <v>40791.57</v>
      </c>
      <c r="DU148" s="231">
        <v>28638.250000000007</v>
      </c>
      <c r="DV148" s="231">
        <v>0</v>
      </c>
      <c r="DW148" s="231">
        <v>0</v>
      </c>
    </row>
    <row r="149" spans="1:127" hidden="1">
      <c r="A149" s="226">
        <v>2183</v>
      </c>
      <c r="B149" s="227" t="s">
        <v>436</v>
      </c>
      <c r="C149" s="226">
        <v>2183</v>
      </c>
      <c r="D149" s="228" t="s">
        <v>281</v>
      </c>
      <c r="E149" s="228" t="s">
        <v>291</v>
      </c>
      <c r="F149" s="228" t="s">
        <v>5</v>
      </c>
      <c r="G149" s="228" t="s">
        <v>283</v>
      </c>
      <c r="H149" s="229">
        <v>2329595.0099999998</v>
      </c>
      <c r="I149" s="229">
        <v>0</v>
      </c>
      <c r="J149" s="229">
        <v>177454.75</v>
      </c>
      <c r="K149" s="229">
        <v>0</v>
      </c>
      <c r="L149" s="229">
        <v>222000</v>
      </c>
      <c r="M149" s="229">
        <v>0</v>
      </c>
      <c r="N149" s="229">
        <v>0</v>
      </c>
      <c r="O149" s="229">
        <v>0</v>
      </c>
      <c r="P149" s="229">
        <v>61956.529999999984</v>
      </c>
      <c r="Q149" s="229">
        <v>31653.82</v>
      </c>
      <c r="R149" s="229">
        <v>0</v>
      </c>
      <c r="S149" s="229">
        <v>0</v>
      </c>
      <c r="T149" s="229">
        <v>5427.83</v>
      </c>
      <c r="U149" s="229">
        <v>0</v>
      </c>
      <c r="V149" s="229">
        <v>0</v>
      </c>
      <c r="W149" s="229">
        <v>3318.33</v>
      </c>
      <c r="X149" s="229">
        <v>54539</v>
      </c>
      <c r="Y149" s="229">
        <v>2885945.2699999996</v>
      </c>
      <c r="Z149" s="229">
        <v>1224831.3099999975</v>
      </c>
      <c r="AA149" s="229">
        <v>0</v>
      </c>
      <c r="AB149" s="229">
        <v>300710.37</v>
      </c>
      <c r="AC149" s="229">
        <v>92090.480000001495</v>
      </c>
      <c r="AD149" s="229">
        <v>267449.88</v>
      </c>
      <c r="AE149" s="229">
        <v>308.85000000000002</v>
      </c>
      <c r="AF149" s="229">
        <v>72726.229999999516</v>
      </c>
      <c r="AG149" s="229">
        <v>7183.6400000000176</v>
      </c>
      <c r="AH149" s="229">
        <v>7831.03</v>
      </c>
      <c r="AI149" s="229">
        <v>0</v>
      </c>
      <c r="AJ149" s="229">
        <v>0</v>
      </c>
      <c r="AK149" s="229">
        <v>26407.33</v>
      </c>
      <c r="AL149" s="229">
        <v>0</v>
      </c>
      <c r="AM149" s="229">
        <v>366.48999999999978</v>
      </c>
      <c r="AN149" s="229">
        <v>6045.6</v>
      </c>
      <c r="AO149" s="229">
        <v>45051.109999999979</v>
      </c>
      <c r="AP149" s="229">
        <v>37394.07</v>
      </c>
      <c r="AQ149" s="229">
        <v>18583.34</v>
      </c>
      <c r="AR149" s="229">
        <v>136924.08000000013</v>
      </c>
      <c r="AS149" s="229">
        <v>22560.17</v>
      </c>
      <c r="AT149" s="229">
        <v>0</v>
      </c>
      <c r="AU149" s="229">
        <v>2228.86</v>
      </c>
      <c r="AV149" s="229">
        <v>9471</v>
      </c>
      <c r="AW149" s="229">
        <v>3820</v>
      </c>
      <c r="AX149" s="229">
        <v>88002.85</v>
      </c>
      <c r="AY149" s="229">
        <v>165991.68999999994</v>
      </c>
      <c r="AZ149" s="229">
        <v>39423.5</v>
      </c>
      <c r="BA149" s="229">
        <v>145846.14000000001</v>
      </c>
      <c r="BB149" s="229">
        <v>0</v>
      </c>
      <c r="BC149" s="229">
        <v>0</v>
      </c>
      <c r="BD149" s="229">
        <v>0</v>
      </c>
      <c r="BE149" s="229">
        <v>2721248.0199999986</v>
      </c>
      <c r="BF149" s="229">
        <v>80479.270000000135</v>
      </c>
      <c r="BG149" s="229">
        <v>164697.25000000093</v>
      </c>
      <c r="BH149" s="229">
        <v>245176.52000000107</v>
      </c>
      <c r="BI149" s="229">
        <v>8207.5</v>
      </c>
      <c r="BJ149" s="229">
        <v>0</v>
      </c>
      <c r="BK149" s="229">
        <v>0</v>
      </c>
      <c r="BL149" s="229">
        <v>8207.5</v>
      </c>
      <c r="BM149" s="229">
        <v>0</v>
      </c>
      <c r="BN149" s="229">
        <v>8207.5</v>
      </c>
      <c r="BO149" s="229">
        <v>0</v>
      </c>
      <c r="BP149" s="229">
        <v>0</v>
      </c>
      <c r="BQ149" s="229">
        <v>8207.5</v>
      </c>
      <c r="BR149" s="229">
        <v>0</v>
      </c>
      <c r="BS149" s="229">
        <v>0</v>
      </c>
      <c r="BT149" s="229">
        <v>0</v>
      </c>
      <c r="BU149" s="229">
        <v>0</v>
      </c>
      <c r="BV149" s="229">
        <v>0</v>
      </c>
      <c r="BW149" s="229">
        <v>0</v>
      </c>
      <c r="BX149" s="229">
        <v>0</v>
      </c>
      <c r="BY149" s="229">
        <v>0</v>
      </c>
      <c r="BZ149" s="229">
        <v>0</v>
      </c>
      <c r="CA149" s="229">
        <v>0</v>
      </c>
      <c r="CB149" s="229">
        <v>0</v>
      </c>
      <c r="CC149" s="229">
        <v>0</v>
      </c>
      <c r="CD149" s="229">
        <v>245176.52000000107</v>
      </c>
      <c r="CE149" s="229">
        <v>0</v>
      </c>
      <c r="CF149" s="229">
        <v>0</v>
      </c>
      <c r="CG149" s="229">
        <v>0</v>
      </c>
      <c r="CH149" s="229">
        <v>0</v>
      </c>
      <c r="CI149" s="229">
        <f t="shared" si="5"/>
        <v>245176.52000000107</v>
      </c>
      <c r="CJ149" s="229">
        <v>465882.7</v>
      </c>
      <c r="CK149" s="229">
        <v>0</v>
      </c>
      <c r="CL149" s="229">
        <v>0</v>
      </c>
      <c r="CM149" s="229">
        <v>465882.7</v>
      </c>
      <c r="CN149" s="229">
        <v>0</v>
      </c>
      <c r="CO149" s="229">
        <v>0</v>
      </c>
      <c r="CP149" s="229">
        <v>7892.93</v>
      </c>
      <c r="CQ149" s="229">
        <v>0</v>
      </c>
      <c r="CR149" s="229">
        <v>-183961.12</v>
      </c>
      <c r="CS149" s="229">
        <v>289814.51</v>
      </c>
      <c r="CT149" s="229">
        <v>0</v>
      </c>
      <c r="CU149" s="229">
        <v>0</v>
      </c>
      <c r="CV149" s="229">
        <v>0</v>
      </c>
      <c r="CW149" s="229">
        <v>0</v>
      </c>
      <c r="CX149" s="229"/>
      <c r="CY149" s="229"/>
      <c r="CZ149" s="229"/>
      <c r="DA149" s="229">
        <v>0</v>
      </c>
      <c r="DB149" s="229">
        <v>0</v>
      </c>
      <c r="DC149" s="229">
        <v>0</v>
      </c>
      <c r="DD149" s="229">
        <v>1867.12</v>
      </c>
      <c r="DE149" s="229">
        <v>0</v>
      </c>
      <c r="DF149" s="229">
        <v>0</v>
      </c>
      <c r="DG149" s="229">
        <v>-12101.22</v>
      </c>
      <c r="DH149" s="229">
        <v>-34403.9</v>
      </c>
      <c r="DI149" s="229">
        <v>0</v>
      </c>
      <c r="DJ149" s="229">
        <v>0</v>
      </c>
      <c r="DK149" s="229">
        <v>-44638</v>
      </c>
      <c r="DL149" s="229">
        <v>0</v>
      </c>
      <c r="DM149" s="229">
        <v>0</v>
      </c>
      <c r="DN149" s="229">
        <v>0</v>
      </c>
      <c r="DO149" s="229">
        <v>0</v>
      </c>
      <c r="DP149" s="229">
        <v>0</v>
      </c>
      <c r="DQ149" s="230">
        <v>9.9999999511055648E-3</v>
      </c>
      <c r="DR149" s="231">
        <v>1965300.7599999984</v>
      </c>
      <c r="DS149" s="232">
        <v>755947.26000000024</v>
      </c>
      <c r="DT149" s="231">
        <v>165991.68999999994</v>
      </c>
      <c r="DU149" s="231">
        <v>99038.179999999978</v>
      </c>
      <c r="DV149" s="231">
        <v>0</v>
      </c>
      <c r="DW149" s="231">
        <v>0</v>
      </c>
    </row>
    <row r="150" spans="1:127" hidden="1">
      <c r="A150" s="226">
        <v>3372</v>
      </c>
      <c r="B150" s="227" t="s">
        <v>437</v>
      </c>
      <c r="C150" s="226">
        <v>3372</v>
      </c>
      <c r="D150" s="228" t="s">
        <v>281</v>
      </c>
      <c r="E150" s="228" t="s">
        <v>291</v>
      </c>
      <c r="F150" s="228" t="s">
        <v>5</v>
      </c>
      <c r="G150" s="228" t="s">
        <v>283</v>
      </c>
      <c r="H150" s="229">
        <v>3460206.83</v>
      </c>
      <c r="I150" s="229">
        <v>0</v>
      </c>
      <c r="J150" s="229">
        <v>132931.54</v>
      </c>
      <c r="K150" s="229">
        <v>0</v>
      </c>
      <c r="L150" s="229">
        <v>396600</v>
      </c>
      <c r="M150" s="229">
        <v>4599.5</v>
      </c>
      <c r="N150" s="229">
        <v>0</v>
      </c>
      <c r="O150" s="229">
        <v>0</v>
      </c>
      <c r="P150" s="229">
        <v>8795.7100000000482</v>
      </c>
      <c r="Q150" s="229">
        <v>38269.550000000003</v>
      </c>
      <c r="R150" s="229">
        <v>0</v>
      </c>
      <c r="S150" s="229">
        <v>0</v>
      </c>
      <c r="T150" s="229">
        <v>34433.79</v>
      </c>
      <c r="U150" s="229">
        <v>390469.54</v>
      </c>
      <c r="V150" s="229">
        <v>0</v>
      </c>
      <c r="W150" s="229">
        <v>6536.25</v>
      </c>
      <c r="X150" s="229">
        <v>87358</v>
      </c>
      <c r="Y150" s="229">
        <v>4560200.71</v>
      </c>
      <c r="Z150" s="229">
        <v>2105017.6600000043</v>
      </c>
      <c r="AA150" s="229">
        <v>0</v>
      </c>
      <c r="AB150" s="229">
        <v>621972.35000000009</v>
      </c>
      <c r="AC150" s="229">
        <v>-2.0954757928848267E-9</v>
      </c>
      <c r="AD150" s="229">
        <v>363359.94</v>
      </c>
      <c r="AE150" s="229">
        <v>0</v>
      </c>
      <c r="AF150" s="229">
        <v>118439.90999999852</v>
      </c>
      <c r="AG150" s="229">
        <v>7374.5300000000043</v>
      </c>
      <c r="AH150" s="229">
        <v>23695.699999999997</v>
      </c>
      <c r="AI150" s="229">
        <v>0</v>
      </c>
      <c r="AJ150" s="229">
        <v>0</v>
      </c>
      <c r="AK150" s="229">
        <v>21265.579999999998</v>
      </c>
      <c r="AL150" s="229">
        <v>0</v>
      </c>
      <c r="AM150" s="229">
        <v>52889.04</v>
      </c>
      <c r="AN150" s="229">
        <v>6911.54</v>
      </c>
      <c r="AO150" s="229">
        <v>60845.159999999989</v>
      </c>
      <c r="AP150" s="229">
        <v>5776.96</v>
      </c>
      <c r="AQ150" s="229">
        <v>10177.709999999999</v>
      </c>
      <c r="AR150" s="229">
        <v>206255.8800000003</v>
      </c>
      <c r="AS150" s="229">
        <v>17547.75</v>
      </c>
      <c r="AT150" s="229">
        <v>0</v>
      </c>
      <c r="AU150" s="229">
        <v>27857.549999999981</v>
      </c>
      <c r="AV150" s="229">
        <v>16339.7</v>
      </c>
      <c r="AW150" s="229">
        <v>0</v>
      </c>
      <c r="AX150" s="229">
        <v>245490.35</v>
      </c>
      <c r="AY150" s="229">
        <v>214218.8</v>
      </c>
      <c r="AZ150" s="229">
        <v>51103.229999999996</v>
      </c>
      <c r="BA150" s="229">
        <v>124198.45999999999</v>
      </c>
      <c r="BB150" s="229">
        <v>0</v>
      </c>
      <c r="BC150" s="229">
        <v>0</v>
      </c>
      <c r="BD150" s="229">
        <v>0</v>
      </c>
      <c r="BE150" s="229">
        <v>4300737.8000000017</v>
      </c>
      <c r="BF150" s="229">
        <v>213584.18999999971</v>
      </c>
      <c r="BG150" s="229">
        <v>259462.90999999829</v>
      </c>
      <c r="BH150" s="229">
        <v>473047.099999998</v>
      </c>
      <c r="BI150" s="229">
        <v>0</v>
      </c>
      <c r="BJ150" s="229">
        <v>0</v>
      </c>
      <c r="BK150" s="229">
        <v>0</v>
      </c>
      <c r="BL150" s="229">
        <v>0</v>
      </c>
      <c r="BM150" s="229">
        <v>0</v>
      </c>
      <c r="BN150" s="229">
        <v>0</v>
      </c>
      <c r="BO150" s="229">
        <v>0</v>
      </c>
      <c r="BP150" s="229">
        <v>0</v>
      </c>
      <c r="BQ150" s="229">
        <v>0</v>
      </c>
      <c r="BR150" s="229">
        <v>0</v>
      </c>
      <c r="BS150" s="229">
        <v>0</v>
      </c>
      <c r="BT150" s="229">
        <v>0</v>
      </c>
      <c r="BU150" s="229">
        <v>0</v>
      </c>
      <c r="BV150" s="229">
        <v>0</v>
      </c>
      <c r="BW150" s="229">
        <v>0</v>
      </c>
      <c r="BX150" s="229">
        <v>0</v>
      </c>
      <c r="BY150" s="229">
        <v>0</v>
      </c>
      <c r="BZ150" s="229">
        <v>0</v>
      </c>
      <c r="CA150" s="229">
        <v>0</v>
      </c>
      <c r="CB150" s="229">
        <v>0</v>
      </c>
      <c r="CC150" s="229">
        <v>0</v>
      </c>
      <c r="CD150" s="229">
        <v>473047.099999998</v>
      </c>
      <c r="CE150" s="229">
        <v>0</v>
      </c>
      <c r="CF150" s="229">
        <v>0</v>
      </c>
      <c r="CG150" s="229">
        <v>0</v>
      </c>
      <c r="CH150" s="229">
        <v>0</v>
      </c>
      <c r="CI150" s="229">
        <f t="shared" si="5"/>
        <v>473047.099999998</v>
      </c>
      <c r="CJ150" s="229">
        <v>835373.22</v>
      </c>
      <c r="CK150" s="229">
        <v>7677.96</v>
      </c>
      <c r="CL150" s="229">
        <v>0</v>
      </c>
      <c r="CM150" s="229">
        <v>827695.26</v>
      </c>
      <c r="CN150" s="229">
        <v>0</v>
      </c>
      <c r="CO150" s="229">
        <v>0</v>
      </c>
      <c r="CP150" s="229">
        <v>5003.62</v>
      </c>
      <c r="CQ150" s="229">
        <v>0</v>
      </c>
      <c r="CR150" s="229">
        <v>-264663.73</v>
      </c>
      <c r="CS150" s="229">
        <v>568035.15</v>
      </c>
      <c r="CT150" s="229">
        <v>0</v>
      </c>
      <c r="CU150" s="229">
        <v>0</v>
      </c>
      <c r="CV150" s="229">
        <v>0</v>
      </c>
      <c r="CW150" s="229">
        <v>0</v>
      </c>
      <c r="CX150" s="229"/>
      <c r="CY150" s="229"/>
      <c r="CZ150" s="229"/>
      <c r="DA150" s="229">
        <v>0</v>
      </c>
      <c r="DB150" s="229">
        <v>0</v>
      </c>
      <c r="DC150" s="229">
        <v>0</v>
      </c>
      <c r="DD150" s="229">
        <v>8253.94</v>
      </c>
      <c r="DE150" s="229">
        <v>0</v>
      </c>
      <c r="DF150" s="229">
        <v>0</v>
      </c>
      <c r="DG150" s="229">
        <v>-41181</v>
      </c>
      <c r="DH150" s="229">
        <v>-62060.73</v>
      </c>
      <c r="DI150" s="229">
        <v>0</v>
      </c>
      <c r="DJ150" s="229">
        <v>0</v>
      </c>
      <c r="DK150" s="229">
        <v>-94987.790000000008</v>
      </c>
      <c r="DL150" s="229">
        <v>0</v>
      </c>
      <c r="DM150" s="229">
        <v>0</v>
      </c>
      <c r="DN150" s="229">
        <v>0</v>
      </c>
      <c r="DO150" s="229">
        <v>0</v>
      </c>
      <c r="DP150" s="229">
        <v>0</v>
      </c>
      <c r="DQ150" s="230">
        <v>-0.26000000012572855</v>
      </c>
      <c r="DR150" s="231">
        <v>3216164.3900000011</v>
      </c>
      <c r="DS150" s="232">
        <v>1084573.4100000006</v>
      </c>
      <c r="DT150" s="231">
        <v>214218.8</v>
      </c>
      <c r="DU150" s="231">
        <v>81499.050000000047</v>
      </c>
      <c r="DV150" s="231">
        <v>390469.54</v>
      </c>
      <c r="DW150" s="231">
        <v>0</v>
      </c>
    </row>
    <row r="151" spans="1:127">
      <c r="A151" s="226">
        <v>3375</v>
      </c>
      <c r="B151" s="227" t="s">
        <v>438</v>
      </c>
      <c r="C151" s="226">
        <v>3375</v>
      </c>
      <c r="D151" s="228" t="s">
        <v>281</v>
      </c>
      <c r="E151" s="228" t="s">
        <v>291</v>
      </c>
      <c r="F151" s="228" t="s">
        <v>5</v>
      </c>
      <c r="G151" s="228" t="s">
        <v>283</v>
      </c>
      <c r="H151" s="229">
        <v>2547469.7000000002</v>
      </c>
      <c r="I151" s="229">
        <v>0</v>
      </c>
      <c r="J151" s="229">
        <v>0</v>
      </c>
      <c r="K151" s="229">
        <v>0</v>
      </c>
      <c r="L151" s="229">
        <v>0</v>
      </c>
      <c r="M151" s="229">
        <v>0</v>
      </c>
      <c r="N151" s="229">
        <v>23689.59</v>
      </c>
      <c r="O151" s="229">
        <v>0</v>
      </c>
      <c r="P151" s="229">
        <v>123205</v>
      </c>
      <c r="Q151" s="229">
        <v>137023.19</v>
      </c>
      <c r="R151" s="229">
        <v>0</v>
      </c>
      <c r="S151" s="229">
        <v>0</v>
      </c>
      <c r="T151" s="229">
        <v>19596.64</v>
      </c>
      <c r="U151" s="229">
        <v>0</v>
      </c>
      <c r="V151" s="229">
        <v>0</v>
      </c>
      <c r="W151" s="229">
        <v>0</v>
      </c>
      <c r="X151" s="229">
        <v>0</v>
      </c>
      <c r="Y151" s="229">
        <v>2850984.12</v>
      </c>
      <c r="Z151" s="229">
        <v>1419557.81</v>
      </c>
      <c r="AA151" s="229">
        <v>0</v>
      </c>
      <c r="AB151" s="229">
        <v>427281.42</v>
      </c>
      <c r="AC151" s="229">
        <v>82179.520000000004</v>
      </c>
      <c r="AD151" s="229">
        <v>98503.33</v>
      </c>
      <c r="AE151" s="229">
        <v>0</v>
      </c>
      <c r="AF151" s="229">
        <v>67669.94</v>
      </c>
      <c r="AG151" s="229">
        <v>611</v>
      </c>
      <c r="AH151" s="229">
        <v>1550</v>
      </c>
      <c r="AI151" s="229">
        <v>2202</v>
      </c>
      <c r="AJ151" s="229">
        <v>0</v>
      </c>
      <c r="AK151" s="229">
        <v>48238.39</v>
      </c>
      <c r="AL151" s="229">
        <v>24891.35</v>
      </c>
      <c r="AM151" s="229">
        <v>1715.53</v>
      </c>
      <c r="AN151" s="229">
        <v>5487.07</v>
      </c>
      <c r="AO151" s="229">
        <v>35190.910000000003</v>
      </c>
      <c r="AP151" s="229">
        <v>3789.47</v>
      </c>
      <c r="AQ151" s="229">
        <v>13338.05</v>
      </c>
      <c r="AR151" s="229">
        <v>100376.5</v>
      </c>
      <c r="AS151" s="229">
        <v>0</v>
      </c>
      <c r="AT151" s="229">
        <v>0</v>
      </c>
      <c r="AU151" s="229">
        <v>45240.189999999995</v>
      </c>
      <c r="AV151" s="229">
        <v>15576.35</v>
      </c>
      <c r="AW151" s="229">
        <v>0</v>
      </c>
      <c r="AX151" s="229">
        <v>213384.93</v>
      </c>
      <c r="AY151" s="229">
        <v>59447.73</v>
      </c>
      <c r="AZ151" s="229">
        <v>13039.12</v>
      </c>
      <c r="BA151" s="229">
        <v>108669.33</v>
      </c>
      <c r="BB151" s="229">
        <v>0</v>
      </c>
      <c r="BC151" s="229">
        <v>0</v>
      </c>
      <c r="BD151" s="229">
        <v>0</v>
      </c>
      <c r="BE151" s="229">
        <v>2787939.9400000004</v>
      </c>
      <c r="BF151" s="229">
        <v>336398.80000000016</v>
      </c>
      <c r="BG151" s="229">
        <v>63044.179999999702</v>
      </c>
      <c r="BH151" s="229">
        <v>399442.97999999986</v>
      </c>
      <c r="BI151" s="229">
        <v>0</v>
      </c>
      <c r="BJ151" s="229">
        <v>0</v>
      </c>
      <c r="BK151" s="229">
        <v>0</v>
      </c>
      <c r="BL151" s="229">
        <v>0</v>
      </c>
      <c r="BM151" s="229">
        <v>0</v>
      </c>
      <c r="BN151" s="229">
        <v>0</v>
      </c>
      <c r="BO151" s="229">
        <v>0</v>
      </c>
      <c r="BP151" s="229">
        <v>0</v>
      </c>
      <c r="BQ151" s="229">
        <v>0</v>
      </c>
      <c r="BR151" s="229">
        <v>0</v>
      </c>
      <c r="BS151" s="229">
        <v>0</v>
      </c>
      <c r="BT151" s="229">
        <v>0</v>
      </c>
      <c r="BU151" s="229">
        <v>0</v>
      </c>
      <c r="BV151" s="229">
        <v>0</v>
      </c>
      <c r="BW151" s="229">
        <v>0</v>
      </c>
      <c r="BX151" s="229">
        <v>0</v>
      </c>
      <c r="BY151" s="229">
        <v>0</v>
      </c>
      <c r="BZ151" s="229">
        <v>0</v>
      </c>
      <c r="CA151" s="229">
        <v>0</v>
      </c>
      <c r="CB151" s="229">
        <v>0</v>
      </c>
      <c r="CC151" s="229">
        <v>0</v>
      </c>
      <c r="CD151" s="229">
        <v>399442.97999999986</v>
      </c>
      <c r="CE151" s="229">
        <v>0</v>
      </c>
      <c r="CF151" s="229">
        <v>0</v>
      </c>
      <c r="CG151" s="229">
        <v>0</v>
      </c>
      <c r="CH151" s="229">
        <v>0</v>
      </c>
      <c r="CI151" s="229">
        <v>399442.97999999986</v>
      </c>
      <c r="CJ151" s="229">
        <v>722546.86</v>
      </c>
      <c r="CK151" s="229">
        <v>375926.61</v>
      </c>
      <c r="CL151" s="229">
        <v>0</v>
      </c>
      <c r="CM151" s="229">
        <v>346620.25</v>
      </c>
      <c r="CN151" s="229">
        <v>0</v>
      </c>
      <c r="CO151" s="229">
        <v>0</v>
      </c>
      <c r="CP151" s="229">
        <v>7758.25</v>
      </c>
      <c r="CQ151" s="229">
        <v>0</v>
      </c>
      <c r="CR151" s="229">
        <v>0</v>
      </c>
      <c r="CS151" s="229">
        <v>354378.5</v>
      </c>
      <c r="CT151" s="229">
        <v>0</v>
      </c>
      <c r="CU151" s="229">
        <v>0</v>
      </c>
      <c r="CV151" s="229">
        <v>0</v>
      </c>
      <c r="CW151" s="229">
        <v>0</v>
      </c>
      <c r="CX151" s="229"/>
      <c r="CY151" s="229"/>
      <c r="CZ151" s="229"/>
      <c r="DA151" s="229">
        <v>0</v>
      </c>
      <c r="DB151" s="229">
        <v>0</v>
      </c>
      <c r="DC151" s="229">
        <v>0</v>
      </c>
      <c r="DD151" s="229">
        <v>116774.75999999998</v>
      </c>
      <c r="DE151" s="229">
        <v>0</v>
      </c>
      <c r="DF151" s="229">
        <v>0</v>
      </c>
      <c r="DG151" s="229">
        <v>-28018.83</v>
      </c>
      <c r="DH151" s="229">
        <v>-43691.58</v>
      </c>
      <c r="DI151" s="229">
        <v>0</v>
      </c>
      <c r="DJ151" s="229">
        <v>0</v>
      </c>
      <c r="DK151" s="229">
        <v>45064.349999999977</v>
      </c>
      <c r="DL151" s="229">
        <v>0</v>
      </c>
      <c r="DM151" s="229">
        <v>0</v>
      </c>
      <c r="DN151" s="229">
        <v>0</v>
      </c>
      <c r="DO151" s="229">
        <v>0</v>
      </c>
      <c r="DP151" s="229">
        <v>0</v>
      </c>
      <c r="DQ151" s="230">
        <v>0.13000000000465661</v>
      </c>
      <c r="DR151" s="231">
        <v>1720052.8429999996</v>
      </c>
      <c r="DS151" s="232">
        <v>615822.50400000042</v>
      </c>
      <c r="DT151" s="231">
        <v>23602.361999999997</v>
      </c>
      <c r="DU151" s="231">
        <v>187004.64999999994</v>
      </c>
      <c r="DV151" s="231">
        <v>0</v>
      </c>
      <c r="DW151" s="231">
        <v>0</v>
      </c>
    </row>
    <row r="152" spans="1:127" hidden="1">
      <c r="A152" s="226">
        <v>3331</v>
      </c>
      <c r="B152" s="227" t="s">
        <v>439</v>
      </c>
      <c r="C152" s="226">
        <v>3331</v>
      </c>
      <c r="D152" s="228" t="s">
        <v>281</v>
      </c>
      <c r="E152" s="228" t="s">
        <v>291</v>
      </c>
      <c r="F152" s="228" t="s">
        <v>5</v>
      </c>
      <c r="G152" s="228" t="s">
        <v>283</v>
      </c>
      <c r="H152" s="229">
        <v>1434504.64</v>
      </c>
      <c r="I152" s="229">
        <v>0</v>
      </c>
      <c r="J152" s="229">
        <v>29199.38</v>
      </c>
      <c r="K152" s="229">
        <v>0</v>
      </c>
      <c r="L152" s="229">
        <v>111000</v>
      </c>
      <c r="M152" s="229">
        <v>4656.93</v>
      </c>
      <c r="N152" s="229">
        <v>0</v>
      </c>
      <c r="O152" s="229">
        <v>0</v>
      </c>
      <c r="P152" s="229">
        <v>28836.770000000008</v>
      </c>
      <c r="Q152" s="229">
        <v>18709.64</v>
      </c>
      <c r="R152" s="229">
        <v>0</v>
      </c>
      <c r="S152" s="229">
        <v>0</v>
      </c>
      <c r="T152" s="229">
        <v>7413.74</v>
      </c>
      <c r="U152" s="229">
        <v>0</v>
      </c>
      <c r="V152" s="229">
        <v>0</v>
      </c>
      <c r="W152" s="229">
        <v>3118.71</v>
      </c>
      <c r="X152" s="229">
        <v>45601</v>
      </c>
      <c r="Y152" s="229">
        <v>1683040.8099999996</v>
      </c>
      <c r="Z152" s="229">
        <v>782916.99999999988</v>
      </c>
      <c r="AA152" s="229">
        <v>0</v>
      </c>
      <c r="AB152" s="229">
        <v>251027.48</v>
      </c>
      <c r="AC152" s="229">
        <v>53207.380000000237</v>
      </c>
      <c r="AD152" s="229">
        <v>92377.29</v>
      </c>
      <c r="AE152" s="229">
        <v>0</v>
      </c>
      <c r="AF152" s="229">
        <v>55904.049999999974</v>
      </c>
      <c r="AG152" s="229">
        <v>-568.2599999999984</v>
      </c>
      <c r="AH152" s="229">
        <v>12495.349999999999</v>
      </c>
      <c r="AI152" s="229">
        <v>0</v>
      </c>
      <c r="AJ152" s="229">
        <v>0</v>
      </c>
      <c r="AK152" s="229">
        <v>19167.84</v>
      </c>
      <c r="AL152" s="229">
        <v>293.70999999999998</v>
      </c>
      <c r="AM152" s="229">
        <v>956.44</v>
      </c>
      <c r="AN152" s="229">
        <v>2988.67</v>
      </c>
      <c r="AO152" s="229">
        <v>22665.47</v>
      </c>
      <c r="AP152" s="229">
        <v>8213.56</v>
      </c>
      <c r="AQ152" s="229">
        <v>4745.38</v>
      </c>
      <c r="AR152" s="229">
        <v>57233.580000000016</v>
      </c>
      <c r="AS152" s="229">
        <v>0</v>
      </c>
      <c r="AT152" s="229">
        <v>0</v>
      </c>
      <c r="AU152" s="229">
        <v>8735.08</v>
      </c>
      <c r="AV152" s="229">
        <v>0</v>
      </c>
      <c r="AW152" s="229">
        <v>6095</v>
      </c>
      <c r="AX152" s="229">
        <v>118593.44</v>
      </c>
      <c r="AY152" s="229">
        <v>11609.67</v>
      </c>
      <c r="AZ152" s="229">
        <v>11178.62</v>
      </c>
      <c r="BA152" s="229">
        <v>109848.48</v>
      </c>
      <c r="BB152" s="229">
        <v>0</v>
      </c>
      <c r="BC152" s="229">
        <v>0</v>
      </c>
      <c r="BD152" s="229">
        <v>0</v>
      </c>
      <c r="BE152" s="229">
        <v>1629685.2300000002</v>
      </c>
      <c r="BF152" s="229">
        <v>25482.689999999944</v>
      </c>
      <c r="BG152" s="229">
        <v>53355.579999999376</v>
      </c>
      <c r="BH152" s="229">
        <v>78838.26999999932</v>
      </c>
      <c r="BI152" s="229">
        <v>0</v>
      </c>
      <c r="BJ152" s="229">
        <v>0</v>
      </c>
      <c r="BK152" s="229">
        <v>0</v>
      </c>
      <c r="BL152" s="229">
        <v>0</v>
      </c>
      <c r="BM152" s="229">
        <v>0</v>
      </c>
      <c r="BN152" s="229">
        <v>0</v>
      </c>
      <c r="BO152" s="229">
        <v>0</v>
      </c>
      <c r="BP152" s="229">
        <v>0</v>
      </c>
      <c r="BQ152" s="229">
        <v>0</v>
      </c>
      <c r="BR152" s="229">
        <v>0</v>
      </c>
      <c r="BS152" s="229">
        <v>0</v>
      </c>
      <c r="BT152" s="229">
        <v>0</v>
      </c>
      <c r="BU152" s="229">
        <v>0</v>
      </c>
      <c r="BV152" s="229">
        <v>0</v>
      </c>
      <c r="BW152" s="229">
        <v>0</v>
      </c>
      <c r="BX152" s="229">
        <v>0</v>
      </c>
      <c r="BY152" s="229">
        <v>0</v>
      </c>
      <c r="BZ152" s="229">
        <v>0</v>
      </c>
      <c r="CA152" s="229">
        <v>0</v>
      </c>
      <c r="CB152" s="229">
        <v>0</v>
      </c>
      <c r="CC152" s="229">
        <v>0</v>
      </c>
      <c r="CD152" s="229">
        <v>78838.26999999932</v>
      </c>
      <c r="CE152" s="229">
        <v>0</v>
      </c>
      <c r="CF152" s="229">
        <v>0</v>
      </c>
      <c r="CG152" s="229">
        <v>0</v>
      </c>
      <c r="CH152" s="229">
        <v>0</v>
      </c>
      <c r="CI152" s="229">
        <f t="shared" si="5"/>
        <v>78838.26999999932</v>
      </c>
      <c r="CJ152" s="229">
        <v>132957.19</v>
      </c>
      <c r="CK152" s="229">
        <v>0</v>
      </c>
      <c r="CL152" s="229">
        <v>0</v>
      </c>
      <c r="CM152" s="229">
        <v>132957.19</v>
      </c>
      <c r="CN152" s="229">
        <v>0</v>
      </c>
      <c r="CO152" s="229">
        <v>0</v>
      </c>
      <c r="CP152" s="229">
        <v>2805.81</v>
      </c>
      <c r="CQ152" s="229">
        <v>1007.67</v>
      </c>
      <c r="CR152" s="229">
        <v>-27336.070000000007</v>
      </c>
      <c r="CS152" s="229">
        <v>109434.6</v>
      </c>
      <c r="CT152" s="229">
        <v>0</v>
      </c>
      <c r="CU152" s="229">
        <v>0</v>
      </c>
      <c r="CV152" s="229">
        <v>0</v>
      </c>
      <c r="CW152" s="229">
        <v>0</v>
      </c>
      <c r="CX152" s="229"/>
      <c r="CY152" s="229"/>
      <c r="CZ152" s="229"/>
      <c r="DA152" s="229">
        <v>0</v>
      </c>
      <c r="DB152" s="229">
        <v>0</v>
      </c>
      <c r="DC152" s="229">
        <v>0</v>
      </c>
      <c r="DD152" s="229">
        <v>1095.6600000000001</v>
      </c>
      <c r="DE152" s="229">
        <v>0</v>
      </c>
      <c r="DF152" s="229">
        <v>0</v>
      </c>
      <c r="DG152" s="229">
        <v>0</v>
      </c>
      <c r="DH152" s="229">
        <v>-31691.99</v>
      </c>
      <c r="DI152" s="229">
        <v>0</v>
      </c>
      <c r="DJ152" s="229">
        <v>0</v>
      </c>
      <c r="DK152" s="229">
        <v>-30596.33</v>
      </c>
      <c r="DL152" s="229">
        <v>0</v>
      </c>
      <c r="DM152" s="229">
        <v>0</v>
      </c>
      <c r="DN152" s="229">
        <v>0</v>
      </c>
      <c r="DO152" s="229">
        <v>0</v>
      </c>
      <c r="DP152" s="229">
        <v>0</v>
      </c>
      <c r="DQ152" s="230">
        <v>0</v>
      </c>
      <c r="DR152" s="231">
        <v>1234864.9400000002</v>
      </c>
      <c r="DS152" s="232">
        <v>394820.29000000004</v>
      </c>
      <c r="DT152" s="231">
        <v>11609.67</v>
      </c>
      <c r="DU152" s="231">
        <v>54960.15</v>
      </c>
      <c r="DV152" s="231">
        <v>0</v>
      </c>
      <c r="DW152" s="231">
        <v>0</v>
      </c>
    </row>
    <row r="153" spans="1:127" hidden="1">
      <c r="A153" s="226">
        <v>3406</v>
      </c>
      <c r="B153" s="227" t="s">
        <v>440</v>
      </c>
      <c r="C153" s="226">
        <v>3406</v>
      </c>
      <c r="D153" s="228" t="s">
        <v>281</v>
      </c>
      <c r="E153" s="228" t="s">
        <v>291</v>
      </c>
      <c r="F153" s="228" t="s">
        <v>5</v>
      </c>
      <c r="G153" s="228" t="s">
        <v>293</v>
      </c>
      <c r="H153" s="229">
        <v>1725004.35</v>
      </c>
      <c r="I153" s="229">
        <v>0</v>
      </c>
      <c r="J153" s="229">
        <v>47357.2</v>
      </c>
      <c r="K153" s="229">
        <v>0</v>
      </c>
      <c r="L153" s="229">
        <v>232190</v>
      </c>
      <c r="M153" s="229">
        <v>2400</v>
      </c>
      <c r="N153" s="229">
        <v>0</v>
      </c>
      <c r="O153" s="229">
        <v>0</v>
      </c>
      <c r="P153" s="229">
        <v>23080.35</v>
      </c>
      <c r="Q153" s="229">
        <v>26477.1</v>
      </c>
      <c r="R153" s="229">
        <v>0</v>
      </c>
      <c r="S153" s="229">
        <v>0</v>
      </c>
      <c r="T153" s="229">
        <v>12896.050000000003</v>
      </c>
      <c r="U153" s="229">
        <v>0</v>
      </c>
      <c r="V153" s="229">
        <v>0</v>
      </c>
      <c r="W153" s="229">
        <v>4302.71</v>
      </c>
      <c r="X153" s="229">
        <v>30076</v>
      </c>
      <c r="Y153" s="229">
        <v>2103783.7600000002</v>
      </c>
      <c r="Z153" s="229">
        <v>1008405.2699999978</v>
      </c>
      <c r="AA153" s="229">
        <v>35128.17</v>
      </c>
      <c r="AB153" s="229">
        <v>262402</v>
      </c>
      <c r="AC153" s="229">
        <v>0</v>
      </c>
      <c r="AD153" s="229">
        <v>207689.38</v>
      </c>
      <c r="AE153" s="229">
        <v>0</v>
      </c>
      <c r="AF153" s="229">
        <v>29774.22</v>
      </c>
      <c r="AG153" s="229">
        <v>0</v>
      </c>
      <c r="AH153" s="229">
        <v>6468.2999999999993</v>
      </c>
      <c r="AI153" s="229">
        <v>0</v>
      </c>
      <c r="AJ153" s="229">
        <v>0</v>
      </c>
      <c r="AK153" s="229">
        <v>34020.460000000006</v>
      </c>
      <c r="AL153" s="229">
        <v>4894.369999999999</v>
      </c>
      <c r="AM153" s="229">
        <v>31343.81</v>
      </c>
      <c r="AN153" s="229">
        <v>7210.7899999999981</v>
      </c>
      <c r="AO153" s="229">
        <v>3719.5600000000036</v>
      </c>
      <c r="AP153" s="229">
        <v>3842.48</v>
      </c>
      <c r="AQ153" s="229">
        <v>5647.02</v>
      </c>
      <c r="AR153" s="229">
        <v>59131.830000000016</v>
      </c>
      <c r="AS153" s="229">
        <v>0</v>
      </c>
      <c r="AT153" s="229">
        <v>0</v>
      </c>
      <c r="AU153" s="229">
        <v>17217.020000000004</v>
      </c>
      <c r="AV153" s="229">
        <v>0</v>
      </c>
      <c r="AW153" s="229">
        <v>4628.3999999999996</v>
      </c>
      <c r="AX153" s="229">
        <v>100649.11</v>
      </c>
      <c r="AY153" s="229">
        <v>25401.95</v>
      </c>
      <c r="AZ153" s="229">
        <v>6016.8</v>
      </c>
      <c r="BA153" s="229">
        <v>127249.09999999998</v>
      </c>
      <c r="BB153" s="229">
        <v>0</v>
      </c>
      <c r="BC153" s="229">
        <v>0</v>
      </c>
      <c r="BD153" s="229">
        <v>0</v>
      </c>
      <c r="BE153" s="229">
        <v>1980840.0399999982</v>
      </c>
      <c r="BF153" s="229">
        <v>147532.44999999995</v>
      </c>
      <c r="BG153" s="229">
        <v>122943.72000000207</v>
      </c>
      <c r="BH153" s="229">
        <v>270476.17000000202</v>
      </c>
      <c r="BI153" s="229">
        <v>0</v>
      </c>
      <c r="BJ153" s="229">
        <v>0</v>
      </c>
      <c r="BK153" s="229">
        <v>0</v>
      </c>
      <c r="BL153" s="229">
        <v>0</v>
      </c>
      <c r="BM153" s="229">
        <v>0</v>
      </c>
      <c r="BN153" s="229">
        <v>0</v>
      </c>
      <c r="BO153" s="229">
        <v>0</v>
      </c>
      <c r="BP153" s="229">
        <v>0</v>
      </c>
      <c r="BQ153" s="229">
        <v>0</v>
      </c>
      <c r="BR153" s="229">
        <v>0</v>
      </c>
      <c r="BS153" s="229">
        <v>0</v>
      </c>
      <c r="BT153" s="229">
        <v>0</v>
      </c>
      <c r="BU153" s="229">
        <v>0</v>
      </c>
      <c r="BV153" s="229">
        <v>0</v>
      </c>
      <c r="BW153" s="229">
        <v>0</v>
      </c>
      <c r="BX153" s="229">
        <v>0</v>
      </c>
      <c r="BY153" s="229">
        <v>0</v>
      </c>
      <c r="BZ153" s="229">
        <v>0</v>
      </c>
      <c r="CA153" s="229">
        <v>0</v>
      </c>
      <c r="CB153" s="229">
        <v>0</v>
      </c>
      <c r="CC153" s="229">
        <v>0</v>
      </c>
      <c r="CD153" s="229">
        <v>270476.17000000202</v>
      </c>
      <c r="CE153" s="229">
        <v>0</v>
      </c>
      <c r="CF153" s="229">
        <v>0</v>
      </c>
      <c r="CG153" s="229">
        <v>0</v>
      </c>
      <c r="CH153" s="229">
        <v>0</v>
      </c>
      <c r="CI153" s="229">
        <f t="shared" si="5"/>
        <v>270476.17000000202</v>
      </c>
      <c r="CJ153" s="229">
        <v>0</v>
      </c>
      <c r="CK153" s="229">
        <v>0</v>
      </c>
      <c r="CL153" s="229">
        <v>0</v>
      </c>
      <c r="CM153" s="229">
        <v>0</v>
      </c>
      <c r="CN153" s="229">
        <v>0</v>
      </c>
      <c r="CO153" s="229">
        <v>0</v>
      </c>
      <c r="CP153" s="229">
        <v>0</v>
      </c>
      <c r="CQ153" s="229">
        <v>0</v>
      </c>
      <c r="CR153" s="229">
        <v>0</v>
      </c>
      <c r="CS153" s="229">
        <v>0</v>
      </c>
      <c r="CT153" s="229">
        <v>0</v>
      </c>
      <c r="CU153" s="229">
        <v>0</v>
      </c>
      <c r="CV153" s="229">
        <v>0</v>
      </c>
      <c r="CW153" s="229">
        <v>0</v>
      </c>
      <c r="CX153" s="229"/>
      <c r="CY153" s="229"/>
      <c r="CZ153" s="229"/>
      <c r="DA153" s="229">
        <v>290611.73000000214</v>
      </c>
      <c r="DB153" s="229">
        <v>290611.73000000214</v>
      </c>
      <c r="DC153" s="229">
        <v>0</v>
      </c>
      <c r="DD153" s="229">
        <v>5980.56</v>
      </c>
      <c r="DE153" s="229">
        <v>0</v>
      </c>
      <c r="DF153" s="229">
        <v>0</v>
      </c>
      <c r="DG153" s="229">
        <v>0</v>
      </c>
      <c r="DH153" s="229">
        <v>-26116.12</v>
      </c>
      <c r="DI153" s="229">
        <v>0</v>
      </c>
      <c r="DJ153" s="229">
        <v>0</v>
      </c>
      <c r="DK153" s="229">
        <v>-20135.559999999998</v>
      </c>
      <c r="DL153" s="229">
        <v>0</v>
      </c>
      <c r="DM153" s="229">
        <v>0</v>
      </c>
      <c r="DN153" s="229">
        <v>0</v>
      </c>
      <c r="DO153" s="229">
        <v>0</v>
      </c>
      <c r="DP153" s="229">
        <v>0</v>
      </c>
      <c r="DQ153" s="230">
        <v>-2.1536834537982941E-9</v>
      </c>
      <c r="DR153" s="231">
        <v>1543399.0399999979</v>
      </c>
      <c r="DS153" s="232">
        <v>437441.00000000023</v>
      </c>
      <c r="DT153" s="231">
        <v>25401.95</v>
      </c>
      <c r="DU153" s="231">
        <v>62453.5</v>
      </c>
      <c r="DV153" s="231">
        <v>0</v>
      </c>
      <c r="DW153" s="231">
        <v>0</v>
      </c>
    </row>
    <row r="154" spans="1:127" hidden="1">
      <c r="A154" s="226">
        <v>3386</v>
      </c>
      <c r="B154" s="227" t="s">
        <v>441</v>
      </c>
      <c r="C154" s="226">
        <v>3386</v>
      </c>
      <c r="D154" s="228" t="s">
        <v>281</v>
      </c>
      <c r="E154" s="228" t="s">
        <v>291</v>
      </c>
      <c r="F154" s="228" t="s">
        <v>5</v>
      </c>
      <c r="G154" s="228" t="s">
        <v>283</v>
      </c>
      <c r="H154" s="229">
        <v>1491688.89</v>
      </c>
      <c r="I154" s="229">
        <v>0</v>
      </c>
      <c r="J154" s="229">
        <v>100097.35</v>
      </c>
      <c r="K154" s="229">
        <v>0</v>
      </c>
      <c r="L154" s="229">
        <v>157100</v>
      </c>
      <c r="M154" s="229">
        <v>971.29</v>
      </c>
      <c r="N154" s="229">
        <v>0</v>
      </c>
      <c r="O154" s="229">
        <v>0</v>
      </c>
      <c r="P154" s="229">
        <v>20674.8</v>
      </c>
      <c r="Q154" s="229">
        <v>0</v>
      </c>
      <c r="R154" s="229">
        <v>0</v>
      </c>
      <c r="S154" s="229">
        <v>0</v>
      </c>
      <c r="T154" s="229">
        <v>5355.8499999999985</v>
      </c>
      <c r="U154" s="229">
        <v>0</v>
      </c>
      <c r="V154" s="229">
        <v>0</v>
      </c>
      <c r="W154" s="229">
        <v>7981.67</v>
      </c>
      <c r="X154" s="229">
        <v>31863</v>
      </c>
      <c r="Y154" s="229">
        <v>1815732.85</v>
      </c>
      <c r="Z154" s="229">
        <v>845037.24000000092</v>
      </c>
      <c r="AA154" s="229">
        <v>0</v>
      </c>
      <c r="AB154" s="229">
        <v>411382.01</v>
      </c>
      <c r="AC154" s="229">
        <v>63408.050000000425</v>
      </c>
      <c r="AD154" s="229">
        <v>18847.760000000002</v>
      </c>
      <c r="AE154" s="229">
        <v>0</v>
      </c>
      <c r="AF154" s="229">
        <v>54126.619999999879</v>
      </c>
      <c r="AG154" s="229">
        <v>1432.4399999999696</v>
      </c>
      <c r="AH154" s="229">
        <v>4680</v>
      </c>
      <c r="AI154" s="229">
        <v>0</v>
      </c>
      <c r="AJ154" s="229">
        <v>0</v>
      </c>
      <c r="AK154" s="229">
        <v>37635.640000000007</v>
      </c>
      <c r="AL154" s="229">
        <v>0</v>
      </c>
      <c r="AM154" s="229">
        <v>4221.6400000000003</v>
      </c>
      <c r="AN154" s="229">
        <v>2814.7</v>
      </c>
      <c r="AO154" s="229">
        <v>33218.04</v>
      </c>
      <c r="AP154" s="229">
        <v>0</v>
      </c>
      <c r="AQ154" s="229">
        <v>5278.4400000000005</v>
      </c>
      <c r="AR154" s="229">
        <v>46104.999999999993</v>
      </c>
      <c r="AS154" s="229">
        <v>0</v>
      </c>
      <c r="AT154" s="229">
        <v>0</v>
      </c>
      <c r="AU154" s="229">
        <v>63193.17</v>
      </c>
      <c r="AV154" s="229">
        <v>9500.7099999999991</v>
      </c>
      <c r="AW154" s="229">
        <v>3220</v>
      </c>
      <c r="AX154" s="229">
        <v>88096.549999999988</v>
      </c>
      <c r="AY154" s="229">
        <v>11816.319999999998</v>
      </c>
      <c r="AZ154" s="229">
        <v>1728.48</v>
      </c>
      <c r="BA154" s="229">
        <v>159327.47</v>
      </c>
      <c r="BB154" s="229">
        <v>0</v>
      </c>
      <c r="BC154" s="229">
        <v>0</v>
      </c>
      <c r="BD154" s="229">
        <v>0</v>
      </c>
      <c r="BE154" s="229">
        <v>1865070.280000001</v>
      </c>
      <c r="BF154" s="229">
        <v>258292.92999999979</v>
      </c>
      <c r="BG154" s="229">
        <v>-49337.430000000866</v>
      </c>
      <c r="BH154" s="229">
        <v>208955.49999999892</v>
      </c>
      <c r="BI154" s="229">
        <v>0</v>
      </c>
      <c r="BJ154" s="229">
        <v>0</v>
      </c>
      <c r="BK154" s="229">
        <v>0</v>
      </c>
      <c r="BL154" s="229">
        <v>0</v>
      </c>
      <c r="BM154" s="229">
        <v>0</v>
      </c>
      <c r="BN154" s="229">
        <v>0</v>
      </c>
      <c r="BO154" s="229">
        <v>0</v>
      </c>
      <c r="BP154" s="229">
        <v>0</v>
      </c>
      <c r="BQ154" s="229">
        <v>0</v>
      </c>
      <c r="BR154" s="229">
        <v>0</v>
      </c>
      <c r="BS154" s="229">
        <v>0</v>
      </c>
      <c r="BT154" s="229">
        <v>0</v>
      </c>
      <c r="BU154" s="229">
        <v>0</v>
      </c>
      <c r="BV154" s="229">
        <v>0</v>
      </c>
      <c r="BW154" s="229">
        <v>0</v>
      </c>
      <c r="BX154" s="229">
        <v>0</v>
      </c>
      <c r="BY154" s="229">
        <v>0</v>
      </c>
      <c r="BZ154" s="229">
        <v>0</v>
      </c>
      <c r="CA154" s="229">
        <v>0</v>
      </c>
      <c r="CB154" s="229">
        <v>0</v>
      </c>
      <c r="CC154" s="229">
        <v>0</v>
      </c>
      <c r="CD154" s="229">
        <v>208955.49999999892</v>
      </c>
      <c r="CE154" s="229">
        <v>0</v>
      </c>
      <c r="CF154" s="229">
        <v>0</v>
      </c>
      <c r="CG154" s="229">
        <v>0</v>
      </c>
      <c r="CH154" s="229">
        <v>0</v>
      </c>
      <c r="CI154" s="229">
        <f t="shared" si="5"/>
        <v>208955.49999999892</v>
      </c>
      <c r="CJ154" s="229">
        <v>119873.93</v>
      </c>
      <c r="CK154" s="229">
        <v>0</v>
      </c>
      <c r="CL154" s="229">
        <v>0</v>
      </c>
      <c r="CM154" s="229">
        <v>119873.93</v>
      </c>
      <c r="CN154" s="229">
        <v>0</v>
      </c>
      <c r="CO154" s="229">
        <v>0</v>
      </c>
      <c r="CP154" s="229">
        <v>1667.88</v>
      </c>
      <c r="CQ154" s="229">
        <v>0</v>
      </c>
      <c r="CR154" s="229">
        <v>108008.33000000002</v>
      </c>
      <c r="CS154" s="229">
        <v>229550.14</v>
      </c>
      <c r="CT154" s="229">
        <v>0</v>
      </c>
      <c r="CU154" s="229">
        <v>0</v>
      </c>
      <c r="CV154" s="229">
        <v>0</v>
      </c>
      <c r="CW154" s="229">
        <v>0</v>
      </c>
      <c r="CX154" s="229"/>
      <c r="CY154" s="229"/>
      <c r="CZ154" s="229"/>
      <c r="DA154" s="229">
        <v>0</v>
      </c>
      <c r="DB154" s="229">
        <v>0</v>
      </c>
      <c r="DC154" s="229">
        <v>0</v>
      </c>
      <c r="DD154" s="229">
        <v>7504.29</v>
      </c>
      <c r="DE154" s="229">
        <v>0</v>
      </c>
      <c r="DF154" s="229">
        <v>0</v>
      </c>
      <c r="DG154" s="229">
        <v>0</v>
      </c>
      <c r="DH154" s="229">
        <v>-28099.14</v>
      </c>
      <c r="DI154" s="229">
        <v>0</v>
      </c>
      <c r="DJ154" s="229">
        <v>0</v>
      </c>
      <c r="DK154" s="229">
        <v>-20594.849999999999</v>
      </c>
      <c r="DL154" s="229">
        <v>0</v>
      </c>
      <c r="DM154" s="229">
        <v>0</v>
      </c>
      <c r="DN154" s="229">
        <v>0</v>
      </c>
      <c r="DO154" s="229">
        <v>0</v>
      </c>
      <c r="DP154" s="229">
        <v>0</v>
      </c>
      <c r="DQ154" s="230">
        <v>0.20999999999185093</v>
      </c>
      <c r="DR154" s="231">
        <v>1394234.1200000013</v>
      </c>
      <c r="DS154" s="232">
        <v>470836.15999999968</v>
      </c>
      <c r="DT154" s="231">
        <v>11816.319999999998</v>
      </c>
      <c r="DU154" s="231">
        <v>26030.649999999998</v>
      </c>
      <c r="DV154" s="231">
        <v>0</v>
      </c>
      <c r="DW154" s="231">
        <v>0</v>
      </c>
    </row>
    <row r="155" spans="1:127" hidden="1">
      <c r="A155" s="226">
        <v>3363</v>
      </c>
      <c r="B155" s="227" t="s">
        <v>442</v>
      </c>
      <c r="C155" s="226">
        <v>3363</v>
      </c>
      <c r="D155" s="228" t="s">
        <v>281</v>
      </c>
      <c r="E155" s="228" t="s">
        <v>291</v>
      </c>
      <c r="F155" s="228" t="s">
        <v>5</v>
      </c>
      <c r="G155" s="228" t="s">
        <v>283</v>
      </c>
      <c r="H155" s="229">
        <v>1820273.8</v>
      </c>
      <c r="I155" s="229">
        <v>0</v>
      </c>
      <c r="J155" s="229">
        <v>19814.03</v>
      </c>
      <c r="K155" s="229">
        <v>0</v>
      </c>
      <c r="L155" s="229">
        <v>166050</v>
      </c>
      <c r="M155" s="229">
        <v>3456.93</v>
      </c>
      <c r="N155" s="229">
        <v>0</v>
      </c>
      <c r="O155" s="229">
        <v>16183.44</v>
      </c>
      <c r="P155" s="229">
        <v>0</v>
      </c>
      <c r="Q155" s="229">
        <v>0</v>
      </c>
      <c r="R155" s="229">
        <v>0</v>
      </c>
      <c r="S155" s="229">
        <v>0</v>
      </c>
      <c r="T155" s="229">
        <v>53591.43</v>
      </c>
      <c r="U155" s="229">
        <v>18233.57</v>
      </c>
      <c r="V155" s="229">
        <v>0</v>
      </c>
      <c r="W155" s="229">
        <v>7201.88</v>
      </c>
      <c r="X155" s="229">
        <v>62759</v>
      </c>
      <c r="Y155" s="229">
        <v>2167564.0799999996</v>
      </c>
      <c r="Z155" s="229">
        <v>977544.26</v>
      </c>
      <c r="AA155" s="229">
        <v>0</v>
      </c>
      <c r="AB155" s="229">
        <v>367613.19</v>
      </c>
      <c r="AC155" s="229">
        <v>45128.75</v>
      </c>
      <c r="AD155" s="229">
        <v>244421.06</v>
      </c>
      <c r="AE155" s="229">
        <v>0</v>
      </c>
      <c r="AF155" s="229">
        <v>106475.71</v>
      </c>
      <c r="AG155" s="229">
        <v>378</v>
      </c>
      <c r="AH155" s="229">
        <v>2750</v>
      </c>
      <c r="AI155" s="229">
        <v>0</v>
      </c>
      <c r="AJ155" s="229">
        <v>0</v>
      </c>
      <c r="AK155" s="229">
        <v>17436.14</v>
      </c>
      <c r="AL155" s="229">
        <v>0</v>
      </c>
      <c r="AM155" s="229">
        <v>40070.620000000003</v>
      </c>
      <c r="AN155" s="229">
        <v>5160.37</v>
      </c>
      <c r="AO155" s="229">
        <v>53261.34</v>
      </c>
      <c r="AP155" s="229">
        <v>3073.98</v>
      </c>
      <c r="AQ155" s="229">
        <v>30560.99</v>
      </c>
      <c r="AR155" s="229">
        <v>65582.91</v>
      </c>
      <c r="AS155" s="229">
        <v>8237.7000000000007</v>
      </c>
      <c r="AT155" s="229">
        <v>0</v>
      </c>
      <c r="AU155" s="229">
        <v>22819.66</v>
      </c>
      <c r="AV155" s="229">
        <v>9471</v>
      </c>
      <c r="AW155" s="229">
        <v>2800</v>
      </c>
      <c r="AX155" s="229">
        <v>103236.01</v>
      </c>
      <c r="AY155" s="229">
        <v>51834.97</v>
      </c>
      <c r="AZ155" s="229">
        <v>34329.56</v>
      </c>
      <c r="BA155" s="229">
        <v>90815.85</v>
      </c>
      <c r="BB155" s="229">
        <v>0</v>
      </c>
      <c r="BC155" s="229">
        <v>0</v>
      </c>
      <c r="BD155" s="229">
        <v>0</v>
      </c>
      <c r="BE155" s="229">
        <v>2283002.0700000003</v>
      </c>
      <c r="BF155" s="229">
        <v>248976.21000000008</v>
      </c>
      <c r="BG155" s="229">
        <v>-115437.99000000069</v>
      </c>
      <c r="BH155" s="229">
        <v>133538.21999999939</v>
      </c>
      <c r="BI155" s="229">
        <v>0</v>
      </c>
      <c r="BJ155" s="229">
        <v>0</v>
      </c>
      <c r="BK155" s="229">
        <v>0</v>
      </c>
      <c r="BL155" s="229">
        <v>0</v>
      </c>
      <c r="BM155" s="229">
        <v>0</v>
      </c>
      <c r="BN155" s="229">
        <v>0</v>
      </c>
      <c r="BO155" s="229">
        <v>0</v>
      </c>
      <c r="BP155" s="229">
        <v>0</v>
      </c>
      <c r="BQ155" s="229">
        <v>0</v>
      </c>
      <c r="BR155" s="229">
        <v>0</v>
      </c>
      <c r="BS155" s="229">
        <v>0</v>
      </c>
      <c r="BT155" s="229">
        <v>0</v>
      </c>
      <c r="BU155" s="229">
        <v>0</v>
      </c>
      <c r="BV155" s="229">
        <v>0</v>
      </c>
      <c r="BW155" s="229">
        <v>0</v>
      </c>
      <c r="BX155" s="229">
        <v>0</v>
      </c>
      <c r="BY155" s="229">
        <v>0</v>
      </c>
      <c r="BZ155" s="229">
        <v>0</v>
      </c>
      <c r="CA155" s="229">
        <v>0</v>
      </c>
      <c r="CB155" s="229">
        <v>0</v>
      </c>
      <c r="CC155" s="229">
        <v>0</v>
      </c>
      <c r="CD155" s="229">
        <v>133538.21999999939</v>
      </c>
      <c r="CE155" s="229">
        <v>0</v>
      </c>
      <c r="CF155" s="229">
        <v>0</v>
      </c>
      <c r="CG155" s="229">
        <v>0</v>
      </c>
      <c r="CH155" s="229">
        <v>0</v>
      </c>
      <c r="CI155" s="229">
        <f t="shared" si="5"/>
        <v>133538.21999999939</v>
      </c>
      <c r="CJ155" s="229">
        <v>305538.65999999997</v>
      </c>
      <c r="CK155" s="229">
        <v>180338.1</v>
      </c>
      <c r="CL155" s="229">
        <v>0</v>
      </c>
      <c r="CM155" s="229">
        <v>125200.55999999997</v>
      </c>
      <c r="CN155" s="229">
        <v>0</v>
      </c>
      <c r="CO155" s="229">
        <v>0</v>
      </c>
      <c r="CP155" s="229">
        <v>5861.74</v>
      </c>
      <c r="CQ155" s="229">
        <v>0</v>
      </c>
      <c r="CR155" s="229">
        <v>0</v>
      </c>
      <c r="CS155" s="229">
        <v>131062.29999999997</v>
      </c>
      <c r="CT155" s="229">
        <v>8506.9500000000007</v>
      </c>
      <c r="CU155" s="229">
        <v>0</v>
      </c>
      <c r="CV155" s="229">
        <v>0</v>
      </c>
      <c r="CW155" s="229">
        <v>8506.9500000000007</v>
      </c>
      <c r="CX155" s="229"/>
      <c r="CY155" s="229"/>
      <c r="CZ155" s="229"/>
      <c r="DA155" s="229">
        <v>0</v>
      </c>
      <c r="DB155" s="229">
        <v>8506.9500000000007</v>
      </c>
      <c r="DC155" s="229">
        <v>0</v>
      </c>
      <c r="DD155" s="229">
        <v>0</v>
      </c>
      <c r="DE155" s="229">
        <v>0</v>
      </c>
      <c r="DF155" s="229">
        <v>0</v>
      </c>
      <c r="DG155" s="229">
        <v>-12750.49</v>
      </c>
      <c r="DH155" s="229">
        <v>0</v>
      </c>
      <c r="DI155" s="229">
        <v>0</v>
      </c>
      <c r="DJ155" s="229">
        <v>0</v>
      </c>
      <c r="DK155" s="229">
        <v>-12750.49</v>
      </c>
      <c r="DL155" s="229">
        <v>0</v>
      </c>
      <c r="DM155" s="229">
        <v>6577.03</v>
      </c>
      <c r="DN155" s="229">
        <v>142.44</v>
      </c>
      <c r="DO155" s="229">
        <v>0</v>
      </c>
      <c r="DP155" s="229">
        <v>0</v>
      </c>
      <c r="DQ155" s="230">
        <v>0.19999999995343387</v>
      </c>
      <c r="DR155" s="231">
        <v>1741560.97</v>
      </c>
      <c r="DS155" s="232">
        <v>541441.10000000033</v>
      </c>
      <c r="DT155" s="231">
        <v>51834.97</v>
      </c>
      <c r="DU155" s="231">
        <v>69774.87</v>
      </c>
      <c r="DV155" s="231">
        <v>18233.57</v>
      </c>
      <c r="DW155" s="231">
        <v>6719.4699999999993</v>
      </c>
    </row>
    <row r="156" spans="1:127" hidden="1">
      <c r="A156" s="226">
        <v>3355</v>
      </c>
      <c r="B156" s="227" t="s">
        <v>443</v>
      </c>
      <c r="C156" s="226">
        <v>3355</v>
      </c>
      <c r="D156" s="228" t="s">
        <v>281</v>
      </c>
      <c r="E156" s="228" t="s">
        <v>291</v>
      </c>
      <c r="F156" s="228" t="s">
        <v>5</v>
      </c>
      <c r="G156" s="228" t="s">
        <v>283</v>
      </c>
      <c r="H156" s="229">
        <v>2147562.06</v>
      </c>
      <c r="I156" s="229">
        <v>0</v>
      </c>
      <c r="J156" s="229">
        <v>117686.49</v>
      </c>
      <c r="K156" s="229">
        <v>0</v>
      </c>
      <c r="L156" s="229">
        <v>155040</v>
      </c>
      <c r="M156" s="229">
        <v>124367.51000000001</v>
      </c>
      <c r="N156" s="229">
        <v>0</v>
      </c>
      <c r="O156" s="229">
        <v>0</v>
      </c>
      <c r="P156" s="229">
        <v>123290.06000000001</v>
      </c>
      <c r="Q156" s="229">
        <v>44650.22</v>
      </c>
      <c r="R156" s="229">
        <v>0</v>
      </c>
      <c r="S156" s="229">
        <v>0</v>
      </c>
      <c r="T156" s="229">
        <v>16170.89</v>
      </c>
      <c r="U156" s="229">
        <v>0</v>
      </c>
      <c r="V156" s="229">
        <v>0</v>
      </c>
      <c r="W156" s="229">
        <v>1864.8</v>
      </c>
      <c r="X156" s="229">
        <v>75549</v>
      </c>
      <c r="Y156" s="229">
        <v>2806181.0300000007</v>
      </c>
      <c r="Z156" s="229">
        <v>1066828.4999999977</v>
      </c>
      <c r="AA156" s="229">
        <v>0</v>
      </c>
      <c r="AB156" s="229">
        <v>466950.05</v>
      </c>
      <c r="AC156" s="229">
        <v>56295.780000001483</v>
      </c>
      <c r="AD156" s="229">
        <v>127607.28</v>
      </c>
      <c r="AE156" s="229">
        <v>0</v>
      </c>
      <c r="AF156" s="229">
        <v>25262.149999999441</v>
      </c>
      <c r="AG156" s="229">
        <v>0</v>
      </c>
      <c r="AH156" s="229">
        <v>5870</v>
      </c>
      <c r="AI156" s="229">
        <v>0</v>
      </c>
      <c r="AJ156" s="229">
        <v>0</v>
      </c>
      <c r="AK156" s="229">
        <v>0</v>
      </c>
      <c r="AL156" s="229">
        <v>2988.69</v>
      </c>
      <c r="AM156" s="229">
        <v>45166</v>
      </c>
      <c r="AN156" s="229">
        <v>9413.9500000000007</v>
      </c>
      <c r="AO156" s="229">
        <v>49628.02</v>
      </c>
      <c r="AP156" s="229">
        <v>6200.96</v>
      </c>
      <c r="AQ156" s="229">
        <v>6000.27</v>
      </c>
      <c r="AR156" s="229">
        <v>69091.58</v>
      </c>
      <c r="AS156" s="229">
        <v>602.37</v>
      </c>
      <c r="AT156" s="229">
        <v>360.59999999999991</v>
      </c>
      <c r="AU156" s="229">
        <v>302604.33999999997</v>
      </c>
      <c r="AV156" s="229">
        <v>9471</v>
      </c>
      <c r="AW156" s="229">
        <v>0</v>
      </c>
      <c r="AX156" s="229">
        <v>203937.19</v>
      </c>
      <c r="AY156" s="229">
        <v>9744.5999999999985</v>
      </c>
      <c r="AZ156" s="229">
        <v>10278.700000000001</v>
      </c>
      <c r="BA156" s="229">
        <v>221663.59</v>
      </c>
      <c r="BB156" s="229">
        <v>0</v>
      </c>
      <c r="BC156" s="229">
        <v>0</v>
      </c>
      <c r="BD156" s="229">
        <v>437.04</v>
      </c>
      <c r="BE156" s="229">
        <v>2696402.6599999988</v>
      </c>
      <c r="BF156" s="229">
        <v>281256.39000000036</v>
      </c>
      <c r="BG156" s="229">
        <v>109778.37000000197</v>
      </c>
      <c r="BH156" s="229">
        <v>391034.76000000234</v>
      </c>
      <c r="BI156" s="229">
        <v>0</v>
      </c>
      <c r="BJ156" s="229">
        <v>0</v>
      </c>
      <c r="BK156" s="229">
        <v>437.04</v>
      </c>
      <c r="BL156" s="229">
        <v>437.04</v>
      </c>
      <c r="BM156" s="229">
        <v>0</v>
      </c>
      <c r="BN156" s="229">
        <v>437.04</v>
      </c>
      <c r="BO156" s="229">
        <v>0</v>
      </c>
      <c r="BP156" s="229">
        <v>0</v>
      </c>
      <c r="BQ156" s="229">
        <v>437.04</v>
      </c>
      <c r="BR156" s="229">
        <v>0</v>
      </c>
      <c r="BS156" s="229">
        <v>0</v>
      </c>
      <c r="BT156" s="229">
        <v>0</v>
      </c>
      <c r="BU156" s="229">
        <v>0</v>
      </c>
      <c r="BV156" s="229">
        <v>0</v>
      </c>
      <c r="BW156" s="229">
        <v>0</v>
      </c>
      <c r="BX156" s="229">
        <v>0</v>
      </c>
      <c r="BY156" s="229">
        <v>0</v>
      </c>
      <c r="BZ156" s="229">
        <v>0</v>
      </c>
      <c r="CA156" s="229">
        <v>0</v>
      </c>
      <c r="CB156" s="229">
        <v>0</v>
      </c>
      <c r="CC156" s="229">
        <v>0</v>
      </c>
      <c r="CD156" s="229">
        <v>391034.76000000234</v>
      </c>
      <c r="CE156" s="229">
        <v>0</v>
      </c>
      <c r="CF156" s="229">
        <v>0</v>
      </c>
      <c r="CG156" s="229">
        <v>0</v>
      </c>
      <c r="CH156" s="229">
        <v>0</v>
      </c>
      <c r="CI156" s="229">
        <f t="shared" si="5"/>
        <v>391034.76000000234</v>
      </c>
      <c r="CJ156" s="229">
        <v>660494.53</v>
      </c>
      <c r="CK156" s="229">
        <v>0</v>
      </c>
      <c r="CL156" s="229">
        <v>0</v>
      </c>
      <c r="CM156" s="229">
        <v>660494.53</v>
      </c>
      <c r="CN156" s="229">
        <v>0</v>
      </c>
      <c r="CO156" s="229">
        <v>0</v>
      </c>
      <c r="CP156" s="229">
        <v>2986.22</v>
      </c>
      <c r="CQ156" s="229">
        <v>19474.760000000002</v>
      </c>
      <c r="CR156" s="229">
        <v>-257315</v>
      </c>
      <c r="CS156" s="229">
        <v>425640.51</v>
      </c>
      <c r="CT156" s="229">
        <v>0</v>
      </c>
      <c r="CU156" s="229">
        <v>0</v>
      </c>
      <c r="CV156" s="229">
        <v>0</v>
      </c>
      <c r="CW156" s="229">
        <v>0</v>
      </c>
      <c r="CX156" s="229"/>
      <c r="CY156" s="229"/>
      <c r="CZ156" s="229"/>
      <c r="DA156" s="229">
        <v>0</v>
      </c>
      <c r="DB156" s="229">
        <v>0</v>
      </c>
      <c r="DC156" s="229">
        <v>0</v>
      </c>
      <c r="DD156" s="229">
        <v>8072.49</v>
      </c>
      <c r="DE156" s="229">
        <v>0</v>
      </c>
      <c r="DF156" s="229">
        <v>0</v>
      </c>
      <c r="DG156" s="229">
        <v>0</v>
      </c>
      <c r="DH156" s="229">
        <v>-42678.3</v>
      </c>
      <c r="DI156" s="229">
        <v>0</v>
      </c>
      <c r="DJ156" s="229">
        <v>0</v>
      </c>
      <c r="DK156" s="229">
        <v>-34605.810000000005</v>
      </c>
      <c r="DL156" s="229">
        <v>0</v>
      </c>
      <c r="DM156" s="229">
        <v>0</v>
      </c>
      <c r="DN156" s="229">
        <v>0</v>
      </c>
      <c r="DO156" s="229">
        <v>0</v>
      </c>
      <c r="DP156" s="229">
        <v>0</v>
      </c>
      <c r="DQ156" s="230">
        <v>5.9999999997671694E-2</v>
      </c>
      <c r="DR156" s="231">
        <v>1742943.7599999986</v>
      </c>
      <c r="DS156" s="232">
        <v>953458.90000000014</v>
      </c>
      <c r="DT156" s="231">
        <v>9744.5999999999985</v>
      </c>
      <c r="DU156" s="231">
        <v>184111.17000000004</v>
      </c>
      <c r="DV156" s="231">
        <v>0</v>
      </c>
      <c r="DW156" s="231">
        <v>0</v>
      </c>
    </row>
    <row r="157" spans="1:127" hidden="1">
      <c r="A157" s="226">
        <v>3342</v>
      </c>
      <c r="B157" s="227" t="s">
        <v>444</v>
      </c>
      <c r="C157" s="226">
        <v>3342</v>
      </c>
      <c r="D157" s="228" t="s">
        <v>281</v>
      </c>
      <c r="E157" s="228" t="s">
        <v>291</v>
      </c>
      <c r="F157" s="228" t="s">
        <v>5</v>
      </c>
      <c r="G157" s="228" t="s">
        <v>293</v>
      </c>
      <c r="H157" s="229">
        <v>2356634.7000000002</v>
      </c>
      <c r="I157" s="229">
        <v>0</v>
      </c>
      <c r="J157" s="229">
        <v>140517.01</v>
      </c>
      <c r="K157" s="229">
        <v>0</v>
      </c>
      <c r="L157" s="229">
        <v>329880</v>
      </c>
      <c r="M157" s="229">
        <v>8656.93</v>
      </c>
      <c r="N157" s="229">
        <v>0</v>
      </c>
      <c r="O157" s="229">
        <v>0</v>
      </c>
      <c r="P157" s="229">
        <v>25523.29</v>
      </c>
      <c r="Q157" s="229">
        <v>57025.42</v>
      </c>
      <c r="R157" s="229">
        <v>0</v>
      </c>
      <c r="S157" s="229">
        <v>0</v>
      </c>
      <c r="T157" s="229">
        <v>0</v>
      </c>
      <c r="U157" s="229">
        <v>0</v>
      </c>
      <c r="V157" s="229">
        <v>0</v>
      </c>
      <c r="W157" s="229">
        <v>5359.17</v>
      </c>
      <c r="X157" s="229">
        <v>58610</v>
      </c>
      <c r="Y157" s="229">
        <v>2982206.52</v>
      </c>
      <c r="Z157" s="229">
        <v>1168572.6999999997</v>
      </c>
      <c r="AA157" s="229">
        <v>1603</v>
      </c>
      <c r="AB157" s="229">
        <v>507980.29000000004</v>
      </c>
      <c r="AC157" s="229">
        <v>44786.960000001476</v>
      </c>
      <c r="AD157" s="229">
        <v>246060.49000000002</v>
      </c>
      <c r="AE157" s="229">
        <v>0</v>
      </c>
      <c r="AF157" s="229">
        <v>105150.91999999894</v>
      </c>
      <c r="AG157" s="229">
        <v>1236.2000000000007</v>
      </c>
      <c r="AH157" s="229">
        <v>5181.5</v>
      </c>
      <c r="AI157" s="229">
        <v>0</v>
      </c>
      <c r="AJ157" s="229">
        <v>0</v>
      </c>
      <c r="AK157" s="229">
        <v>4380.28</v>
      </c>
      <c r="AL157" s="229">
        <v>0</v>
      </c>
      <c r="AM157" s="229">
        <v>63932</v>
      </c>
      <c r="AN157" s="229">
        <v>17530.77</v>
      </c>
      <c r="AO157" s="229">
        <v>35229.82</v>
      </c>
      <c r="AP157" s="229">
        <v>7949.95</v>
      </c>
      <c r="AQ157" s="229">
        <v>10982.32</v>
      </c>
      <c r="AR157" s="229">
        <v>66071.049999999988</v>
      </c>
      <c r="AS157" s="229">
        <v>29123.41</v>
      </c>
      <c r="AT157" s="229">
        <v>0</v>
      </c>
      <c r="AU157" s="229">
        <v>68658.710000000006</v>
      </c>
      <c r="AV157" s="229">
        <v>18081</v>
      </c>
      <c r="AW157" s="229">
        <v>15353.900000000001</v>
      </c>
      <c r="AX157" s="229">
        <v>188696.38</v>
      </c>
      <c r="AY157" s="229">
        <v>224557.38999999998</v>
      </c>
      <c r="AZ157" s="229">
        <v>6031.42</v>
      </c>
      <c r="BA157" s="229">
        <v>87138.980000000025</v>
      </c>
      <c r="BB157" s="229">
        <v>0</v>
      </c>
      <c r="BC157" s="229">
        <v>0</v>
      </c>
      <c r="BD157" s="229">
        <v>1049.1199999999999</v>
      </c>
      <c r="BE157" s="229">
        <v>2925338.5599999996</v>
      </c>
      <c r="BF157" s="229">
        <v>464359.97000000009</v>
      </c>
      <c r="BG157" s="229">
        <v>56867.960000000428</v>
      </c>
      <c r="BH157" s="229">
        <v>521227.93000000052</v>
      </c>
      <c r="BI157" s="229">
        <v>0</v>
      </c>
      <c r="BJ157" s="229">
        <v>0</v>
      </c>
      <c r="BK157" s="229">
        <v>1049.1199999999999</v>
      </c>
      <c r="BL157" s="229">
        <v>1049.1199999999999</v>
      </c>
      <c r="BM157" s="229">
        <v>0</v>
      </c>
      <c r="BN157" s="229">
        <v>1049.1199999999999</v>
      </c>
      <c r="BO157" s="229">
        <v>0</v>
      </c>
      <c r="BP157" s="229">
        <v>0</v>
      </c>
      <c r="BQ157" s="229">
        <v>1049.1199999999999</v>
      </c>
      <c r="BR157" s="229">
        <v>0</v>
      </c>
      <c r="BS157" s="229">
        <v>0</v>
      </c>
      <c r="BT157" s="229">
        <v>0</v>
      </c>
      <c r="BU157" s="229">
        <v>0</v>
      </c>
      <c r="BV157" s="229">
        <v>0</v>
      </c>
      <c r="BW157" s="229">
        <v>0</v>
      </c>
      <c r="BX157" s="229">
        <v>0</v>
      </c>
      <c r="BY157" s="229">
        <v>0</v>
      </c>
      <c r="BZ157" s="229">
        <v>0</v>
      </c>
      <c r="CA157" s="229">
        <v>0</v>
      </c>
      <c r="CB157" s="229">
        <v>0</v>
      </c>
      <c r="CC157" s="229">
        <v>0</v>
      </c>
      <c r="CD157" s="229">
        <v>521227.93000000052</v>
      </c>
      <c r="CE157" s="229">
        <v>0</v>
      </c>
      <c r="CF157" s="229">
        <v>0</v>
      </c>
      <c r="CG157" s="229">
        <v>0</v>
      </c>
      <c r="CH157" s="229">
        <v>0</v>
      </c>
      <c r="CI157" s="229">
        <f t="shared" si="5"/>
        <v>521227.93000000052</v>
      </c>
      <c r="CJ157" s="229">
        <v>0</v>
      </c>
      <c r="CK157" s="229">
        <v>0</v>
      </c>
      <c r="CL157" s="229">
        <v>0</v>
      </c>
      <c r="CM157" s="229">
        <v>0</v>
      </c>
      <c r="CN157" s="229">
        <v>1000</v>
      </c>
      <c r="CO157" s="229">
        <v>0</v>
      </c>
      <c r="CP157" s="229">
        <v>0</v>
      </c>
      <c r="CQ157" s="229">
        <v>0</v>
      </c>
      <c r="CR157" s="229">
        <v>14508</v>
      </c>
      <c r="CS157" s="229">
        <v>15508</v>
      </c>
      <c r="CT157" s="229">
        <v>15508</v>
      </c>
      <c r="CU157" s="229">
        <v>0</v>
      </c>
      <c r="CV157" s="229">
        <v>0</v>
      </c>
      <c r="CW157" s="229">
        <v>15508</v>
      </c>
      <c r="CX157" s="229"/>
      <c r="CY157" s="229"/>
      <c r="CZ157" s="229"/>
      <c r="DA157" s="229">
        <v>532448.43000000017</v>
      </c>
      <c r="DB157" s="229">
        <v>547956.43000000017</v>
      </c>
      <c r="DC157" s="229">
        <v>0</v>
      </c>
      <c r="DD157" s="229">
        <v>14797.18</v>
      </c>
      <c r="DE157" s="229">
        <v>0</v>
      </c>
      <c r="DF157" s="229">
        <v>0</v>
      </c>
      <c r="DG157" s="229">
        <v>-7932.75</v>
      </c>
      <c r="DH157" s="229">
        <v>-49100.93</v>
      </c>
      <c r="DI157" s="229">
        <v>0</v>
      </c>
      <c r="DJ157" s="229">
        <v>0</v>
      </c>
      <c r="DK157" s="229">
        <v>-42236.5</v>
      </c>
      <c r="DL157" s="229">
        <v>0</v>
      </c>
      <c r="DM157" s="229">
        <v>0</v>
      </c>
      <c r="DN157" s="229">
        <v>0</v>
      </c>
      <c r="DO157" s="229">
        <v>0</v>
      </c>
      <c r="DP157" s="229">
        <v>0</v>
      </c>
      <c r="DQ157" s="230">
        <v>0</v>
      </c>
      <c r="DR157" s="231">
        <v>2075390.56</v>
      </c>
      <c r="DS157" s="232">
        <v>849947.99999999953</v>
      </c>
      <c r="DT157" s="231">
        <v>224557.38999999998</v>
      </c>
      <c r="DU157" s="231">
        <v>82548.709999999992</v>
      </c>
      <c r="DV157" s="231">
        <v>0</v>
      </c>
      <c r="DW157" s="231">
        <v>0</v>
      </c>
    </row>
    <row r="158" spans="1:127" hidden="1">
      <c r="A158" s="226">
        <v>3367</v>
      </c>
      <c r="B158" s="227" t="s">
        <v>445</v>
      </c>
      <c r="C158" s="226">
        <v>3367</v>
      </c>
      <c r="D158" s="228" t="s">
        <v>281</v>
      </c>
      <c r="E158" s="228" t="s">
        <v>291</v>
      </c>
      <c r="F158" s="228" t="s">
        <v>5</v>
      </c>
      <c r="G158" s="228" t="s">
        <v>283</v>
      </c>
      <c r="H158" s="229">
        <v>1342937.4</v>
      </c>
      <c r="I158" s="229">
        <v>0</v>
      </c>
      <c r="J158" s="229">
        <v>32123.54</v>
      </c>
      <c r="K158" s="229">
        <v>0</v>
      </c>
      <c r="L158" s="229">
        <v>128190</v>
      </c>
      <c r="M158" s="229">
        <v>856.93</v>
      </c>
      <c r="N158" s="229">
        <v>0</v>
      </c>
      <c r="O158" s="229">
        <v>0</v>
      </c>
      <c r="P158" s="229">
        <v>49244.940000000068</v>
      </c>
      <c r="Q158" s="229">
        <v>25479.83</v>
      </c>
      <c r="R158" s="229">
        <v>0</v>
      </c>
      <c r="S158" s="229">
        <v>0</v>
      </c>
      <c r="T158" s="229">
        <v>1351</v>
      </c>
      <c r="U158" s="229">
        <v>0</v>
      </c>
      <c r="V158" s="229">
        <v>0</v>
      </c>
      <c r="W158" s="229">
        <v>2055.63</v>
      </c>
      <c r="X158" s="229">
        <v>37824</v>
      </c>
      <c r="Y158" s="229">
        <v>1620063.27</v>
      </c>
      <c r="Z158" s="229">
        <v>645736.46999999892</v>
      </c>
      <c r="AA158" s="229">
        <v>5206.3500000000004</v>
      </c>
      <c r="AB158" s="229">
        <v>-3506.7200000000007</v>
      </c>
      <c r="AC158" s="229">
        <v>334362.34000000003</v>
      </c>
      <c r="AD158" s="229">
        <v>0</v>
      </c>
      <c r="AE158" s="229">
        <v>0</v>
      </c>
      <c r="AF158" s="229">
        <v>218015.71999999994</v>
      </c>
      <c r="AG158" s="229">
        <v>1711.9300000000026</v>
      </c>
      <c r="AH158" s="229">
        <v>0</v>
      </c>
      <c r="AI158" s="229">
        <v>0</v>
      </c>
      <c r="AJ158" s="229">
        <v>0</v>
      </c>
      <c r="AK158" s="229">
        <v>0</v>
      </c>
      <c r="AL158" s="229">
        <v>0</v>
      </c>
      <c r="AM158" s="229">
        <v>0</v>
      </c>
      <c r="AN158" s="229">
        <v>0</v>
      </c>
      <c r="AO158" s="229">
        <v>20431.86</v>
      </c>
      <c r="AP158" s="229">
        <v>3141.82</v>
      </c>
      <c r="AQ158" s="229">
        <v>2954.26</v>
      </c>
      <c r="AR158" s="229">
        <v>259505.39</v>
      </c>
      <c r="AS158" s="229">
        <v>434.5</v>
      </c>
      <c r="AT158" s="229">
        <v>120.19999999999997</v>
      </c>
      <c r="AU158" s="229">
        <v>557.67000000000007</v>
      </c>
      <c r="AV158" s="229">
        <v>5139.75</v>
      </c>
      <c r="AW158" s="229">
        <v>0</v>
      </c>
      <c r="AX158" s="229">
        <v>119322.73000000001</v>
      </c>
      <c r="AY158" s="229">
        <v>0</v>
      </c>
      <c r="AZ158" s="229">
        <v>5164.42</v>
      </c>
      <c r="BA158" s="229">
        <v>14516.189999999999</v>
      </c>
      <c r="BB158" s="229">
        <v>0</v>
      </c>
      <c r="BC158" s="229">
        <v>0</v>
      </c>
      <c r="BD158" s="229">
        <v>0</v>
      </c>
      <c r="BE158" s="229">
        <v>1632814.8799999987</v>
      </c>
      <c r="BF158" s="229">
        <v>48321.86999999977</v>
      </c>
      <c r="BG158" s="229">
        <v>-12751.609999998705</v>
      </c>
      <c r="BH158" s="229">
        <v>35570.260000001064</v>
      </c>
      <c r="BI158" s="229">
        <v>0</v>
      </c>
      <c r="BJ158" s="229">
        <v>0</v>
      </c>
      <c r="BK158" s="229">
        <v>0</v>
      </c>
      <c r="BL158" s="229">
        <v>0</v>
      </c>
      <c r="BM158" s="229">
        <v>0</v>
      </c>
      <c r="BN158" s="229">
        <v>0</v>
      </c>
      <c r="BO158" s="229">
        <v>0</v>
      </c>
      <c r="BP158" s="229">
        <v>0</v>
      </c>
      <c r="BQ158" s="229">
        <v>0</v>
      </c>
      <c r="BR158" s="229">
        <v>0</v>
      </c>
      <c r="BS158" s="229">
        <v>0</v>
      </c>
      <c r="BT158" s="229">
        <v>0</v>
      </c>
      <c r="BU158" s="229">
        <v>0</v>
      </c>
      <c r="BV158" s="229">
        <v>0</v>
      </c>
      <c r="BW158" s="229">
        <v>0</v>
      </c>
      <c r="BX158" s="229">
        <v>0</v>
      </c>
      <c r="BY158" s="229">
        <v>0</v>
      </c>
      <c r="BZ158" s="229">
        <v>0</v>
      </c>
      <c r="CA158" s="229">
        <v>0</v>
      </c>
      <c r="CB158" s="229">
        <v>0</v>
      </c>
      <c r="CC158" s="229">
        <v>0</v>
      </c>
      <c r="CD158" s="229">
        <v>35570.260000001064</v>
      </c>
      <c r="CE158" s="229">
        <v>0</v>
      </c>
      <c r="CF158" s="229">
        <v>0</v>
      </c>
      <c r="CG158" s="229">
        <v>0</v>
      </c>
      <c r="CH158" s="229">
        <v>0</v>
      </c>
      <c r="CI158" s="229">
        <f t="shared" si="5"/>
        <v>35570.260000001064</v>
      </c>
      <c r="CJ158" s="229">
        <v>255194.78</v>
      </c>
      <c r="CK158" s="229">
        <v>0</v>
      </c>
      <c r="CL158" s="229">
        <v>0</v>
      </c>
      <c r="CM158" s="229">
        <v>255194.78</v>
      </c>
      <c r="CN158" s="229">
        <v>0</v>
      </c>
      <c r="CO158" s="229">
        <v>0</v>
      </c>
      <c r="CP158" s="229">
        <v>1200.69</v>
      </c>
      <c r="CQ158" s="229">
        <v>0</v>
      </c>
      <c r="CR158" s="229">
        <v>-199944.58</v>
      </c>
      <c r="CS158" s="229">
        <v>56450.890000000014</v>
      </c>
      <c r="CT158" s="229">
        <v>0</v>
      </c>
      <c r="CU158" s="229">
        <v>0</v>
      </c>
      <c r="CV158" s="229">
        <v>0</v>
      </c>
      <c r="CW158" s="229">
        <v>0</v>
      </c>
      <c r="CX158" s="229"/>
      <c r="CY158" s="229"/>
      <c r="CZ158" s="229"/>
      <c r="DA158" s="229">
        <v>0</v>
      </c>
      <c r="DB158" s="229">
        <v>0</v>
      </c>
      <c r="DC158" s="229">
        <v>0</v>
      </c>
      <c r="DD158" s="229">
        <v>4056.44</v>
      </c>
      <c r="DE158" s="229">
        <v>0</v>
      </c>
      <c r="DF158" s="229">
        <v>0</v>
      </c>
      <c r="DG158" s="229">
        <v>0</v>
      </c>
      <c r="DH158" s="229">
        <v>-24937.07</v>
      </c>
      <c r="DI158" s="229">
        <v>0</v>
      </c>
      <c r="DJ158" s="229">
        <v>0</v>
      </c>
      <c r="DK158" s="229">
        <v>-20880.63</v>
      </c>
      <c r="DL158" s="229">
        <v>0</v>
      </c>
      <c r="DM158" s="229">
        <v>0</v>
      </c>
      <c r="DN158" s="229">
        <v>0</v>
      </c>
      <c r="DO158" s="229">
        <v>0</v>
      </c>
      <c r="DP158" s="229">
        <v>0</v>
      </c>
      <c r="DQ158" s="230">
        <v>0</v>
      </c>
      <c r="DR158" s="231">
        <v>1201526.0899999989</v>
      </c>
      <c r="DS158" s="232">
        <v>431288.7899999998</v>
      </c>
      <c r="DT158" s="231">
        <v>0</v>
      </c>
      <c r="DU158" s="231">
        <v>76075.770000000077</v>
      </c>
      <c r="DV158" s="231">
        <v>0</v>
      </c>
      <c r="DW158" s="231">
        <v>0</v>
      </c>
    </row>
    <row r="159" spans="1:127" hidden="1">
      <c r="A159" s="226">
        <v>3010</v>
      </c>
      <c r="B159" s="227" t="s">
        <v>446</v>
      </c>
      <c r="C159" s="226">
        <v>3010</v>
      </c>
      <c r="D159" s="228" t="s">
        <v>281</v>
      </c>
      <c r="E159" s="228" t="s">
        <v>291</v>
      </c>
      <c r="F159" s="228" t="s">
        <v>5</v>
      </c>
      <c r="G159" s="228" t="s">
        <v>283</v>
      </c>
      <c r="H159" s="229">
        <v>2546154.33</v>
      </c>
      <c r="I159" s="229">
        <v>0</v>
      </c>
      <c r="J159" s="229">
        <v>131882.99</v>
      </c>
      <c r="K159" s="229">
        <v>0</v>
      </c>
      <c r="L159" s="229">
        <v>293057</v>
      </c>
      <c r="M159" s="229">
        <v>200</v>
      </c>
      <c r="N159" s="229">
        <v>0</v>
      </c>
      <c r="O159" s="229">
        <v>0</v>
      </c>
      <c r="P159" s="229">
        <v>39971.630000000005</v>
      </c>
      <c r="Q159" s="229">
        <v>0</v>
      </c>
      <c r="R159" s="229">
        <v>0</v>
      </c>
      <c r="S159" s="229">
        <v>0</v>
      </c>
      <c r="T159" s="229">
        <v>43290.2</v>
      </c>
      <c r="U159" s="229">
        <v>5000</v>
      </c>
      <c r="V159" s="229">
        <v>0</v>
      </c>
      <c r="W159" s="229">
        <v>4443.13</v>
      </c>
      <c r="X159" s="229">
        <v>72520</v>
      </c>
      <c r="Y159" s="229">
        <v>3136519.2800000003</v>
      </c>
      <c r="Z159" s="229">
        <v>1114631.919999999</v>
      </c>
      <c r="AA159" s="229">
        <v>5305.96</v>
      </c>
      <c r="AB159" s="229">
        <v>609287.61</v>
      </c>
      <c r="AC159" s="229">
        <v>1.3969838619232178E-9</v>
      </c>
      <c r="AD159" s="229">
        <v>104.17</v>
      </c>
      <c r="AE159" s="229">
        <v>0</v>
      </c>
      <c r="AF159" s="229">
        <v>591568.77</v>
      </c>
      <c r="AG159" s="229">
        <v>38612.60000000002</v>
      </c>
      <c r="AH159" s="229">
        <v>7579.7</v>
      </c>
      <c r="AI159" s="229">
        <v>0</v>
      </c>
      <c r="AJ159" s="229">
        <v>0</v>
      </c>
      <c r="AK159" s="229">
        <v>16035.970000000001</v>
      </c>
      <c r="AL159" s="229">
        <v>19.95</v>
      </c>
      <c r="AM159" s="229">
        <v>0</v>
      </c>
      <c r="AN159" s="229">
        <v>10049.959999999999</v>
      </c>
      <c r="AO159" s="229">
        <v>44369.91</v>
      </c>
      <c r="AP159" s="229">
        <v>15367.06</v>
      </c>
      <c r="AQ159" s="229">
        <v>38625.380000000005</v>
      </c>
      <c r="AR159" s="229">
        <v>140238.72999999998</v>
      </c>
      <c r="AS159" s="229">
        <v>788.33</v>
      </c>
      <c r="AT159" s="229">
        <v>0</v>
      </c>
      <c r="AU159" s="229">
        <v>25658.429999999993</v>
      </c>
      <c r="AV159" s="229">
        <v>9471</v>
      </c>
      <c r="AW159" s="229">
        <v>1502</v>
      </c>
      <c r="AX159" s="229">
        <v>115265.12</v>
      </c>
      <c r="AY159" s="229">
        <v>143499.28</v>
      </c>
      <c r="AZ159" s="229">
        <v>10504.33</v>
      </c>
      <c r="BA159" s="229">
        <v>103606.08000000003</v>
      </c>
      <c r="BB159" s="229">
        <v>156618</v>
      </c>
      <c r="BC159" s="229">
        <v>0</v>
      </c>
      <c r="BD159" s="229">
        <v>0</v>
      </c>
      <c r="BE159" s="229">
        <v>3198710.2600000012</v>
      </c>
      <c r="BF159" s="229">
        <v>602578.22999999975</v>
      </c>
      <c r="BG159" s="229">
        <v>-62190.980000000913</v>
      </c>
      <c r="BH159" s="229">
        <v>540387.24999999884</v>
      </c>
      <c r="BI159" s="229">
        <v>8702.5</v>
      </c>
      <c r="BJ159" s="229">
        <v>0</v>
      </c>
      <c r="BK159" s="229">
        <v>0</v>
      </c>
      <c r="BL159" s="229">
        <v>8702.5</v>
      </c>
      <c r="BM159" s="229">
        <v>0</v>
      </c>
      <c r="BN159" s="229">
        <v>0</v>
      </c>
      <c r="BO159" s="229">
        <v>0</v>
      </c>
      <c r="BP159" s="229">
        <v>0</v>
      </c>
      <c r="BQ159" s="229">
        <v>0</v>
      </c>
      <c r="BR159" s="229">
        <v>0</v>
      </c>
      <c r="BS159" s="229">
        <v>8702.5</v>
      </c>
      <c r="BT159" s="229">
        <v>8702.5</v>
      </c>
      <c r="BU159" s="229">
        <v>0</v>
      </c>
      <c r="BV159" s="229">
        <v>0</v>
      </c>
      <c r="BW159" s="229">
        <v>0</v>
      </c>
      <c r="BX159" s="229">
        <v>0</v>
      </c>
      <c r="BY159" s="229">
        <v>0</v>
      </c>
      <c r="BZ159" s="229">
        <v>0</v>
      </c>
      <c r="CA159" s="229">
        <v>0</v>
      </c>
      <c r="CB159" s="229">
        <v>0</v>
      </c>
      <c r="CC159" s="229">
        <v>0</v>
      </c>
      <c r="CD159" s="229">
        <v>540387.24999999884</v>
      </c>
      <c r="CE159" s="229">
        <v>0</v>
      </c>
      <c r="CF159" s="229">
        <v>8702.5</v>
      </c>
      <c r="CG159" s="229">
        <v>0</v>
      </c>
      <c r="CH159" s="229">
        <v>0</v>
      </c>
      <c r="CI159" s="229">
        <f t="shared" si="5"/>
        <v>549089.74999999884</v>
      </c>
      <c r="CJ159" s="229">
        <v>734017.94</v>
      </c>
      <c r="CK159" s="229">
        <v>0</v>
      </c>
      <c r="CL159" s="229">
        <v>0</v>
      </c>
      <c r="CM159" s="229">
        <v>734017.94</v>
      </c>
      <c r="CN159" s="229">
        <v>0</v>
      </c>
      <c r="CO159" s="229">
        <v>0</v>
      </c>
      <c r="CP159" s="229">
        <v>25357.18</v>
      </c>
      <c r="CQ159" s="229">
        <v>0</v>
      </c>
      <c r="CR159" s="229">
        <v>-186276.76</v>
      </c>
      <c r="CS159" s="229">
        <v>573098.36</v>
      </c>
      <c r="CT159" s="229">
        <v>0</v>
      </c>
      <c r="CU159" s="229">
        <v>0</v>
      </c>
      <c r="CV159" s="229">
        <v>0</v>
      </c>
      <c r="CW159" s="229">
        <v>0</v>
      </c>
      <c r="CX159" s="229"/>
      <c r="CY159" s="229"/>
      <c r="CZ159" s="229"/>
      <c r="DA159" s="229">
        <v>0</v>
      </c>
      <c r="DB159" s="229">
        <v>0</v>
      </c>
      <c r="DC159" s="229">
        <v>0</v>
      </c>
      <c r="DD159" s="229">
        <v>17910.25</v>
      </c>
      <c r="DE159" s="229">
        <v>0</v>
      </c>
      <c r="DF159" s="229">
        <v>0</v>
      </c>
      <c r="DG159" s="229">
        <v>-38562.089999999997</v>
      </c>
      <c r="DH159" s="229">
        <v>-3356.77</v>
      </c>
      <c r="DI159" s="229">
        <v>0</v>
      </c>
      <c r="DJ159" s="229">
        <v>0</v>
      </c>
      <c r="DK159" s="229">
        <v>-24008.609999999997</v>
      </c>
      <c r="DL159" s="229">
        <v>0</v>
      </c>
      <c r="DM159" s="229">
        <v>0</v>
      </c>
      <c r="DN159" s="229">
        <v>0</v>
      </c>
      <c r="DO159" s="229">
        <v>0</v>
      </c>
      <c r="DP159" s="229">
        <v>0</v>
      </c>
      <c r="DQ159" s="230">
        <v>0</v>
      </c>
      <c r="DR159" s="231">
        <v>2359511.0300000003</v>
      </c>
      <c r="DS159" s="232">
        <v>839199.23000000091</v>
      </c>
      <c r="DT159" s="231">
        <v>143499.28</v>
      </c>
      <c r="DU159" s="231">
        <v>83261.83</v>
      </c>
      <c r="DV159" s="231">
        <v>5000</v>
      </c>
      <c r="DW159" s="231">
        <v>0</v>
      </c>
    </row>
    <row r="160" spans="1:127" hidden="1">
      <c r="A160" s="226">
        <v>4625</v>
      </c>
      <c r="B160" s="227" t="s">
        <v>448</v>
      </c>
      <c r="C160" s="226">
        <v>4625</v>
      </c>
      <c r="D160" s="228" t="s">
        <v>281</v>
      </c>
      <c r="E160" s="228" t="s">
        <v>294</v>
      </c>
      <c r="F160" s="228" t="s">
        <v>5</v>
      </c>
      <c r="G160" s="228" t="s">
        <v>283</v>
      </c>
      <c r="H160" s="229">
        <v>5299987</v>
      </c>
      <c r="I160" s="229">
        <v>0</v>
      </c>
      <c r="J160" s="229">
        <v>74838.97</v>
      </c>
      <c r="K160" s="229">
        <v>0</v>
      </c>
      <c r="L160" s="229">
        <v>376826</v>
      </c>
      <c r="M160" s="229">
        <v>210192.27</v>
      </c>
      <c r="N160" s="229">
        <v>115250</v>
      </c>
      <c r="O160" s="229">
        <v>0</v>
      </c>
      <c r="P160" s="229">
        <v>27995.989999999983</v>
      </c>
      <c r="Q160" s="229">
        <v>0</v>
      </c>
      <c r="R160" s="229">
        <v>0</v>
      </c>
      <c r="S160" s="229">
        <v>0</v>
      </c>
      <c r="T160" s="229">
        <v>11846.719999999998</v>
      </c>
      <c r="U160" s="229">
        <v>0</v>
      </c>
      <c r="V160" s="229">
        <v>0</v>
      </c>
      <c r="W160" s="229">
        <v>26343.88</v>
      </c>
      <c r="X160" s="229">
        <v>0</v>
      </c>
      <c r="Y160" s="229">
        <v>6143280.8299999991</v>
      </c>
      <c r="Z160" s="229">
        <v>3242896.41</v>
      </c>
      <c r="AA160" s="229">
        <v>0</v>
      </c>
      <c r="AB160" s="229">
        <v>625925.57999999996</v>
      </c>
      <c r="AC160" s="229">
        <v>220393.10000000003</v>
      </c>
      <c r="AD160" s="229">
        <v>485067.89</v>
      </c>
      <c r="AE160" s="229">
        <v>0</v>
      </c>
      <c r="AF160" s="229">
        <v>94732.449999999895</v>
      </c>
      <c r="AG160" s="229">
        <v>40237.410000000003</v>
      </c>
      <c r="AH160" s="229">
        <v>28053.410000000003</v>
      </c>
      <c r="AI160" s="229">
        <v>0</v>
      </c>
      <c r="AJ160" s="229">
        <v>0</v>
      </c>
      <c r="AK160" s="229">
        <v>376192.75000000012</v>
      </c>
      <c r="AL160" s="229">
        <v>660</v>
      </c>
      <c r="AM160" s="229">
        <v>2686.6099999999997</v>
      </c>
      <c r="AN160" s="229">
        <v>13590.67</v>
      </c>
      <c r="AO160" s="229">
        <v>74142.01999999999</v>
      </c>
      <c r="AP160" s="229">
        <v>13885.92</v>
      </c>
      <c r="AQ160" s="229">
        <v>16489.75</v>
      </c>
      <c r="AR160" s="229">
        <v>81269.499999999971</v>
      </c>
      <c r="AS160" s="229">
        <v>107763.79</v>
      </c>
      <c r="AT160" s="229">
        <v>44767.76999999999</v>
      </c>
      <c r="AU160" s="229">
        <v>212969.84999999977</v>
      </c>
      <c r="AV160" s="229">
        <v>4715.26</v>
      </c>
      <c r="AW160" s="229">
        <v>0</v>
      </c>
      <c r="AX160" s="229">
        <v>131202.98000000004</v>
      </c>
      <c r="AY160" s="229">
        <v>154570.74</v>
      </c>
      <c r="AZ160" s="229">
        <v>21566.51</v>
      </c>
      <c r="BA160" s="229">
        <v>49367.070000000007</v>
      </c>
      <c r="BB160" s="229">
        <v>0</v>
      </c>
      <c r="BC160" s="229">
        <v>0</v>
      </c>
      <c r="BD160" s="229">
        <v>0</v>
      </c>
      <c r="BE160" s="229">
        <v>6043147.4400000004</v>
      </c>
      <c r="BF160" s="229">
        <v>311754.89999999991</v>
      </c>
      <c r="BG160" s="229">
        <v>100133.38999999873</v>
      </c>
      <c r="BH160" s="229">
        <v>411888.28999999864</v>
      </c>
      <c r="BI160" s="229">
        <v>0</v>
      </c>
      <c r="BJ160" s="229">
        <v>0</v>
      </c>
      <c r="BK160" s="229">
        <v>0</v>
      </c>
      <c r="BL160" s="229">
        <v>0</v>
      </c>
      <c r="BM160" s="229">
        <v>0</v>
      </c>
      <c r="BN160" s="229">
        <v>0</v>
      </c>
      <c r="BO160" s="229">
        <v>0</v>
      </c>
      <c r="BP160" s="229">
        <v>0</v>
      </c>
      <c r="BQ160" s="229">
        <v>0</v>
      </c>
      <c r="BR160" s="229">
        <v>0</v>
      </c>
      <c r="BS160" s="229">
        <v>0</v>
      </c>
      <c r="BT160" s="229">
        <v>0</v>
      </c>
      <c r="BU160" s="229">
        <v>0</v>
      </c>
      <c r="BV160" s="229">
        <v>0</v>
      </c>
      <c r="BW160" s="229">
        <v>0</v>
      </c>
      <c r="BX160" s="229">
        <v>0</v>
      </c>
      <c r="BY160" s="229">
        <v>0</v>
      </c>
      <c r="BZ160" s="229">
        <v>0</v>
      </c>
      <c r="CA160" s="229">
        <v>0</v>
      </c>
      <c r="CB160" s="229">
        <v>0</v>
      </c>
      <c r="CC160" s="229">
        <v>0</v>
      </c>
      <c r="CD160" s="229">
        <v>411888.28999999864</v>
      </c>
      <c r="CE160" s="229">
        <v>0</v>
      </c>
      <c r="CF160" s="229">
        <v>0</v>
      </c>
      <c r="CG160" s="229">
        <v>0</v>
      </c>
      <c r="CH160" s="229">
        <v>0</v>
      </c>
      <c r="CI160" s="229">
        <f t="shared" si="5"/>
        <v>411888.28999999864</v>
      </c>
      <c r="CJ160" s="229">
        <v>391081.01</v>
      </c>
      <c r="CK160" s="229">
        <v>0</v>
      </c>
      <c r="CL160" s="229">
        <v>0</v>
      </c>
      <c r="CM160" s="229">
        <v>391081.01</v>
      </c>
      <c r="CN160" s="229">
        <v>0</v>
      </c>
      <c r="CO160" s="229">
        <v>0</v>
      </c>
      <c r="CP160" s="229">
        <v>13522.71</v>
      </c>
      <c r="CQ160" s="229">
        <v>5010.57</v>
      </c>
      <c r="CR160" s="229">
        <v>-7276.6100000000006</v>
      </c>
      <c r="CS160" s="229">
        <v>402337.68000000005</v>
      </c>
      <c r="CT160" s="229">
        <v>0</v>
      </c>
      <c r="CU160" s="229">
        <v>0</v>
      </c>
      <c r="CV160" s="229">
        <v>0</v>
      </c>
      <c r="CW160" s="229">
        <v>0</v>
      </c>
      <c r="CX160" s="229"/>
      <c r="CY160" s="229"/>
      <c r="CZ160" s="229"/>
      <c r="DA160" s="229">
        <v>0</v>
      </c>
      <c r="DB160" s="229">
        <v>0</v>
      </c>
      <c r="DC160" s="229">
        <v>0</v>
      </c>
      <c r="DD160" s="229">
        <v>9550.6</v>
      </c>
      <c r="DE160" s="229">
        <v>0</v>
      </c>
      <c r="DF160" s="229">
        <v>0</v>
      </c>
      <c r="DG160" s="229">
        <v>0</v>
      </c>
      <c r="DH160" s="229">
        <v>0</v>
      </c>
      <c r="DI160" s="229">
        <v>0</v>
      </c>
      <c r="DJ160" s="229">
        <v>0</v>
      </c>
      <c r="DK160" s="229">
        <v>9550.6</v>
      </c>
      <c r="DL160" s="229">
        <v>0</v>
      </c>
      <c r="DM160" s="229">
        <v>0</v>
      </c>
      <c r="DN160" s="229">
        <v>0</v>
      </c>
      <c r="DO160" s="229">
        <v>0</v>
      </c>
      <c r="DP160" s="229">
        <v>0</v>
      </c>
      <c r="DQ160" s="230">
        <v>9.9999999511055648E-3</v>
      </c>
      <c r="DR160" s="231">
        <v>4709252.8400000008</v>
      </c>
      <c r="DS160" s="232">
        <v>1333894.5999999996</v>
      </c>
      <c r="DT160" s="231">
        <v>154570.74</v>
      </c>
      <c r="DU160" s="231">
        <v>39842.709999999977</v>
      </c>
      <c r="DV160" s="231">
        <v>0</v>
      </c>
      <c r="DW160" s="231">
        <v>0</v>
      </c>
    </row>
    <row r="161" spans="1:127" hidden="1">
      <c r="A161" s="226">
        <v>3377</v>
      </c>
      <c r="B161" s="227" t="s">
        <v>447</v>
      </c>
      <c r="C161" s="226">
        <v>3377</v>
      </c>
      <c r="D161" s="228" t="s">
        <v>281</v>
      </c>
      <c r="E161" s="228" t="s">
        <v>291</v>
      </c>
      <c r="F161" s="228" t="s">
        <v>5</v>
      </c>
      <c r="G161" s="228" t="s">
        <v>283</v>
      </c>
      <c r="H161" s="229">
        <v>1317708.3</v>
      </c>
      <c r="I161" s="229">
        <v>0</v>
      </c>
      <c r="J161" s="229">
        <v>23696.77</v>
      </c>
      <c r="K161" s="229">
        <v>0</v>
      </c>
      <c r="L161" s="229">
        <v>193490</v>
      </c>
      <c r="M161" s="229">
        <v>1428.22</v>
      </c>
      <c r="N161" s="229">
        <v>0</v>
      </c>
      <c r="O161" s="229">
        <v>0</v>
      </c>
      <c r="P161" s="229">
        <v>8598.6400000000012</v>
      </c>
      <c r="Q161" s="229">
        <v>0</v>
      </c>
      <c r="R161" s="229">
        <v>0</v>
      </c>
      <c r="S161" s="229">
        <v>0</v>
      </c>
      <c r="T161" s="229">
        <v>5126.83</v>
      </c>
      <c r="U161" s="229">
        <v>19480.23</v>
      </c>
      <c r="V161" s="229">
        <v>0</v>
      </c>
      <c r="W161" s="229">
        <v>8143.75</v>
      </c>
      <c r="X161" s="229">
        <v>28198</v>
      </c>
      <c r="Y161" s="229">
        <v>1605870.74</v>
      </c>
      <c r="Z161" s="229">
        <v>737273.24</v>
      </c>
      <c r="AA161" s="229">
        <v>0</v>
      </c>
      <c r="AB161" s="229">
        <v>227122.71</v>
      </c>
      <c r="AC161" s="229">
        <v>55814.13</v>
      </c>
      <c r="AD161" s="229">
        <v>114858.79</v>
      </c>
      <c r="AE161" s="229">
        <v>0</v>
      </c>
      <c r="AF161" s="229">
        <v>37464.720000000001</v>
      </c>
      <c r="AG161" s="229">
        <v>550</v>
      </c>
      <c r="AH161" s="229">
        <v>2328.25</v>
      </c>
      <c r="AI161" s="229">
        <v>0</v>
      </c>
      <c r="AJ161" s="229">
        <v>4269.25</v>
      </c>
      <c r="AK161" s="229">
        <v>20501.73</v>
      </c>
      <c r="AL161" s="229">
        <v>992.36</v>
      </c>
      <c r="AM161" s="229">
        <v>585</v>
      </c>
      <c r="AN161" s="229">
        <v>3278.97</v>
      </c>
      <c r="AO161" s="229">
        <v>22154.01</v>
      </c>
      <c r="AP161" s="229">
        <v>4080.97</v>
      </c>
      <c r="AQ161" s="229">
        <v>9906.32</v>
      </c>
      <c r="AR161" s="229">
        <v>54271.83</v>
      </c>
      <c r="AS161" s="229">
        <v>0</v>
      </c>
      <c r="AT161" s="229">
        <v>0</v>
      </c>
      <c r="AU161" s="229">
        <v>97381.94</v>
      </c>
      <c r="AV161" s="229">
        <v>0</v>
      </c>
      <c r="AW161" s="229">
        <v>3890.2</v>
      </c>
      <c r="AX161" s="229">
        <v>110967.36</v>
      </c>
      <c r="AY161" s="229">
        <v>41522.85</v>
      </c>
      <c r="AZ161" s="229">
        <v>7163.23</v>
      </c>
      <c r="BA161" s="229">
        <v>63400.31</v>
      </c>
      <c r="BB161" s="229">
        <v>0</v>
      </c>
      <c r="BC161" s="229">
        <v>0</v>
      </c>
      <c r="BD161" s="229">
        <v>0</v>
      </c>
      <c r="BE161" s="229">
        <v>1619778.1700000002</v>
      </c>
      <c r="BF161" s="229">
        <v>258039.07000000007</v>
      </c>
      <c r="BG161" s="229">
        <v>-13907.430000000168</v>
      </c>
      <c r="BH161" s="229">
        <v>244131.6399999999</v>
      </c>
      <c r="BI161" s="229">
        <v>0</v>
      </c>
      <c r="BJ161" s="229">
        <v>0</v>
      </c>
      <c r="BK161" s="229">
        <v>0</v>
      </c>
      <c r="BL161" s="229">
        <v>0</v>
      </c>
      <c r="BM161" s="229">
        <v>0</v>
      </c>
      <c r="BN161" s="229">
        <v>0</v>
      </c>
      <c r="BO161" s="229">
        <v>0</v>
      </c>
      <c r="BP161" s="229">
        <v>0</v>
      </c>
      <c r="BQ161" s="229">
        <v>0</v>
      </c>
      <c r="BR161" s="229">
        <v>0</v>
      </c>
      <c r="BS161" s="229">
        <v>0</v>
      </c>
      <c r="BT161" s="229">
        <v>0</v>
      </c>
      <c r="BU161" s="229">
        <v>0</v>
      </c>
      <c r="BV161" s="229">
        <v>0</v>
      </c>
      <c r="BW161" s="229">
        <v>0</v>
      </c>
      <c r="BX161" s="229">
        <v>0</v>
      </c>
      <c r="BY161" s="229">
        <v>0</v>
      </c>
      <c r="BZ161" s="229">
        <v>0</v>
      </c>
      <c r="CA161" s="229">
        <v>0</v>
      </c>
      <c r="CB161" s="229">
        <v>0</v>
      </c>
      <c r="CC161" s="229">
        <v>0</v>
      </c>
      <c r="CD161" s="229">
        <v>244131.6399999999</v>
      </c>
      <c r="CE161" s="229">
        <v>0</v>
      </c>
      <c r="CF161" s="229">
        <v>0</v>
      </c>
      <c r="CG161" s="229">
        <v>0</v>
      </c>
      <c r="CH161" s="229">
        <v>0</v>
      </c>
      <c r="CI161" s="229">
        <f t="shared" si="5"/>
        <v>244131.6399999999</v>
      </c>
      <c r="CJ161" s="229">
        <v>378436.09</v>
      </c>
      <c r="CK161" s="229">
        <v>8196.7199999999993</v>
      </c>
      <c r="CL161" s="229">
        <v>0</v>
      </c>
      <c r="CM161" s="229">
        <v>370239.37000000005</v>
      </c>
      <c r="CN161" s="229">
        <v>0</v>
      </c>
      <c r="CO161" s="229">
        <v>0</v>
      </c>
      <c r="CP161" s="229">
        <v>2628.42</v>
      </c>
      <c r="CQ161" s="229">
        <v>0</v>
      </c>
      <c r="CR161" s="229">
        <v>-99811.99</v>
      </c>
      <c r="CS161" s="229">
        <v>273055.80000000005</v>
      </c>
      <c r="CT161" s="229">
        <v>0</v>
      </c>
      <c r="CU161" s="229">
        <v>0</v>
      </c>
      <c r="CV161" s="229">
        <v>0</v>
      </c>
      <c r="CW161" s="229">
        <v>0</v>
      </c>
      <c r="CX161" s="229"/>
      <c r="CY161" s="229"/>
      <c r="CZ161" s="229"/>
      <c r="DA161" s="229">
        <v>0</v>
      </c>
      <c r="DB161" s="229">
        <v>0</v>
      </c>
      <c r="DC161" s="229">
        <v>0</v>
      </c>
      <c r="DD161" s="229">
        <v>3.2</v>
      </c>
      <c r="DE161" s="229">
        <v>0</v>
      </c>
      <c r="DF161" s="229">
        <v>0</v>
      </c>
      <c r="DG161" s="229">
        <v>-4089.79</v>
      </c>
      <c r="DH161" s="229">
        <v>-24837.94</v>
      </c>
      <c r="DI161" s="229">
        <v>0</v>
      </c>
      <c r="DJ161" s="229">
        <v>0</v>
      </c>
      <c r="DK161" s="229">
        <v>-28924.53</v>
      </c>
      <c r="DL161" s="229">
        <v>0</v>
      </c>
      <c r="DM161" s="229">
        <v>0</v>
      </c>
      <c r="DN161" s="229">
        <v>0</v>
      </c>
      <c r="DO161" s="229">
        <v>0</v>
      </c>
      <c r="DP161" s="229">
        <v>0</v>
      </c>
      <c r="DQ161" s="230">
        <v>0.36999999993713573</v>
      </c>
      <c r="DR161" s="231">
        <v>1173083.5899999999</v>
      </c>
      <c r="DS161" s="232">
        <v>446694.58000000031</v>
      </c>
      <c r="DT161" s="231">
        <v>41522.85</v>
      </c>
      <c r="DU161" s="231">
        <v>13725.470000000001</v>
      </c>
      <c r="DV161" s="231">
        <v>19480.23</v>
      </c>
      <c r="DW161" s="231">
        <v>0</v>
      </c>
    </row>
    <row r="162" spans="1:127" hidden="1">
      <c r="A162" s="226">
        <v>3371</v>
      </c>
      <c r="B162" s="227" t="s">
        <v>449</v>
      </c>
      <c r="C162" s="226">
        <v>3371</v>
      </c>
      <c r="D162" s="228" t="s">
        <v>281</v>
      </c>
      <c r="E162" s="228" t="s">
        <v>291</v>
      </c>
      <c r="F162" s="228" t="s">
        <v>5</v>
      </c>
      <c r="G162" s="228" t="s">
        <v>283</v>
      </c>
      <c r="H162" s="229">
        <v>1465130.96</v>
      </c>
      <c r="I162" s="229">
        <v>0</v>
      </c>
      <c r="J162" s="229">
        <v>56720.23</v>
      </c>
      <c r="K162" s="229">
        <v>0</v>
      </c>
      <c r="L162" s="229">
        <v>82420</v>
      </c>
      <c r="M162" s="229">
        <v>5000</v>
      </c>
      <c r="N162" s="229">
        <v>491.43</v>
      </c>
      <c r="O162" s="229">
        <v>0</v>
      </c>
      <c r="P162" s="229">
        <v>117807.65</v>
      </c>
      <c r="Q162" s="229">
        <v>0</v>
      </c>
      <c r="R162" s="229">
        <v>0</v>
      </c>
      <c r="S162" s="229">
        <v>0</v>
      </c>
      <c r="T162" s="229">
        <v>401.86</v>
      </c>
      <c r="U162" s="229">
        <v>0</v>
      </c>
      <c r="V162" s="229">
        <v>0</v>
      </c>
      <c r="W162" s="229">
        <v>3006.25</v>
      </c>
      <c r="X162" s="229">
        <v>110975</v>
      </c>
      <c r="Y162" s="229">
        <v>1841953.38</v>
      </c>
      <c r="Z162" s="229">
        <v>775860.19</v>
      </c>
      <c r="AA162" s="229">
        <v>0</v>
      </c>
      <c r="AB162" s="229">
        <v>288528.45</v>
      </c>
      <c r="AC162" s="229">
        <v>71556.7</v>
      </c>
      <c r="AD162" s="229">
        <v>94841.600000000006</v>
      </c>
      <c r="AE162" s="229">
        <v>53613.68</v>
      </c>
      <c r="AF162" s="229">
        <v>58094.95</v>
      </c>
      <c r="AG162" s="229">
        <v>4826.3999999999996</v>
      </c>
      <c r="AH162" s="229">
        <v>4504.6000000000004</v>
      </c>
      <c r="AI162" s="229">
        <v>0</v>
      </c>
      <c r="AJ162" s="229">
        <v>0</v>
      </c>
      <c r="AK162" s="229">
        <v>12792.050000000001</v>
      </c>
      <c r="AL162" s="229">
        <v>2363.6799999999998</v>
      </c>
      <c r="AM162" s="229">
        <v>3715.66</v>
      </c>
      <c r="AN162" s="229">
        <v>4385.1000000000004</v>
      </c>
      <c r="AO162" s="229">
        <v>26001.18</v>
      </c>
      <c r="AP162" s="229">
        <v>18761.88</v>
      </c>
      <c r="AQ162" s="229">
        <v>6568.58</v>
      </c>
      <c r="AR162" s="229">
        <v>17184.730000000003</v>
      </c>
      <c r="AS162" s="229">
        <v>11237.74</v>
      </c>
      <c r="AT162" s="229">
        <v>0</v>
      </c>
      <c r="AU162" s="229">
        <v>28681.279999999999</v>
      </c>
      <c r="AV162" s="229">
        <v>5139.75</v>
      </c>
      <c r="AW162" s="229">
        <v>0</v>
      </c>
      <c r="AX162" s="229">
        <v>53739.53</v>
      </c>
      <c r="AY162" s="229">
        <v>22211.85</v>
      </c>
      <c r="AZ162" s="229">
        <v>52990.43</v>
      </c>
      <c r="BA162" s="229">
        <v>94241.86</v>
      </c>
      <c r="BB162" s="229">
        <v>0</v>
      </c>
      <c r="BC162" s="229">
        <v>0</v>
      </c>
      <c r="BD162" s="229">
        <v>0</v>
      </c>
      <c r="BE162" s="229">
        <v>1711841.8699999999</v>
      </c>
      <c r="BF162" s="229">
        <v>91234.800000000076</v>
      </c>
      <c r="BG162" s="229">
        <v>130111.51000000001</v>
      </c>
      <c r="BH162" s="229">
        <v>221346.31000000008</v>
      </c>
      <c r="BI162" s="229">
        <v>0</v>
      </c>
      <c r="BJ162" s="229">
        <v>0</v>
      </c>
      <c r="BK162" s="229">
        <v>0</v>
      </c>
      <c r="BL162" s="229">
        <v>0</v>
      </c>
      <c r="BM162" s="229">
        <v>0</v>
      </c>
      <c r="BN162" s="229">
        <v>0</v>
      </c>
      <c r="BO162" s="229">
        <v>0</v>
      </c>
      <c r="BP162" s="229">
        <v>0</v>
      </c>
      <c r="BQ162" s="229">
        <v>0</v>
      </c>
      <c r="BR162" s="229">
        <v>0</v>
      </c>
      <c r="BS162" s="229">
        <v>0</v>
      </c>
      <c r="BT162" s="229">
        <v>0</v>
      </c>
      <c r="BU162" s="229">
        <v>0</v>
      </c>
      <c r="BV162" s="229">
        <v>0</v>
      </c>
      <c r="BW162" s="229">
        <v>0</v>
      </c>
      <c r="BX162" s="229">
        <v>0</v>
      </c>
      <c r="BY162" s="229">
        <v>0</v>
      </c>
      <c r="BZ162" s="229">
        <v>0</v>
      </c>
      <c r="CA162" s="229">
        <v>0</v>
      </c>
      <c r="CB162" s="229">
        <v>0</v>
      </c>
      <c r="CC162" s="229">
        <v>0</v>
      </c>
      <c r="CD162" s="229">
        <v>221346.31000000008</v>
      </c>
      <c r="CE162" s="229">
        <v>0</v>
      </c>
      <c r="CF162" s="229">
        <v>0</v>
      </c>
      <c r="CG162" s="229">
        <v>0</v>
      </c>
      <c r="CH162" s="229">
        <v>0</v>
      </c>
      <c r="CI162" s="229">
        <f t="shared" si="5"/>
        <v>221346.31000000008</v>
      </c>
      <c r="CJ162" s="229">
        <v>279501.89</v>
      </c>
      <c r="CK162" s="229">
        <v>117846.54</v>
      </c>
      <c r="CL162" s="229">
        <v>253.09</v>
      </c>
      <c r="CM162" s="229">
        <v>161908.44000000003</v>
      </c>
      <c r="CN162" s="229">
        <v>0</v>
      </c>
      <c r="CO162" s="229">
        <v>0</v>
      </c>
      <c r="CP162" s="229">
        <v>3533.51</v>
      </c>
      <c r="CQ162" s="229">
        <v>-1904.22</v>
      </c>
      <c r="CR162" s="229">
        <v>3406.76</v>
      </c>
      <c r="CS162" s="229">
        <v>166944.49000000005</v>
      </c>
      <c r="CT162" s="229">
        <v>0</v>
      </c>
      <c r="CU162" s="229">
        <v>0</v>
      </c>
      <c r="CV162" s="229">
        <v>0</v>
      </c>
      <c r="CW162" s="229">
        <v>0</v>
      </c>
      <c r="CX162" s="229"/>
      <c r="CY162" s="229"/>
      <c r="CZ162" s="229"/>
      <c r="DA162" s="229">
        <v>0</v>
      </c>
      <c r="DB162" s="229">
        <v>0</v>
      </c>
      <c r="DC162" s="229">
        <v>0</v>
      </c>
      <c r="DD162" s="229">
        <v>0</v>
      </c>
      <c r="DE162" s="229">
        <v>0</v>
      </c>
      <c r="DF162" s="229">
        <v>0</v>
      </c>
      <c r="DG162" s="229">
        <v>-6715.92</v>
      </c>
      <c r="DH162" s="229">
        <v>0</v>
      </c>
      <c r="DI162" s="229">
        <v>0</v>
      </c>
      <c r="DJ162" s="229">
        <v>0</v>
      </c>
      <c r="DK162" s="229">
        <v>-6715.92</v>
      </c>
      <c r="DL162" s="229">
        <v>61117.8</v>
      </c>
      <c r="DM162" s="229">
        <v>0</v>
      </c>
      <c r="DN162" s="229">
        <v>0</v>
      </c>
      <c r="DO162" s="229">
        <v>0</v>
      </c>
      <c r="DP162" s="229">
        <v>0</v>
      </c>
      <c r="DQ162" s="230">
        <v>-6.0000000055879354E-2</v>
      </c>
      <c r="DR162" s="231">
        <v>1347321.9699999997</v>
      </c>
      <c r="DS162" s="232">
        <v>364519.90000000014</v>
      </c>
      <c r="DT162" s="231">
        <v>22211.85</v>
      </c>
      <c r="DU162" s="231">
        <v>118209.51</v>
      </c>
      <c r="DV162" s="231">
        <v>0</v>
      </c>
      <c r="DW162" s="231">
        <v>61117.8</v>
      </c>
    </row>
    <row r="163" spans="1:127" hidden="1">
      <c r="A163" s="226">
        <v>3307</v>
      </c>
      <c r="B163" s="227" t="s">
        <v>450</v>
      </c>
      <c r="C163" s="226">
        <v>3307</v>
      </c>
      <c r="D163" s="228" t="s">
        <v>281</v>
      </c>
      <c r="E163" s="228" t="s">
        <v>291</v>
      </c>
      <c r="F163" s="228" t="s">
        <v>5</v>
      </c>
      <c r="G163" s="228" t="s">
        <v>283</v>
      </c>
      <c r="H163" s="229">
        <v>1836991</v>
      </c>
      <c r="I163" s="229">
        <v>0</v>
      </c>
      <c r="J163" s="229">
        <v>116231</v>
      </c>
      <c r="K163" s="229">
        <v>0</v>
      </c>
      <c r="L163" s="229">
        <v>141050</v>
      </c>
      <c r="M163" s="229">
        <v>0</v>
      </c>
      <c r="N163" s="229">
        <v>0</v>
      </c>
      <c r="O163" s="229">
        <v>0</v>
      </c>
      <c r="P163" s="229">
        <v>86932</v>
      </c>
      <c r="Q163" s="229">
        <v>30360</v>
      </c>
      <c r="R163" s="229">
        <v>0</v>
      </c>
      <c r="S163" s="229">
        <v>0</v>
      </c>
      <c r="T163" s="229">
        <v>59184</v>
      </c>
      <c r="U163" s="229">
        <v>0</v>
      </c>
      <c r="V163" s="229">
        <v>0</v>
      </c>
      <c r="W163" s="229">
        <v>7884</v>
      </c>
      <c r="X163" s="229">
        <v>19611</v>
      </c>
      <c r="Y163" s="229">
        <v>2298243</v>
      </c>
      <c r="Z163" s="229">
        <v>1046416</v>
      </c>
      <c r="AA163" s="229">
        <v>262</v>
      </c>
      <c r="AB163" s="229">
        <v>581</v>
      </c>
      <c r="AC163" s="229">
        <v>410550</v>
      </c>
      <c r="AD163" s="229">
        <v>0</v>
      </c>
      <c r="AE163" s="229">
        <v>0</v>
      </c>
      <c r="AF163" s="229">
        <v>195750</v>
      </c>
      <c r="AG163" s="229">
        <v>1189</v>
      </c>
      <c r="AH163" s="229">
        <v>1464</v>
      </c>
      <c r="AI163" s="229">
        <v>0</v>
      </c>
      <c r="AJ163" s="229">
        <v>0</v>
      </c>
      <c r="AK163" s="229">
        <v>35430</v>
      </c>
      <c r="AL163" s="229">
        <v>1736</v>
      </c>
      <c r="AM163" s="229">
        <v>572</v>
      </c>
      <c r="AN163" s="229">
        <v>6462</v>
      </c>
      <c r="AO163" s="229">
        <v>32810</v>
      </c>
      <c r="AP163" s="229">
        <v>4399</v>
      </c>
      <c r="AQ163" s="229">
        <v>26006</v>
      </c>
      <c r="AR163" s="229">
        <v>92075</v>
      </c>
      <c r="AS163" s="229">
        <v>0</v>
      </c>
      <c r="AT163" s="229">
        <v>7307</v>
      </c>
      <c r="AU163" s="229">
        <v>23522</v>
      </c>
      <c r="AV163" s="229">
        <v>9471</v>
      </c>
      <c r="AW163" s="229">
        <v>0</v>
      </c>
      <c r="AX163" s="229">
        <v>152812</v>
      </c>
      <c r="AY163" s="229">
        <v>94246</v>
      </c>
      <c r="AZ163" s="229">
        <v>9050</v>
      </c>
      <c r="BA163" s="229">
        <v>48506</v>
      </c>
      <c r="BB163" s="229">
        <v>0</v>
      </c>
      <c r="BC163" s="229">
        <v>0</v>
      </c>
      <c r="BD163" s="229">
        <v>0</v>
      </c>
      <c r="BE163" s="229">
        <v>2200616</v>
      </c>
      <c r="BF163" s="229">
        <v>208225</v>
      </c>
      <c r="BG163" s="229">
        <v>97627</v>
      </c>
      <c r="BH163" s="229">
        <v>305852</v>
      </c>
      <c r="BI163" s="229">
        <v>0</v>
      </c>
      <c r="BJ163" s="229">
        <v>0</v>
      </c>
      <c r="BK163" s="229">
        <v>0</v>
      </c>
      <c r="BL163" s="229">
        <v>0</v>
      </c>
      <c r="BM163" s="229">
        <v>0</v>
      </c>
      <c r="BN163" s="229">
        <v>0</v>
      </c>
      <c r="BO163" s="229">
        <v>0</v>
      </c>
      <c r="BP163" s="229">
        <v>0</v>
      </c>
      <c r="BQ163" s="229">
        <v>0</v>
      </c>
      <c r="BR163" s="229">
        <v>0</v>
      </c>
      <c r="BS163" s="229">
        <v>0</v>
      </c>
      <c r="BT163" s="229">
        <v>0</v>
      </c>
      <c r="BU163" s="229">
        <v>0</v>
      </c>
      <c r="BV163" s="229">
        <v>0</v>
      </c>
      <c r="BW163" s="229">
        <v>0</v>
      </c>
      <c r="BX163" s="229">
        <v>0</v>
      </c>
      <c r="BY163" s="229">
        <v>0</v>
      </c>
      <c r="BZ163" s="229">
        <v>0</v>
      </c>
      <c r="CA163" s="229">
        <v>0</v>
      </c>
      <c r="CB163" s="229">
        <v>0</v>
      </c>
      <c r="CC163" s="229">
        <v>0</v>
      </c>
      <c r="CD163" s="229">
        <v>305852</v>
      </c>
      <c r="CE163" s="229">
        <v>0</v>
      </c>
      <c r="CF163" s="229">
        <v>0</v>
      </c>
      <c r="CG163" s="229">
        <v>0</v>
      </c>
      <c r="CH163" s="229">
        <v>0</v>
      </c>
      <c r="CI163" s="229">
        <f t="shared" si="5"/>
        <v>305852</v>
      </c>
      <c r="CJ163" s="229">
        <v>516104</v>
      </c>
      <c r="CK163" s="229">
        <v>0</v>
      </c>
      <c r="CL163" s="229">
        <v>0</v>
      </c>
      <c r="CM163" s="229">
        <v>516104</v>
      </c>
      <c r="CN163" s="229">
        <v>0</v>
      </c>
      <c r="CO163" s="229">
        <v>0</v>
      </c>
      <c r="CP163" s="229">
        <v>0</v>
      </c>
      <c r="CQ163" s="229">
        <v>0</v>
      </c>
      <c r="CR163" s="229">
        <v>-217015</v>
      </c>
      <c r="CS163" s="229">
        <v>299089</v>
      </c>
      <c r="CT163" s="229">
        <v>0</v>
      </c>
      <c r="CU163" s="229">
        <v>0</v>
      </c>
      <c r="CV163" s="229">
        <v>0</v>
      </c>
      <c r="CW163" s="229">
        <v>0</v>
      </c>
      <c r="CX163" s="229"/>
      <c r="CY163" s="229"/>
      <c r="CZ163" s="229"/>
      <c r="DA163" s="229">
        <v>0</v>
      </c>
      <c r="DB163" s="229">
        <v>0</v>
      </c>
      <c r="DC163" s="229">
        <v>0</v>
      </c>
      <c r="DD163" s="229">
        <v>6762</v>
      </c>
      <c r="DE163" s="229">
        <v>0</v>
      </c>
      <c r="DF163" s="229">
        <v>0</v>
      </c>
      <c r="DG163" s="229">
        <v>0</v>
      </c>
      <c r="DH163" s="229">
        <v>0</v>
      </c>
      <c r="DI163" s="229">
        <v>0</v>
      </c>
      <c r="DJ163" s="229">
        <v>0</v>
      </c>
      <c r="DK163" s="229">
        <v>6762</v>
      </c>
      <c r="DL163" s="229">
        <v>0</v>
      </c>
      <c r="DM163" s="229">
        <v>0</v>
      </c>
      <c r="DN163" s="229">
        <v>0</v>
      </c>
      <c r="DO163" s="229">
        <v>0</v>
      </c>
      <c r="DP163" s="229">
        <v>0</v>
      </c>
      <c r="DQ163" s="230">
        <v>0.01</v>
      </c>
      <c r="DR163" s="231">
        <v>1654748</v>
      </c>
      <c r="DS163" s="232">
        <v>545868</v>
      </c>
      <c r="DT163" s="231">
        <v>94246</v>
      </c>
      <c r="DU163" s="231">
        <v>176476</v>
      </c>
      <c r="DV163" s="231">
        <v>0</v>
      </c>
      <c r="DW163" s="231">
        <v>0</v>
      </c>
    </row>
    <row r="164" spans="1:127" hidden="1">
      <c r="A164" s="226">
        <v>3361</v>
      </c>
      <c r="B164" s="227" t="s">
        <v>451</v>
      </c>
      <c r="C164" s="226">
        <v>3361</v>
      </c>
      <c r="D164" s="228" t="s">
        <v>281</v>
      </c>
      <c r="E164" s="228" t="s">
        <v>291</v>
      </c>
      <c r="F164" s="228" t="s">
        <v>5</v>
      </c>
      <c r="G164" s="228" t="s">
        <v>283</v>
      </c>
      <c r="H164" s="229">
        <v>2062659.83</v>
      </c>
      <c r="I164" s="229">
        <v>0</v>
      </c>
      <c r="J164" s="229">
        <v>28312.73</v>
      </c>
      <c r="K164" s="229">
        <v>0</v>
      </c>
      <c r="L164" s="229">
        <v>229400</v>
      </c>
      <c r="M164" s="229">
        <v>3256.93</v>
      </c>
      <c r="N164" s="229">
        <v>0</v>
      </c>
      <c r="O164" s="229">
        <v>0</v>
      </c>
      <c r="P164" s="229">
        <v>46592.229999999996</v>
      </c>
      <c r="Q164" s="229">
        <v>39590.47</v>
      </c>
      <c r="R164" s="229">
        <v>0</v>
      </c>
      <c r="S164" s="229">
        <v>0</v>
      </c>
      <c r="T164" s="229">
        <v>26147.370000000003</v>
      </c>
      <c r="U164" s="229">
        <v>4864.0200000000004</v>
      </c>
      <c r="V164" s="229">
        <v>0</v>
      </c>
      <c r="W164" s="229">
        <v>10275</v>
      </c>
      <c r="X164" s="229">
        <v>54911</v>
      </c>
      <c r="Y164" s="229">
        <v>2506009.5800000005</v>
      </c>
      <c r="Z164" s="229">
        <v>1165472.5699999984</v>
      </c>
      <c r="AA164" s="229">
        <v>0</v>
      </c>
      <c r="AB164" s="229">
        <v>441932.32</v>
      </c>
      <c r="AC164" s="229">
        <v>41731.160000000673</v>
      </c>
      <c r="AD164" s="229">
        <v>117894.35</v>
      </c>
      <c r="AE164" s="229">
        <v>0</v>
      </c>
      <c r="AF164" s="229">
        <v>80318.489999999816</v>
      </c>
      <c r="AG164" s="229">
        <v>0</v>
      </c>
      <c r="AH164" s="229">
        <v>755</v>
      </c>
      <c r="AI164" s="229">
        <v>0</v>
      </c>
      <c r="AJ164" s="229">
        <v>0</v>
      </c>
      <c r="AK164" s="229">
        <v>20331.610000000004</v>
      </c>
      <c r="AL164" s="229">
        <v>883.72</v>
      </c>
      <c r="AM164" s="229">
        <v>37403.050000000003</v>
      </c>
      <c r="AN164" s="229">
        <v>5480.31</v>
      </c>
      <c r="AO164" s="229">
        <v>34409.14</v>
      </c>
      <c r="AP164" s="229">
        <v>6942.96</v>
      </c>
      <c r="AQ164" s="229">
        <v>27115.73</v>
      </c>
      <c r="AR164" s="229">
        <v>191013.53000000009</v>
      </c>
      <c r="AS164" s="229">
        <v>0</v>
      </c>
      <c r="AT164" s="229">
        <v>0</v>
      </c>
      <c r="AU164" s="229">
        <v>66496.399999999994</v>
      </c>
      <c r="AV164" s="229">
        <v>14865.74</v>
      </c>
      <c r="AW164" s="229">
        <v>11160</v>
      </c>
      <c r="AX164" s="229">
        <v>147848.29999999999</v>
      </c>
      <c r="AY164" s="229">
        <v>128782.27</v>
      </c>
      <c r="AZ164" s="229">
        <v>26772.22</v>
      </c>
      <c r="BA164" s="229">
        <v>160393.25</v>
      </c>
      <c r="BB164" s="229">
        <v>0</v>
      </c>
      <c r="BC164" s="229">
        <v>0</v>
      </c>
      <c r="BD164" s="229">
        <v>0</v>
      </c>
      <c r="BE164" s="229">
        <v>2728002.1199999992</v>
      </c>
      <c r="BF164" s="229">
        <v>269641.91999999969</v>
      </c>
      <c r="BG164" s="229">
        <v>-221992.53999999864</v>
      </c>
      <c r="BH164" s="229">
        <v>47649.380000001052</v>
      </c>
      <c r="BI164" s="229">
        <v>0</v>
      </c>
      <c r="BJ164" s="229">
        <v>0</v>
      </c>
      <c r="BK164" s="229">
        <v>0</v>
      </c>
      <c r="BL164" s="229">
        <v>0</v>
      </c>
      <c r="BM164" s="229">
        <v>0</v>
      </c>
      <c r="BN164" s="229">
        <v>0</v>
      </c>
      <c r="BO164" s="229">
        <v>0</v>
      </c>
      <c r="BP164" s="229">
        <v>0</v>
      </c>
      <c r="BQ164" s="229">
        <v>0</v>
      </c>
      <c r="BR164" s="229">
        <v>0</v>
      </c>
      <c r="BS164" s="229">
        <v>0</v>
      </c>
      <c r="BT164" s="229">
        <v>0</v>
      </c>
      <c r="BU164" s="229">
        <v>0</v>
      </c>
      <c r="BV164" s="229">
        <v>0</v>
      </c>
      <c r="BW164" s="229">
        <v>0</v>
      </c>
      <c r="BX164" s="229">
        <v>0</v>
      </c>
      <c r="BY164" s="229">
        <v>0</v>
      </c>
      <c r="BZ164" s="229">
        <v>0</v>
      </c>
      <c r="CA164" s="229">
        <v>0</v>
      </c>
      <c r="CB164" s="229">
        <v>0</v>
      </c>
      <c r="CC164" s="229">
        <v>0</v>
      </c>
      <c r="CD164" s="229">
        <v>47649.380000001052</v>
      </c>
      <c r="CE164" s="229">
        <v>0</v>
      </c>
      <c r="CF164" s="229">
        <v>0</v>
      </c>
      <c r="CG164" s="229">
        <v>0</v>
      </c>
      <c r="CH164" s="229">
        <v>0</v>
      </c>
      <c r="CI164" s="229">
        <f t="shared" si="5"/>
        <v>47649.380000001052</v>
      </c>
      <c r="CJ164" s="229">
        <v>426386.2</v>
      </c>
      <c r="CK164" s="229">
        <v>0</v>
      </c>
      <c r="CL164" s="229">
        <v>0</v>
      </c>
      <c r="CM164" s="229">
        <v>426386.2</v>
      </c>
      <c r="CN164" s="229">
        <v>0</v>
      </c>
      <c r="CO164" s="229">
        <v>0</v>
      </c>
      <c r="CP164" s="229">
        <v>8199.91</v>
      </c>
      <c r="CQ164" s="229">
        <v>0</v>
      </c>
      <c r="CR164" s="229">
        <v>-344749.37</v>
      </c>
      <c r="CS164" s="229">
        <v>89836.739999999991</v>
      </c>
      <c r="CT164" s="229">
        <v>0</v>
      </c>
      <c r="CU164" s="229">
        <v>0</v>
      </c>
      <c r="CV164" s="229">
        <v>0</v>
      </c>
      <c r="CW164" s="229">
        <v>0</v>
      </c>
      <c r="CX164" s="229"/>
      <c r="CY164" s="229"/>
      <c r="CZ164" s="229"/>
      <c r="DA164" s="229">
        <v>0</v>
      </c>
      <c r="DB164" s="229">
        <v>0</v>
      </c>
      <c r="DC164" s="229">
        <v>16870.5</v>
      </c>
      <c r="DD164" s="229">
        <v>8271.4</v>
      </c>
      <c r="DE164" s="229">
        <v>0</v>
      </c>
      <c r="DF164" s="229">
        <v>0</v>
      </c>
      <c r="DG164" s="229">
        <v>-30741.09</v>
      </c>
      <c r="DH164" s="229">
        <v>-36588.18</v>
      </c>
      <c r="DI164" s="229">
        <v>0</v>
      </c>
      <c r="DJ164" s="229">
        <v>0</v>
      </c>
      <c r="DK164" s="229">
        <v>-42187.369999999995</v>
      </c>
      <c r="DL164" s="229">
        <v>0</v>
      </c>
      <c r="DM164" s="229">
        <v>0</v>
      </c>
      <c r="DN164" s="229">
        <v>0</v>
      </c>
      <c r="DO164" s="229">
        <v>0</v>
      </c>
      <c r="DP164" s="229">
        <v>0</v>
      </c>
      <c r="DQ164" s="230">
        <v>1.0000000009313226E-2</v>
      </c>
      <c r="DR164" s="231">
        <v>1847348.889999999</v>
      </c>
      <c r="DS164" s="232">
        <v>880653.23000000021</v>
      </c>
      <c r="DT164" s="231">
        <v>128782.27</v>
      </c>
      <c r="DU164" s="231">
        <v>112330.07</v>
      </c>
      <c r="DV164" s="231">
        <v>4864.0200000000004</v>
      </c>
      <c r="DW164" s="231">
        <v>0</v>
      </c>
    </row>
    <row r="165" spans="1:127" hidden="1">
      <c r="A165" s="226">
        <v>3382</v>
      </c>
      <c r="B165" s="227" t="s">
        <v>452</v>
      </c>
      <c r="C165" s="226">
        <v>3382</v>
      </c>
      <c r="D165" s="228" t="s">
        <v>281</v>
      </c>
      <c r="E165" s="228" t="s">
        <v>291</v>
      </c>
      <c r="F165" s="228" t="s">
        <v>5</v>
      </c>
      <c r="G165" s="228" t="s">
        <v>293</v>
      </c>
      <c r="H165" s="229">
        <v>1173539.9099999999</v>
      </c>
      <c r="I165" s="229">
        <v>0</v>
      </c>
      <c r="J165" s="229">
        <v>58880.37</v>
      </c>
      <c r="K165" s="229">
        <v>0</v>
      </c>
      <c r="L165" s="229">
        <v>99800</v>
      </c>
      <c r="M165" s="229">
        <v>2506.9299999999998</v>
      </c>
      <c r="N165" s="229">
        <v>0</v>
      </c>
      <c r="O165" s="229">
        <v>0</v>
      </c>
      <c r="P165" s="229">
        <v>15153.890000000001</v>
      </c>
      <c r="Q165" s="229">
        <v>22871.759999999998</v>
      </c>
      <c r="R165" s="229">
        <v>0</v>
      </c>
      <c r="S165" s="229">
        <v>0</v>
      </c>
      <c r="T165" s="229">
        <v>40691.189999999988</v>
      </c>
      <c r="U165" s="229">
        <v>0</v>
      </c>
      <c r="V165" s="229">
        <v>0</v>
      </c>
      <c r="W165" s="229">
        <v>1337.71</v>
      </c>
      <c r="X165" s="229">
        <v>47615</v>
      </c>
      <c r="Y165" s="229">
        <v>1462396.7599999998</v>
      </c>
      <c r="Z165" s="229">
        <v>609870.6300000007</v>
      </c>
      <c r="AA165" s="229">
        <v>0.47</v>
      </c>
      <c r="AB165" s="229">
        <v>792.47000000000014</v>
      </c>
      <c r="AC165" s="229">
        <v>227563.47999999989</v>
      </c>
      <c r="AD165" s="229">
        <v>0.27</v>
      </c>
      <c r="AE165" s="229">
        <v>0</v>
      </c>
      <c r="AF165" s="229">
        <v>279862.60999999993</v>
      </c>
      <c r="AG165" s="229">
        <v>13398.09</v>
      </c>
      <c r="AH165" s="229">
        <v>92</v>
      </c>
      <c r="AI165" s="229">
        <v>0</v>
      </c>
      <c r="AJ165" s="229">
        <v>352</v>
      </c>
      <c r="AK165" s="229">
        <v>22436.1</v>
      </c>
      <c r="AL165" s="229">
        <v>0</v>
      </c>
      <c r="AM165" s="229">
        <v>25382.100000000002</v>
      </c>
      <c r="AN165" s="229">
        <v>2826.55</v>
      </c>
      <c r="AO165" s="229">
        <v>31916.170000000009</v>
      </c>
      <c r="AP165" s="229">
        <v>4557.9799999999996</v>
      </c>
      <c r="AQ165" s="229">
        <v>9020.2400000000016</v>
      </c>
      <c r="AR165" s="229">
        <v>28127.899999999994</v>
      </c>
      <c r="AS165" s="229">
        <v>3076.6</v>
      </c>
      <c r="AT165" s="229">
        <v>150</v>
      </c>
      <c r="AU165" s="229">
        <v>26875.520000000004</v>
      </c>
      <c r="AV165" s="229">
        <v>0</v>
      </c>
      <c r="AW165" s="229">
        <v>0</v>
      </c>
      <c r="AX165" s="229">
        <v>87558.16</v>
      </c>
      <c r="AY165" s="229">
        <v>7112</v>
      </c>
      <c r="AZ165" s="229">
        <v>5064.1400000000003</v>
      </c>
      <c r="BA165" s="229">
        <v>125952.53</v>
      </c>
      <c r="BB165" s="229">
        <v>0</v>
      </c>
      <c r="BC165" s="229">
        <v>0</v>
      </c>
      <c r="BD165" s="229">
        <v>0</v>
      </c>
      <c r="BE165" s="229">
        <v>1511988.0100000005</v>
      </c>
      <c r="BF165" s="229">
        <v>90488.530000000115</v>
      </c>
      <c r="BG165" s="229">
        <v>-49591.250000000698</v>
      </c>
      <c r="BH165" s="229">
        <v>40897.279999999417</v>
      </c>
      <c r="BI165" s="229">
        <v>0</v>
      </c>
      <c r="BJ165" s="229">
        <v>0</v>
      </c>
      <c r="BK165" s="229">
        <v>0</v>
      </c>
      <c r="BL165" s="229">
        <v>0</v>
      </c>
      <c r="BM165" s="229">
        <v>0</v>
      </c>
      <c r="BN165" s="229">
        <v>0</v>
      </c>
      <c r="BO165" s="229">
        <v>0</v>
      </c>
      <c r="BP165" s="229">
        <v>0</v>
      </c>
      <c r="BQ165" s="229">
        <v>0</v>
      </c>
      <c r="BR165" s="229">
        <v>0</v>
      </c>
      <c r="BS165" s="229">
        <v>0</v>
      </c>
      <c r="BT165" s="229">
        <v>0</v>
      </c>
      <c r="BU165" s="229">
        <v>0</v>
      </c>
      <c r="BV165" s="229">
        <v>0</v>
      </c>
      <c r="BW165" s="229">
        <v>0</v>
      </c>
      <c r="BX165" s="229">
        <v>0</v>
      </c>
      <c r="BY165" s="229">
        <v>0</v>
      </c>
      <c r="BZ165" s="229">
        <v>0</v>
      </c>
      <c r="CA165" s="229">
        <v>0</v>
      </c>
      <c r="CB165" s="229">
        <v>0</v>
      </c>
      <c r="CC165" s="229">
        <v>0</v>
      </c>
      <c r="CD165" s="229">
        <v>40897.279999999417</v>
      </c>
      <c r="CE165" s="229">
        <v>0</v>
      </c>
      <c r="CF165" s="229">
        <v>0</v>
      </c>
      <c r="CG165" s="229">
        <v>0</v>
      </c>
      <c r="CH165" s="229">
        <v>0</v>
      </c>
      <c r="CI165" s="229">
        <f t="shared" si="5"/>
        <v>40897.279999999417</v>
      </c>
      <c r="CJ165" s="229">
        <v>0</v>
      </c>
      <c r="CK165" s="229">
        <v>0</v>
      </c>
      <c r="CL165" s="229">
        <v>0</v>
      </c>
      <c r="CM165" s="229">
        <v>0</v>
      </c>
      <c r="CN165" s="229">
        <v>0</v>
      </c>
      <c r="CO165" s="229">
        <v>0</v>
      </c>
      <c r="CP165" s="229">
        <v>0</v>
      </c>
      <c r="CQ165" s="229">
        <v>0</v>
      </c>
      <c r="CR165" s="229">
        <v>0</v>
      </c>
      <c r="CS165" s="229">
        <v>0</v>
      </c>
      <c r="CT165" s="229">
        <v>0</v>
      </c>
      <c r="CU165" s="229">
        <v>0</v>
      </c>
      <c r="CV165" s="229">
        <v>0</v>
      </c>
      <c r="CW165" s="229">
        <v>0</v>
      </c>
      <c r="CX165" s="229"/>
      <c r="CY165" s="229"/>
      <c r="CZ165" s="229"/>
      <c r="DA165" s="229">
        <v>67970.719999999259</v>
      </c>
      <c r="DB165" s="229">
        <v>67970.719999999259</v>
      </c>
      <c r="DC165" s="229">
        <v>0</v>
      </c>
      <c r="DD165" s="229">
        <v>3015.64</v>
      </c>
      <c r="DE165" s="229">
        <v>0</v>
      </c>
      <c r="DF165" s="229">
        <v>0</v>
      </c>
      <c r="DG165" s="229">
        <v>-5000</v>
      </c>
      <c r="DH165" s="229">
        <v>-25089.08</v>
      </c>
      <c r="DI165" s="229">
        <v>0</v>
      </c>
      <c r="DJ165" s="229">
        <v>0</v>
      </c>
      <c r="DK165" s="229">
        <v>-27073.440000000002</v>
      </c>
      <c r="DL165" s="229">
        <v>0</v>
      </c>
      <c r="DM165" s="229">
        <v>0</v>
      </c>
      <c r="DN165" s="229">
        <v>0</v>
      </c>
      <c r="DO165" s="229">
        <v>0</v>
      </c>
      <c r="DP165" s="229">
        <v>0</v>
      </c>
      <c r="DQ165" s="230">
        <v>7.4214767664670944E-10</v>
      </c>
      <c r="DR165" s="231">
        <v>1131488.0200000005</v>
      </c>
      <c r="DS165" s="232">
        <v>380499.99</v>
      </c>
      <c r="DT165" s="231">
        <v>7112</v>
      </c>
      <c r="DU165" s="231">
        <v>78716.84</v>
      </c>
      <c r="DV165" s="231">
        <v>0</v>
      </c>
      <c r="DW165" s="231">
        <v>0</v>
      </c>
    </row>
    <row r="166" spans="1:127" hidden="1">
      <c r="A166" s="226">
        <v>3344</v>
      </c>
      <c r="B166" s="227" t="s">
        <v>453</v>
      </c>
      <c r="C166" s="226">
        <v>3344</v>
      </c>
      <c r="D166" s="228" t="s">
        <v>281</v>
      </c>
      <c r="E166" s="228" t="s">
        <v>291</v>
      </c>
      <c r="F166" s="228" t="s">
        <v>5</v>
      </c>
      <c r="G166" s="228" t="s">
        <v>283</v>
      </c>
      <c r="H166" s="229">
        <v>2099481.2000000002</v>
      </c>
      <c r="I166" s="229">
        <v>0</v>
      </c>
      <c r="J166" s="229">
        <v>74803.59</v>
      </c>
      <c r="K166" s="229">
        <v>0</v>
      </c>
      <c r="L166" s="229">
        <v>118970</v>
      </c>
      <c r="M166" s="229">
        <v>1085.6400000000001</v>
      </c>
      <c r="N166" s="229">
        <v>0</v>
      </c>
      <c r="O166" s="229">
        <v>9788</v>
      </c>
      <c r="P166" s="229">
        <v>20171.750000000007</v>
      </c>
      <c r="Q166" s="229">
        <v>51056.83</v>
      </c>
      <c r="R166" s="229">
        <v>0</v>
      </c>
      <c r="S166" s="229">
        <v>0</v>
      </c>
      <c r="T166" s="229">
        <v>26067.11</v>
      </c>
      <c r="U166" s="229">
        <v>0</v>
      </c>
      <c r="V166" s="229">
        <v>0</v>
      </c>
      <c r="W166" s="229">
        <v>1941.46</v>
      </c>
      <c r="X166" s="229">
        <v>82186</v>
      </c>
      <c r="Y166" s="229">
        <v>2485551.58</v>
      </c>
      <c r="Z166" s="229">
        <v>1226496.3300000019</v>
      </c>
      <c r="AA166" s="229">
        <v>7.9936057773011271E-15</v>
      </c>
      <c r="AB166" s="229">
        <v>405597.19</v>
      </c>
      <c r="AC166" s="229">
        <v>95119.13000000047</v>
      </c>
      <c r="AD166" s="229">
        <v>139154.23000000001</v>
      </c>
      <c r="AE166" s="229">
        <v>0</v>
      </c>
      <c r="AF166" s="229">
        <v>89525.739999999816</v>
      </c>
      <c r="AG166" s="229">
        <v>3145.9300000000039</v>
      </c>
      <c r="AH166" s="229">
        <v>8400.42</v>
      </c>
      <c r="AI166" s="229">
        <v>0</v>
      </c>
      <c r="AJ166" s="229">
        <v>0</v>
      </c>
      <c r="AK166" s="229">
        <v>16722.259999999998</v>
      </c>
      <c r="AL166" s="229">
        <v>0</v>
      </c>
      <c r="AM166" s="229">
        <v>3858.44</v>
      </c>
      <c r="AN166" s="229">
        <v>8239.41</v>
      </c>
      <c r="AO166" s="229">
        <v>35755.070000000007</v>
      </c>
      <c r="AP166" s="229">
        <v>3047.48</v>
      </c>
      <c r="AQ166" s="229">
        <v>4129.0200000000004</v>
      </c>
      <c r="AR166" s="229">
        <v>64409.640000000116</v>
      </c>
      <c r="AS166" s="229">
        <v>29346.18</v>
      </c>
      <c r="AT166" s="229">
        <v>0</v>
      </c>
      <c r="AU166" s="229">
        <v>18599.409999999996</v>
      </c>
      <c r="AV166" s="229">
        <v>13831.93</v>
      </c>
      <c r="AW166" s="229">
        <v>0</v>
      </c>
      <c r="AX166" s="229">
        <v>145704.38</v>
      </c>
      <c r="AY166" s="229">
        <v>14497.87</v>
      </c>
      <c r="AZ166" s="229">
        <v>31165.5</v>
      </c>
      <c r="BA166" s="229">
        <v>138807.63</v>
      </c>
      <c r="BB166" s="229">
        <v>0</v>
      </c>
      <c r="BC166" s="229">
        <v>0</v>
      </c>
      <c r="BD166" s="229">
        <v>0</v>
      </c>
      <c r="BE166" s="229">
        <v>2495553.1900000023</v>
      </c>
      <c r="BF166" s="229">
        <v>173529.04999999996</v>
      </c>
      <c r="BG166" s="229">
        <v>-10001.610000002198</v>
      </c>
      <c r="BH166" s="229">
        <v>163527.43999999776</v>
      </c>
      <c r="BI166" s="229">
        <v>0</v>
      </c>
      <c r="BJ166" s="229">
        <v>0</v>
      </c>
      <c r="BK166" s="229">
        <v>0</v>
      </c>
      <c r="BL166" s="229">
        <v>0</v>
      </c>
      <c r="BM166" s="229">
        <v>0</v>
      </c>
      <c r="BN166" s="229">
        <v>0</v>
      </c>
      <c r="BO166" s="229">
        <v>0</v>
      </c>
      <c r="BP166" s="229">
        <v>0</v>
      </c>
      <c r="BQ166" s="229">
        <v>0</v>
      </c>
      <c r="BR166" s="229">
        <v>0</v>
      </c>
      <c r="BS166" s="229">
        <v>0</v>
      </c>
      <c r="BT166" s="229">
        <v>0</v>
      </c>
      <c r="BU166" s="229">
        <v>0</v>
      </c>
      <c r="BV166" s="229">
        <v>0</v>
      </c>
      <c r="BW166" s="229">
        <v>0</v>
      </c>
      <c r="BX166" s="229">
        <v>0</v>
      </c>
      <c r="BY166" s="229">
        <v>0</v>
      </c>
      <c r="BZ166" s="229">
        <v>0</v>
      </c>
      <c r="CA166" s="229">
        <v>0</v>
      </c>
      <c r="CB166" s="229">
        <v>0</v>
      </c>
      <c r="CC166" s="229">
        <v>0</v>
      </c>
      <c r="CD166" s="229">
        <v>163527.43999999776</v>
      </c>
      <c r="CE166" s="229">
        <v>0</v>
      </c>
      <c r="CF166" s="229">
        <v>0</v>
      </c>
      <c r="CG166" s="229">
        <v>0</v>
      </c>
      <c r="CH166" s="229">
        <v>0</v>
      </c>
      <c r="CI166" s="229">
        <f t="shared" si="5"/>
        <v>163527.43999999776</v>
      </c>
      <c r="CJ166" s="229">
        <v>376270.84</v>
      </c>
      <c r="CK166" s="229">
        <v>0</v>
      </c>
      <c r="CL166" s="229">
        <v>0</v>
      </c>
      <c r="CM166" s="229">
        <v>376270.84</v>
      </c>
      <c r="CN166" s="229">
        <v>0</v>
      </c>
      <c r="CO166" s="229">
        <v>0</v>
      </c>
      <c r="CP166" s="229">
        <v>3473.21</v>
      </c>
      <c r="CQ166" s="229">
        <v>0</v>
      </c>
      <c r="CR166" s="229">
        <v>-185186.28999999998</v>
      </c>
      <c r="CS166" s="229">
        <v>194557.76000000007</v>
      </c>
      <c r="CT166" s="229">
        <v>0</v>
      </c>
      <c r="CU166" s="229">
        <v>0</v>
      </c>
      <c r="CV166" s="229">
        <v>0</v>
      </c>
      <c r="CW166" s="229">
        <v>0</v>
      </c>
      <c r="CX166" s="229"/>
      <c r="CY166" s="229"/>
      <c r="CZ166" s="229"/>
      <c r="DA166" s="229">
        <v>0</v>
      </c>
      <c r="DB166" s="229">
        <v>0</v>
      </c>
      <c r="DC166" s="229">
        <v>0</v>
      </c>
      <c r="DD166" s="229">
        <v>6177.65</v>
      </c>
      <c r="DE166" s="229">
        <v>7626.24</v>
      </c>
      <c r="DF166" s="229">
        <v>0</v>
      </c>
      <c r="DG166" s="229">
        <v>-9609.3799999999992</v>
      </c>
      <c r="DH166" s="229">
        <v>-35224.839999999997</v>
      </c>
      <c r="DI166" s="229">
        <v>0</v>
      </c>
      <c r="DJ166" s="229">
        <v>0</v>
      </c>
      <c r="DK166" s="229">
        <v>-31030.329999999994</v>
      </c>
      <c r="DL166" s="229">
        <v>0</v>
      </c>
      <c r="DM166" s="229">
        <v>0</v>
      </c>
      <c r="DN166" s="229">
        <v>0</v>
      </c>
      <c r="DO166" s="229">
        <v>0</v>
      </c>
      <c r="DP166" s="229">
        <v>0</v>
      </c>
      <c r="DQ166" s="230">
        <v>9.9999999220017344E-3</v>
      </c>
      <c r="DR166" s="231">
        <v>1959038.5500000019</v>
      </c>
      <c r="DS166" s="232">
        <v>536514.64000000036</v>
      </c>
      <c r="DT166" s="231">
        <v>14497.87</v>
      </c>
      <c r="DU166" s="231">
        <v>107083.69000000002</v>
      </c>
      <c r="DV166" s="231">
        <v>0</v>
      </c>
      <c r="DW166" s="231">
        <v>0</v>
      </c>
    </row>
    <row r="167" spans="1:127" hidden="1">
      <c r="A167" s="226">
        <v>3025</v>
      </c>
      <c r="B167" s="227" t="s">
        <v>454</v>
      </c>
      <c r="C167" s="226">
        <v>3025</v>
      </c>
      <c r="D167" s="228" t="s">
        <v>281</v>
      </c>
      <c r="E167" s="228" t="s">
        <v>291</v>
      </c>
      <c r="F167" s="228" t="s">
        <v>5</v>
      </c>
      <c r="G167" s="228" t="s">
        <v>283</v>
      </c>
      <c r="H167" s="229">
        <v>2146267</v>
      </c>
      <c r="I167" s="229">
        <v>0</v>
      </c>
      <c r="J167" s="229">
        <v>223989</v>
      </c>
      <c r="K167" s="229">
        <v>0</v>
      </c>
      <c r="L167" s="229">
        <v>143770</v>
      </c>
      <c r="M167" s="229">
        <v>3257</v>
      </c>
      <c r="N167" s="229">
        <v>0</v>
      </c>
      <c r="O167" s="229">
        <v>0</v>
      </c>
      <c r="P167" s="229">
        <v>2909</v>
      </c>
      <c r="Q167" s="229">
        <v>55140</v>
      </c>
      <c r="R167" s="229">
        <v>0</v>
      </c>
      <c r="S167" s="229">
        <v>0</v>
      </c>
      <c r="T167" s="229">
        <v>22638</v>
      </c>
      <c r="U167" s="229">
        <v>3811</v>
      </c>
      <c r="V167" s="229">
        <v>0</v>
      </c>
      <c r="W167" s="229">
        <v>2187</v>
      </c>
      <c r="X167" s="229">
        <v>80570</v>
      </c>
      <c r="Y167" s="229">
        <v>2684538</v>
      </c>
      <c r="Z167" s="229">
        <v>1185211</v>
      </c>
      <c r="AA167" s="229">
        <v>0</v>
      </c>
      <c r="AB167" s="229">
        <v>296809</v>
      </c>
      <c r="AC167" s="229">
        <v>43556</v>
      </c>
      <c r="AD167" s="229">
        <v>174694</v>
      </c>
      <c r="AE167" s="229">
        <v>68166</v>
      </c>
      <c r="AF167" s="229">
        <v>61171</v>
      </c>
      <c r="AG167" s="229">
        <v>2741</v>
      </c>
      <c r="AH167" s="229">
        <v>2845</v>
      </c>
      <c r="AI167" s="229">
        <v>0</v>
      </c>
      <c r="AJ167" s="229">
        <v>0</v>
      </c>
      <c r="AK167" s="229">
        <v>16067</v>
      </c>
      <c r="AL167" s="229">
        <v>1495</v>
      </c>
      <c r="AM167" s="229">
        <v>1081</v>
      </c>
      <c r="AN167" s="229">
        <v>11129</v>
      </c>
      <c r="AO167" s="229">
        <v>32500</v>
      </c>
      <c r="AP167" s="229">
        <v>5126</v>
      </c>
      <c r="AQ167" s="229">
        <v>4654</v>
      </c>
      <c r="AR167" s="229">
        <v>66345</v>
      </c>
      <c r="AS167" s="229">
        <v>12996</v>
      </c>
      <c r="AT167" s="229">
        <v>0</v>
      </c>
      <c r="AU167" s="229">
        <v>22971</v>
      </c>
      <c r="AV167" s="229">
        <v>9471</v>
      </c>
      <c r="AW167" s="229">
        <v>2300</v>
      </c>
      <c r="AX167" s="229">
        <v>43362</v>
      </c>
      <c r="AY167" s="229">
        <v>431274</v>
      </c>
      <c r="AZ167" s="229">
        <v>10103</v>
      </c>
      <c r="BA167" s="229">
        <v>23843</v>
      </c>
      <c r="BB167" s="229">
        <v>80744</v>
      </c>
      <c r="BC167" s="229">
        <v>0</v>
      </c>
      <c r="BD167" s="229">
        <v>0</v>
      </c>
      <c r="BE167" s="229">
        <v>2610654</v>
      </c>
      <c r="BF167" s="229">
        <v>86655</v>
      </c>
      <c r="BG167" s="229">
        <v>73884</v>
      </c>
      <c r="BH167" s="229">
        <v>160539</v>
      </c>
      <c r="BI167" s="229">
        <v>0</v>
      </c>
      <c r="BJ167" s="229">
        <v>0</v>
      </c>
      <c r="BK167" s="229">
        <v>0</v>
      </c>
      <c r="BL167" s="229">
        <v>0</v>
      </c>
      <c r="BM167" s="229">
        <v>0</v>
      </c>
      <c r="BN167" s="229">
        <v>0</v>
      </c>
      <c r="BO167" s="229">
        <v>0</v>
      </c>
      <c r="BP167" s="229">
        <v>0</v>
      </c>
      <c r="BQ167" s="229">
        <v>0</v>
      </c>
      <c r="BR167" s="229">
        <v>0</v>
      </c>
      <c r="BS167" s="229">
        <v>0</v>
      </c>
      <c r="BT167" s="229">
        <v>0</v>
      </c>
      <c r="BU167" s="229">
        <v>0</v>
      </c>
      <c r="BV167" s="229">
        <v>0</v>
      </c>
      <c r="BW167" s="229">
        <v>0</v>
      </c>
      <c r="BX167" s="229">
        <v>0</v>
      </c>
      <c r="BY167" s="229">
        <v>0</v>
      </c>
      <c r="BZ167" s="229">
        <v>0</v>
      </c>
      <c r="CA167" s="229">
        <v>0</v>
      </c>
      <c r="CB167" s="229">
        <v>0</v>
      </c>
      <c r="CC167" s="229">
        <v>0</v>
      </c>
      <c r="CD167" s="229">
        <v>160539</v>
      </c>
      <c r="CE167" s="229">
        <v>0</v>
      </c>
      <c r="CF167" s="229">
        <v>0</v>
      </c>
      <c r="CG167" s="229">
        <v>0</v>
      </c>
      <c r="CH167" s="229">
        <v>0</v>
      </c>
      <c r="CI167" s="229">
        <f t="shared" si="5"/>
        <v>160539</v>
      </c>
      <c r="CJ167" s="229">
        <v>307195</v>
      </c>
      <c r="CK167" s="229">
        <v>0</v>
      </c>
      <c r="CL167" s="229">
        <v>0</v>
      </c>
      <c r="CM167" s="229">
        <v>307195</v>
      </c>
      <c r="CN167" s="229">
        <v>0</v>
      </c>
      <c r="CO167" s="229">
        <v>0</v>
      </c>
      <c r="CP167" s="229">
        <v>14363</v>
      </c>
      <c r="CQ167" s="229">
        <v>0</v>
      </c>
      <c r="CR167" s="229">
        <v>-141525</v>
      </c>
      <c r="CS167" s="229">
        <v>180034</v>
      </c>
      <c r="CT167" s="229">
        <v>0</v>
      </c>
      <c r="CU167" s="229">
        <v>0</v>
      </c>
      <c r="CV167" s="229">
        <v>0</v>
      </c>
      <c r="CW167" s="229">
        <v>0</v>
      </c>
      <c r="CX167" s="229"/>
      <c r="CY167" s="229"/>
      <c r="CZ167" s="229"/>
      <c r="DA167" s="229">
        <v>0</v>
      </c>
      <c r="DB167" s="229">
        <v>0</v>
      </c>
      <c r="DC167" s="229">
        <v>0</v>
      </c>
      <c r="DD167" s="229">
        <v>2909</v>
      </c>
      <c r="DE167" s="229">
        <v>0</v>
      </c>
      <c r="DF167" s="229">
        <v>0</v>
      </c>
      <c r="DG167" s="229">
        <v>-22403</v>
      </c>
      <c r="DH167" s="229">
        <v>0</v>
      </c>
      <c r="DI167" s="229">
        <v>0</v>
      </c>
      <c r="DJ167" s="229">
        <v>0</v>
      </c>
      <c r="DK167" s="229">
        <v>-19494</v>
      </c>
      <c r="DL167" s="229">
        <v>0</v>
      </c>
      <c r="DM167" s="229">
        <v>0</v>
      </c>
      <c r="DN167" s="229">
        <v>0</v>
      </c>
      <c r="DO167" s="229">
        <v>0</v>
      </c>
      <c r="DP167" s="229">
        <v>0</v>
      </c>
      <c r="DQ167" s="230">
        <v>0.22</v>
      </c>
      <c r="DR167" s="231">
        <v>1832348</v>
      </c>
      <c r="DS167" s="232">
        <v>778306</v>
      </c>
      <c r="DT167" s="231">
        <v>431274</v>
      </c>
      <c r="DU167" s="231">
        <v>80687</v>
      </c>
      <c r="DV167" s="231">
        <v>3811</v>
      </c>
      <c r="DW167" s="231">
        <v>0</v>
      </c>
    </row>
    <row r="168" spans="1:127" hidden="1">
      <c r="A168" s="226">
        <v>3016</v>
      </c>
      <c r="B168" s="227" t="s">
        <v>455</v>
      </c>
      <c r="C168" s="226">
        <v>3016</v>
      </c>
      <c r="D168" s="228" t="s">
        <v>281</v>
      </c>
      <c r="E168" s="228" t="s">
        <v>291</v>
      </c>
      <c r="F168" s="228" t="s">
        <v>5</v>
      </c>
      <c r="G168" s="228" t="s">
        <v>283</v>
      </c>
      <c r="H168" s="229">
        <v>1457523.1</v>
      </c>
      <c r="I168" s="229">
        <v>0</v>
      </c>
      <c r="J168" s="229">
        <v>107751.93</v>
      </c>
      <c r="K168" s="229">
        <v>0</v>
      </c>
      <c r="L168" s="229">
        <v>174640</v>
      </c>
      <c r="M168" s="229">
        <v>771.29</v>
      </c>
      <c r="N168" s="229">
        <v>0</v>
      </c>
      <c r="O168" s="229">
        <v>0</v>
      </c>
      <c r="P168" s="229">
        <v>167264.26</v>
      </c>
      <c r="Q168" s="229">
        <v>6733.55</v>
      </c>
      <c r="R168" s="229">
        <v>0</v>
      </c>
      <c r="S168" s="229">
        <v>0</v>
      </c>
      <c r="T168" s="229">
        <v>5485</v>
      </c>
      <c r="U168" s="229">
        <v>0</v>
      </c>
      <c r="V168" s="229">
        <v>0</v>
      </c>
      <c r="W168" s="229">
        <v>7399.38</v>
      </c>
      <c r="X168" s="229">
        <v>44822</v>
      </c>
      <c r="Y168" s="229">
        <v>1972390.51</v>
      </c>
      <c r="Z168" s="229">
        <v>610224.61</v>
      </c>
      <c r="AA168" s="229">
        <v>0</v>
      </c>
      <c r="AB168" s="229">
        <v>299830.8</v>
      </c>
      <c r="AC168" s="229">
        <v>41832.879999999997</v>
      </c>
      <c r="AD168" s="229">
        <v>166971.48000000001</v>
      </c>
      <c r="AE168" s="229">
        <v>0</v>
      </c>
      <c r="AF168" s="229">
        <v>54518.36</v>
      </c>
      <c r="AG168" s="229">
        <v>4038.01</v>
      </c>
      <c r="AH168" s="229">
        <v>7135.2</v>
      </c>
      <c r="AI168" s="229">
        <v>0</v>
      </c>
      <c r="AJ168" s="229">
        <v>0</v>
      </c>
      <c r="AK168" s="229">
        <v>14226.3</v>
      </c>
      <c r="AL168" s="229">
        <v>3948.6</v>
      </c>
      <c r="AM168" s="229">
        <v>2236.7800000000002</v>
      </c>
      <c r="AN168" s="229">
        <v>3651.56</v>
      </c>
      <c r="AO168" s="229">
        <v>38746.229999999996</v>
      </c>
      <c r="AP168" s="229">
        <v>15625.33</v>
      </c>
      <c r="AQ168" s="229">
        <v>13003.16</v>
      </c>
      <c r="AR168" s="229">
        <v>255384.13</v>
      </c>
      <c r="AS168" s="229">
        <v>5982.34</v>
      </c>
      <c r="AT168" s="229">
        <v>0</v>
      </c>
      <c r="AU168" s="229">
        <v>6850.33</v>
      </c>
      <c r="AV168" s="229">
        <v>5139.75</v>
      </c>
      <c r="AW168" s="229">
        <v>2777</v>
      </c>
      <c r="AX168" s="229">
        <v>123588.99</v>
      </c>
      <c r="AY168" s="229">
        <v>106609.64</v>
      </c>
      <c r="AZ168" s="229">
        <v>6264.7</v>
      </c>
      <c r="BA168" s="229">
        <v>112594.93</v>
      </c>
      <c r="BB168" s="229">
        <v>0</v>
      </c>
      <c r="BC168" s="229">
        <v>24.7</v>
      </c>
      <c r="BD168" s="229">
        <v>0</v>
      </c>
      <c r="BE168" s="229">
        <v>1901205.81</v>
      </c>
      <c r="BF168" s="229">
        <v>502363.49999999994</v>
      </c>
      <c r="BG168" s="229">
        <v>71184.699999999953</v>
      </c>
      <c r="BH168" s="229">
        <v>573548.19999999995</v>
      </c>
      <c r="BI168" s="229">
        <v>6306.25</v>
      </c>
      <c r="BJ168" s="229">
        <v>0</v>
      </c>
      <c r="BK168" s="229">
        <v>0</v>
      </c>
      <c r="BL168" s="229">
        <v>6306.25</v>
      </c>
      <c r="BM168" s="229">
        <v>0</v>
      </c>
      <c r="BN168" s="229">
        <v>4990</v>
      </c>
      <c r="BO168" s="229">
        <v>0</v>
      </c>
      <c r="BP168" s="229">
        <v>0</v>
      </c>
      <c r="BQ168" s="229">
        <v>4990</v>
      </c>
      <c r="BR168" s="229">
        <v>0</v>
      </c>
      <c r="BS168" s="229">
        <v>1316.25</v>
      </c>
      <c r="BT168" s="229">
        <v>1316.25</v>
      </c>
      <c r="BU168" s="229">
        <v>0</v>
      </c>
      <c r="BV168" s="229">
        <v>0</v>
      </c>
      <c r="BW168" s="229">
        <v>0</v>
      </c>
      <c r="BX168" s="229">
        <v>0</v>
      </c>
      <c r="BY168" s="229">
        <v>0</v>
      </c>
      <c r="BZ168" s="229">
        <v>0</v>
      </c>
      <c r="CA168" s="229">
        <v>0</v>
      </c>
      <c r="CB168" s="229">
        <v>0</v>
      </c>
      <c r="CC168" s="229">
        <v>0</v>
      </c>
      <c r="CD168" s="229">
        <v>573548.19999999995</v>
      </c>
      <c r="CE168" s="229">
        <v>0</v>
      </c>
      <c r="CF168" s="229">
        <v>1316.25</v>
      </c>
      <c r="CG168" s="229">
        <v>0</v>
      </c>
      <c r="CH168" s="229">
        <v>0</v>
      </c>
      <c r="CI168" s="229">
        <f t="shared" si="5"/>
        <v>574864.44999999995</v>
      </c>
      <c r="CJ168" s="229">
        <v>726066.32</v>
      </c>
      <c r="CK168" s="229">
        <v>143980.09</v>
      </c>
      <c r="CL168" s="229">
        <v>680</v>
      </c>
      <c r="CM168" s="229">
        <v>582766.23</v>
      </c>
      <c r="CN168" s="229">
        <v>0</v>
      </c>
      <c r="CO168" s="229">
        <v>0</v>
      </c>
      <c r="CP168" s="229">
        <v>9620.56</v>
      </c>
      <c r="CQ168" s="229">
        <v>0</v>
      </c>
      <c r="CR168" s="229">
        <v>0</v>
      </c>
      <c r="CS168" s="229">
        <v>592386.79</v>
      </c>
      <c r="CT168" s="229">
        <v>0</v>
      </c>
      <c r="CU168" s="229">
        <v>0</v>
      </c>
      <c r="CV168" s="229">
        <v>0</v>
      </c>
      <c r="CW168" s="229">
        <v>0</v>
      </c>
      <c r="CX168" s="229"/>
      <c r="CY168" s="229"/>
      <c r="CZ168" s="229"/>
      <c r="DA168" s="229">
        <v>0</v>
      </c>
      <c r="DB168" s="229">
        <v>0</v>
      </c>
      <c r="DC168" s="229">
        <v>6050</v>
      </c>
      <c r="DD168" s="229">
        <v>0</v>
      </c>
      <c r="DE168" s="229">
        <v>0</v>
      </c>
      <c r="DF168" s="229">
        <v>0</v>
      </c>
      <c r="DG168" s="229">
        <v>-12492.48</v>
      </c>
      <c r="DH168" s="229">
        <v>-29132.61</v>
      </c>
      <c r="DI168" s="229">
        <v>0</v>
      </c>
      <c r="DJ168" s="229">
        <v>0</v>
      </c>
      <c r="DK168" s="229">
        <v>-35575.089999999997</v>
      </c>
      <c r="DL168" s="229">
        <v>16974.38</v>
      </c>
      <c r="DM168" s="229">
        <v>0</v>
      </c>
      <c r="DN168" s="229">
        <v>717.4</v>
      </c>
      <c r="DO168" s="229">
        <v>0</v>
      </c>
      <c r="DP168" s="229">
        <v>360.99</v>
      </c>
      <c r="DQ168" s="230">
        <v>-2.0000000018626451E-2</v>
      </c>
      <c r="DR168" s="231">
        <v>1177416.1400000001</v>
      </c>
      <c r="DS168" s="232">
        <v>723789.66999999993</v>
      </c>
      <c r="DT168" s="231">
        <v>106609.64</v>
      </c>
      <c r="DU168" s="231">
        <v>179482.81</v>
      </c>
      <c r="DV168" s="231">
        <v>0</v>
      </c>
      <c r="DW168" s="231">
        <v>18052.770000000004</v>
      </c>
    </row>
    <row r="169" spans="1:127" hidden="1">
      <c r="A169" s="226">
        <v>3346</v>
      </c>
      <c r="B169" s="227" t="s">
        <v>456</v>
      </c>
      <c r="C169" s="226">
        <v>3346</v>
      </c>
      <c r="D169" s="228" t="s">
        <v>281</v>
      </c>
      <c r="E169" s="228" t="s">
        <v>291</v>
      </c>
      <c r="F169" s="228" t="s">
        <v>5</v>
      </c>
      <c r="G169" s="228" t="s">
        <v>293</v>
      </c>
      <c r="H169" s="229">
        <v>2416160.46</v>
      </c>
      <c r="I169" s="229">
        <v>0</v>
      </c>
      <c r="J169" s="229">
        <v>123028.15</v>
      </c>
      <c r="K169" s="229">
        <v>0</v>
      </c>
      <c r="L169" s="229">
        <v>267140</v>
      </c>
      <c r="M169" s="229">
        <v>2256.9299999999998</v>
      </c>
      <c r="N169" s="229">
        <v>0</v>
      </c>
      <c r="O169" s="229">
        <v>0</v>
      </c>
      <c r="P169" s="229">
        <v>34834.539999999994</v>
      </c>
      <c r="Q169" s="229">
        <v>54814.210000000006</v>
      </c>
      <c r="R169" s="229">
        <v>0</v>
      </c>
      <c r="S169" s="229">
        <v>0</v>
      </c>
      <c r="T169" s="229">
        <v>5112.3</v>
      </c>
      <c r="U169" s="229">
        <v>0</v>
      </c>
      <c r="V169" s="229">
        <v>0</v>
      </c>
      <c r="W169" s="229">
        <v>3928.97</v>
      </c>
      <c r="X169" s="229">
        <v>69081</v>
      </c>
      <c r="Y169" s="229">
        <v>2976356.56</v>
      </c>
      <c r="Z169" s="229">
        <v>1046583.6099999998</v>
      </c>
      <c r="AA169" s="229">
        <v>7922.9199999999983</v>
      </c>
      <c r="AB169" s="229">
        <v>-9310.7300000000232</v>
      </c>
      <c r="AC169" s="229">
        <v>599930.09000000055</v>
      </c>
      <c r="AD169" s="229">
        <v>139.27999999999997</v>
      </c>
      <c r="AE169" s="229">
        <v>0</v>
      </c>
      <c r="AF169" s="229">
        <v>567565.2499999993</v>
      </c>
      <c r="AG169" s="229">
        <v>13731.410000000009</v>
      </c>
      <c r="AH169" s="229">
        <v>13651.99</v>
      </c>
      <c r="AI169" s="229">
        <v>0</v>
      </c>
      <c r="AJ169" s="229">
        <v>485.52</v>
      </c>
      <c r="AK169" s="229">
        <v>32683.05</v>
      </c>
      <c r="AL169" s="229">
        <v>0</v>
      </c>
      <c r="AM169" s="229">
        <v>45569.48000000001</v>
      </c>
      <c r="AN169" s="229">
        <v>7144.8799999999992</v>
      </c>
      <c r="AO169" s="229">
        <v>75965.310000000027</v>
      </c>
      <c r="AP169" s="229">
        <v>7128.45</v>
      </c>
      <c r="AQ169" s="229">
        <v>39213.700000000012</v>
      </c>
      <c r="AR169" s="229">
        <v>52579.669999999962</v>
      </c>
      <c r="AS169" s="229">
        <v>20135.55</v>
      </c>
      <c r="AT169" s="229">
        <v>7352.08</v>
      </c>
      <c r="AU169" s="229">
        <v>18119.309999999998</v>
      </c>
      <c r="AV169" s="229">
        <v>12431.54</v>
      </c>
      <c r="AW169" s="229">
        <v>5373.03</v>
      </c>
      <c r="AX169" s="229">
        <v>254967.53999999998</v>
      </c>
      <c r="AY169" s="229">
        <v>72817.62</v>
      </c>
      <c r="AZ169" s="229">
        <v>9125.48</v>
      </c>
      <c r="BA169" s="229">
        <v>295357.03000000003</v>
      </c>
      <c r="BB169" s="229">
        <v>0</v>
      </c>
      <c r="BC169" s="229">
        <v>0</v>
      </c>
      <c r="BD169" s="229">
        <v>0</v>
      </c>
      <c r="BE169" s="229">
        <v>3196663.0600000005</v>
      </c>
      <c r="BF169" s="229">
        <v>-494122.42443226755</v>
      </c>
      <c r="BG169" s="229">
        <v>-220306.50000000047</v>
      </c>
      <c r="BH169" s="229">
        <v>-714428.92443226802</v>
      </c>
      <c r="BI169" s="229">
        <v>0</v>
      </c>
      <c r="BJ169" s="229">
        <v>0</v>
      </c>
      <c r="BK169" s="229">
        <v>0</v>
      </c>
      <c r="BL169" s="229">
        <v>0</v>
      </c>
      <c r="BM169" s="229">
        <v>0</v>
      </c>
      <c r="BN169" s="229">
        <v>0</v>
      </c>
      <c r="BO169" s="229">
        <v>0</v>
      </c>
      <c r="BP169" s="229">
        <v>0</v>
      </c>
      <c r="BQ169" s="229">
        <v>0</v>
      </c>
      <c r="BR169" s="229">
        <v>0</v>
      </c>
      <c r="BS169" s="229">
        <v>0</v>
      </c>
      <c r="BT169" s="229">
        <v>0</v>
      </c>
      <c r="BU169" s="229">
        <v>0</v>
      </c>
      <c r="BV169" s="229">
        <v>0</v>
      </c>
      <c r="BW169" s="229">
        <v>0</v>
      </c>
      <c r="BX169" s="229">
        <v>0</v>
      </c>
      <c r="BY169" s="229">
        <v>0</v>
      </c>
      <c r="BZ169" s="229">
        <v>0</v>
      </c>
      <c r="CA169" s="229">
        <v>0</v>
      </c>
      <c r="CB169" s="229">
        <v>0</v>
      </c>
      <c r="CC169" s="229">
        <v>0</v>
      </c>
      <c r="CD169" s="229">
        <v>-714428.92443226802</v>
      </c>
      <c r="CE169" s="229">
        <v>0</v>
      </c>
      <c r="CF169" s="229">
        <v>0</v>
      </c>
      <c r="CG169" s="229">
        <v>0</v>
      </c>
      <c r="CH169" s="229">
        <v>0</v>
      </c>
      <c r="CI169" s="229">
        <f t="shared" si="5"/>
        <v>-714428.92443226802</v>
      </c>
      <c r="CJ169" s="229">
        <v>0</v>
      </c>
      <c r="CK169" s="229">
        <v>0</v>
      </c>
      <c r="CL169" s="229">
        <v>0</v>
      </c>
      <c r="CM169" s="229">
        <v>0</v>
      </c>
      <c r="CN169" s="229">
        <v>0</v>
      </c>
      <c r="CO169" s="229">
        <v>0</v>
      </c>
      <c r="CP169" s="229">
        <v>0</v>
      </c>
      <c r="CQ169" s="229">
        <v>0</v>
      </c>
      <c r="CR169" s="229">
        <v>0</v>
      </c>
      <c r="CS169" s="229">
        <v>0</v>
      </c>
      <c r="CT169" s="229">
        <v>0</v>
      </c>
      <c r="CU169" s="229">
        <v>0</v>
      </c>
      <c r="CV169" s="229">
        <v>0</v>
      </c>
      <c r="CW169" s="229">
        <v>0</v>
      </c>
      <c r="CX169" s="229"/>
      <c r="CY169" s="229"/>
      <c r="CZ169" s="229"/>
      <c r="DA169" s="229">
        <v>-636254.75443226786</v>
      </c>
      <c r="DB169" s="229">
        <v>-636254.75443226786</v>
      </c>
      <c r="DC169" s="229">
        <v>0</v>
      </c>
      <c r="DD169" s="229">
        <v>0</v>
      </c>
      <c r="DE169" s="229">
        <v>0</v>
      </c>
      <c r="DF169" s="229">
        <v>0</v>
      </c>
      <c r="DG169" s="229">
        <v>-20291.3</v>
      </c>
      <c r="DH169" s="229">
        <v>-57882.87</v>
      </c>
      <c r="DI169" s="229">
        <v>0</v>
      </c>
      <c r="DJ169" s="229">
        <v>0</v>
      </c>
      <c r="DK169" s="229">
        <v>-78174.17</v>
      </c>
      <c r="DL169" s="229">
        <v>0</v>
      </c>
      <c r="DM169" s="229">
        <v>0</v>
      </c>
      <c r="DN169" s="229">
        <v>0</v>
      </c>
      <c r="DO169" s="229">
        <v>0</v>
      </c>
      <c r="DP169" s="229">
        <v>0</v>
      </c>
      <c r="DQ169" s="230">
        <v>4.4322678586468101E-3</v>
      </c>
      <c r="DR169" s="231">
        <v>2226561.83</v>
      </c>
      <c r="DS169" s="232">
        <v>970101.23000000045</v>
      </c>
      <c r="DT169" s="231">
        <v>72817.62</v>
      </c>
      <c r="DU169" s="231">
        <v>94761.05</v>
      </c>
      <c r="DV169" s="231">
        <v>0</v>
      </c>
      <c r="DW169" s="231">
        <v>0</v>
      </c>
    </row>
    <row r="170" spans="1:127" hidden="1">
      <c r="A170" s="226">
        <v>4606</v>
      </c>
      <c r="B170" s="227" t="s">
        <v>457</v>
      </c>
      <c r="C170" s="226">
        <v>4606</v>
      </c>
      <c r="D170" s="228" t="s">
        <v>281</v>
      </c>
      <c r="E170" s="228" t="s">
        <v>294</v>
      </c>
      <c r="F170" s="228" t="s">
        <v>5</v>
      </c>
      <c r="G170" s="228" t="s">
        <v>283</v>
      </c>
      <c r="H170" s="229">
        <v>5929186.4199999999</v>
      </c>
      <c r="I170" s="229">
        <v>1180055.83</v>
      </c>
      <c r="J170" s="229">
        <v>46250.82</v>
      </c>
      <c r="K170" s="229">
        <v>0</v>
      </c>
      <c r="L170" s="229">
        <v>253030</v>
      </c>
      <c r="M170" s="229">
        <v>4570.29</v>
      </c>
      <c r="N170" s="229">
        <v>32271.809999999998</v>
      </c>
      <c r="O170" s="229">
        <v>0</v>
      </c>
      <c r="P170" s="229">
        <v>80431.13</v>
      </c>
      <c r="Q170" s="229">
        <v>-456.65</v>
      </c>
      <c r="R170" s="229">
        <v>0</v>
      </c>
      <c r="S170" s="229">
        <v>0</v>
      </c>
      <c r="T170" s="229">
        <v>333906.55</v>
      </c>
      <c r="U170" s="229">
        <v>0</v>
      </c>
      <c r="V170" s="229">
        <v>0</v>
      </c>
      <c r="W170" s="229">
        <v>23082.75</v>
      </c>
      <c r="X170" s="229">
        <v>0</v>
      </c>
      <c r="Y170" s="229">
        <v>7882328.9499999993</v>
      </c>
      <c r="Z170" s="229">
        <v>5272354.46</v>
      </c>
      <c r="AA170" s="229">
        <v>0</v>
      </c>
      <c r="AB170" s="229">
        <v>507175.58</v>
      </c>
      <c r="AC170" s="229">
        <v>85293.28</v>
      </c>
      <c r="AD170" s="229">
        <v>469411.07</v>
      </c>
      <c r="AE170" s="229">
        <v>0</v>
      </c>
      <c r="AF170" s="229">
        <v>86113.71</v>
      </c>
      <c r="AG170" s="229">
        <v>47233.549999999996</v>
      </c>
      <c r="AH170" s="229">
        <v>10372.5</v>
      </c>
      <c r="AI170" s="229">
        <v>0</v>
      </c>
      <c r="AJ170" s="229">
        <v>0</v>
      </c>
      <c r="AK170" s="229">
        <v>52903.520000000004</v>
      </c>
      <c r="AL170" s="229">
        <v>8810.6</v>
      </c>
      <c r="AM170" s="229">
        <v>148570.88</v>
      </c>
      <c r="AN170" s="229">
        <v>8586.58</v>
      </c>
      <c r="AO170" s="229">
        <v>131900.78</v>
      </c>
      <c r="AP170" s="229">
        <v>14946</v>
      </c>
      <c r="AQ170" s="229">
        <v>20586.89</v>
      </c>
      <c r="AR170" s="229">
        <v>396611.48</v>
      </c>
      <c r="AS170" s="229">
        <v>77129.88</v>
      </c>
      <c r="AT170" s="229">
        <v>137300.63</v>
      </c>
      <c r="AU170" s="229">
        <v>116785.09000000001</v>
      </c>
      <c r="AV170" s="229">
        <v>24312.75</v>
      </c>
      <c r="AW170" s="229">
        <v>0</v>
      </c>
      <c r="AX170" s="229">
        <v>116061.73</v>
      </c>
      <c r="AY170" s="229">
        <v>56177.96</v>
      </c>
      <c r="AZ170" s="229">
        <v>65655.320000000007</v>
      </c>
      <c r="BA170" s="229">
        <v>212065.87</v>
      </c>
      <c r="BB170" s="229">
        <v>0</v>
      </c>
      <c r="BC170" s="229">
        <v>0</v>
      </c>
      <c r="BD170" s="229">
        <v>0</v>
      </c>
      <c r="BE170" s="229">
        <v>8066360.1099999994</v>
      </c>
      <c r="BF170" s="229">
        <v>418325.32999999996</v>
      </c>
      <c r="BG170" s="229">
        <v>-184031.16000000015</v>
      </c>
      <c r="BH170" s="229">
        <v>234294.16999999981</v>
      </c>
      <c r="BI170" s="229">
        <v>0</v>
      </c>
      <c r="BJ170" s="229">
        <v>0</v>
      </c>
      <c r="BK170" s="229">
        <v>0</v>
      </c>
      <c r="BL170" s="229">
        <v>0</v>
      </c>
      <c r="BM170" s="229">
        <v>0</v>
      </c>
      <c r="BN170" s="229">
        <v>0</v>
      </c>
      <c r="BO170" s="229">
        <v>0</v>
      </c>
      <c r="BP170" s="229">
        <v>0</v>
      </c>
      <c r="BQ170" s="229">
        <v>0</v>
      </c>
      <c r="BR170" s="229">
        <v>0</v>
      </c>
      <c r="BS170" s="229">
        <v>0</v>
      </c>
      <c r="BT170" s="229">
        <v>0</v>
      </c>
      <c r="BU170" s="229">
        <v>0</v>
      </c>
      <c r="BV170" s="229">
        <v>0</v>
      </c>
      <c r="BW170" s="229">
        <v>0</v>
      </c>
      <c r="BX170" s="229">
        <v>0</v>
      </c>
      <c r="BY170" s="229">
        <v>0</v>
      </c>
      <c r="BZ170" s="229">
        <v>0</v>
      </c>
      <c r="CA170" s="229">
        <v>0</v>
      </c>
      <c r="CB170" s="229">
        <v>0</v>
      </c>
      <c r="CC170" s="229">
        <v>0</v>
      </c>
      <c r="CD170" s="229">
        <v>234294.16999999981</v>
      </c>
      <c r="CE170" s="229">
        <v>0</v>
      </c>
      <c r="CF170" s="229">
        <v>0</v>
      </c>
      <c r="CG170" s="229">
        <v>0</v>
      </c>
      <c r="CH170" s="229">
        <v>0</v>
      </c>
      <c r="CI170" s="229">
        <f t="shared" si="5"/>
        <v>234294.16999999981</v>
      </c>
      <c r="CJ170" s="229">
        <v>607079.19999999995</v>
      </c>
      <c r="CK170" s="229">
        <v>0</v>
      </c>
      <c r="CL170" s="229">
        <v>0</v>
      </c>
      <c r="CM170" s="229">
        <v>607079.19999999995</v>
      </c>
      <c r="CN170" s="229">
        <v>0</v>
      </c>
      <c r="CO170" s="229">
        <v>0</v>
      </c>
      <c r="CP170" s="229">
        <v>15028.41</v>
      </c>
      <c r="CQ170" s="229">
        <v>0</v>
      </c>
      <c r="CR170" s="229">
        <v>0</v>
      </c>
      <c r="CS170" s="229">
        <v>622107.61</v>
      </c>
      <c r="CT170" s="229">
        <v>166435.12</v>
      </c>
      <c r="CU170" s="229">
        <v>0</v>
      </c>
      <c r="CV170" s="229">
        <v>0</v>
      </c>
      <c r="CW170" s="229">
        <v>166435.12</v>
      </c>
      <c r="CX170" s="229"/>
      <c r="CY170" s="229"/>
      <c r="CZ170" s="229"/>
      <c r="DA170" s="229">
        <v>0</v>
      </c>
      <c r="DB170" s="229">
        <v>166435.12</v>
      </c>
      <c r="DC170" s="229">
        <v>0</v>
      </c>
      <c r="DD170" s="229">
        <v>19569.330000000002</v>
      </c>
      <c r="DE170" s="229">
        <v>91559.55</v>
      </c>
      <c r="DF170" s="229">
        <v>0</v>
      </c>
      <c r="DG170" s="229">
        <v>-77289.91</v>
      </c>
      <c r="DH170" s="229">
        <v>-2015</v>
      </c>
      <c r="DI170" s="229">
        <v>0</v>
      </c>
      <c r="DJ170" s="229">
        <v>-57754.83</v>
      </c>
      <c r="DK170" s="229">
        <v>-25930.86</v>
      </c>
      <c r="DL170" s="229">
        <v>22298.959999999999</v>
      </c>
      <c r="DM170" s="229">
        <v>0</v>
      </c>
      <c r="DN170" s="229">
        <v>-1299.9000000000001</v>
      </c>
      <c r="DO170" s="229">
        <v>-549316.76</v>
      </c>
      <c r="DP170" s="229">
        <v>0</v>
      </c>
      <c r="DQ170" s="230">
        <v>0</v>
      </c>
      <c r="DR170" s="231">
        <v>6467581.6500000004</v>
      </c>
      <c r="DS170" s="232">
        <v>1598778.459999999</v>
      </c>
      <c r="DT170" s="231">
        <v>56177.96</v>
      </c>
      <c r="DU170" s="231">
        <v>413881.03</v>
      </c>
      <c r="DV170" s="231">
        <v>0</v>
      </c>
      <c r="DW170" s="231">
        <v>-528317.69999999995</v>
      </c>
    </row>
    <row r="171" spans="1:127" hidden="1">
      <c r="A171" s="226">
        <v>3428</v>
      </c>
      <c r="B171" s="227" t="s">
        <v>459</v>
      </c>
      <c r="C171" s="226">
        <v>3428</v>
      </c>
      <c r="D171" s="228" t="s">
        <v>281</v>
      </c>
      <c r="E171" s="228" t="s">
        <v>291</v>
      </c>
      <c r="F171" s="228" t="s">
        <v>5</v>
      </c>
      <c r="G171" s="228" t="s">
        <v>283</v>
      </c>
      <c r="H171" s="229">
        <v>2334865</v>
      </c>
      <c r="I171" s="229">
        <v>0</v>
      </c>
      <c r="J171" s="229">
        <v>127928</v>
      </c>
      <c r="K171" s="229">
        <v>0</v>
      </c>
      <c r="L171" s="229">
        <v>142740</v>
      </c>
      <c r="M171" s="229">
        <v>0</v>
      </c>
      <c r="N171" s="229">
        <v>0</v>
      </c>
      <c r="O171" s="229">
        <v>0</v>
      </c>
      <c r="P171" s="229">
        <v>222035</v>
      </c>
      <c r="Q171" s="229">
        <v>53691</v>
      </c>
      <c r="R171" s="229">
        <v>0</v>
      </c>
      <c r="S171" s="229">
        <v>0</v>
      </c>
      <c r="T171" s="229">
        <v>44550</v>
      </c>
      <c r="U171" s="229">
        <v>20</v>
      </c>
      <c r="V171" s="229">
        <v>0</v>
      </c>
      <c r="W171" s="229">
        <v>5360</v>
      </c>
      <c r="X171" s="229">
        <v>77135</v>
      </c>
      <c r="Y171" s="229">
        <v>3008324</v>
      </c>
      <c r="Z171" s="229">
        <v>1360608</v>
      </c>
      <c r="AA171" s="229">
        <v>121812</v>
      </c>
      <c r="AB171" s="229">
        <v>499105</v>
      </c>
      <c r="AC171" s="229">
        <v>48426</v>
      </c>
      <c r="AD171" s="229">
        <v>207000</v>
      </c>
      <c r="AE171" s="229">
        <v>87226</v>
      </c>
      <c r="AF171" s="229">
        <v>220051</v>
      </c>
      <c r="AG171" s="229">
        <v>6185</v>
      </c>
      <c r="AH171" s="229">
        <v>1476</v>
      </c>
      <c r="AI171" s="229">
        <v>0</v>
      </c>
      <c r="AJ171" s="229">
        <v>0</v>
      </c>
      <c r="AK171" s="229">
        <v>19177</v>
      </c>
      <c r="AL171" s="229">
        <v>812</v>
      </c>
      <c r="AM171" s="229">
        <v>55782</v>
      </c>
      <c r="AN171" s="229">
        <v>13046</v>
      </c>
      <c r="AO171" s="229">
        <v>35334</v>
      </c>
      <c r="AP171" s="229">
        <v>45672</v>
      </c>
      <c r="AQ171" s="229">
        <v>13895</v>
      </c>
      <c r="AR171" s="229">
        <v>37034</v>
      </c>
      <c r="AS171" s="229">
        <v>0</v>
      </c>
      <c r="AT171" s="229">
        <v>0</v>
      </c>
      <c r="AU171" s="229">
        <v>19111</v>
      </c>
      <c r="AV171" s="229">
        <v>9471</v>
      </c>
      <c r="AW171" s="229">
        <v>0</v>
      </c>
      <c r="AX171" s="229">
        <v>33373</v>
      </c>
      <c r="AY171" s="229">
        <v>13688</v>
      </c>
      <c r="AZ171" s="229">
        <v>118268</v>
      </c>
      <c r="BA171" s="229">
        <v>130301</v>
      </c>
      <c r="BB171" s="229">
        <v>0</v>
      </c>
      <c r="BC171" s="229">
        <v>0</v>
      </c>
      <c r="BD171" s="229">
        <v>0</v>
      </c>
      <c r="BE171" s="229">
        <v>3096852</v>
      </c>
      <c r="BF171" s="229">
        <v>101797</v>
      </c>
      <c r="BG171" s="229">
        <v>-88528</v>
      </c>
      <c r="BH171" s="229">
        <v>13269</v>
      </c>
      <c r="BI171" s="229">
        <v>0</v>
      </c>
      <c r="BJ171" s="229">
        <v>0</v>
      </c>
      <c r="BK171" s="229">
        <v>0</v>
      </c>
      <c r="BL171" s="229">
        <v>0</v>
      </c>
      <c r="BM171" s="229">
        <v>0</v>
      </c>
      <c r="BN171" s="229">
        <v>0</v>
      </c>
      <c r="BO171" s="229">
        <v>0</v>
      </c>
      <c r="BP171" s="229">
        <v>0</v>
      </c>
      <c r="BQ171" s="229">
        <v>0</v>
      </c>
      <c r="BR171" s="229">
        <v>0</v>
      </c>
      <c r="BS171" s="229">
        <v>0</v>
      </c>
      <c r="BT171" s="229">
        <v>0</v>
      </c>
      <c r="BU171" s="229">
        <v>0</v>
      </c>
      <c r="BV171" s="229">
        <v>0</v>
      </c>
      <c r="BW171" s="229">
        <v>0</v>
      </c>
      <c r="BX171" s="229">
        <v>0</v>
      </c>
      <c r="BY171" s="229">
        <v>0</v>
      </c>
      <c r="BZ171" s="229">
        <v>0</v>
      </c>
      <c r="CA171" s="229">
        <v>0</v>
      </c>
      <c r="CB171" s="229">
        <v>0</v>
      </c>
      <c r="CC171" s="229">
        <v>0</v>
      </c>
      <c r="CD171" s="229">
        <v>13269</v>
      </c>
      <c r="CE171" s="229">
        <v>0</v>
      </c>
      <c r="CF171" s="229">
        <v>0</v>
      </c>
      <c r="CG171" s="229">
        <v>0</v>
      </c>
      <c r="CH171" s="229">
        <v>0</v>
      </c>
      <c r="CI171" s="229">
        <f t="shared" si="5"/>
        <v>13269</v>
      </c>
      <c r="CJ171" s="229">
        <v>210331</v>
      </c>
      <c r="CK171" s="229">
        <v>14601</v>
      </c>
      <c r="CL171" s="229">
        <v>0</v>
      </c>
      <c r="CM171" s="229">
        <v>195730</v>
      </c>
      <c r="CN171" s="229">
        <v>0</v>
      </c>
      <c r="CO171" s="229">
        <v>0</v>
      </c>
      <c r="CP171" s="229">
        <v>-1673</v>
      </c>
      <c r="CQ171" s="229">
        <v>14214</v>
      </c>
      <c r="CR171" s="229">
        <v>7761</v>
      </c>
      <c r="CS171" s="229">
        <v>216033</v>
      </c>
      <c r="CT171" s="229">
        <v>24888</v>
      </c>
      <c r="CU171" s="229">
        <v>0</v>
      </c>
      <c r="CV171" s="229">
        <v>0</v>
      </c>
      <c r="CW171" s="229">
        <v>24888</v>
      </c>
      <c r="CX171" s="229"/>
      <c r="CY171" s="229"/>
      <c r="CZ171" s="229"/>
      <c r="DA171" s="229">
        <v>0</v>
      </c>
      <c r="DB171" s="229">
        <v>24888</v>
      </c>
      <c r="DC171" s="229">
        <v>0</v>
      </c>
      <c r="DD171" s="229">
        <v>0</v>
      </c>
      <c r="DE171" s="229">
        <v>0</v>
      </c>
      <c r="DF171" s="229">
        <v>0</v>
      </c>
      <c r="DG171" s="229">
        <v>-49613</v>
      </c>
      <c r="DH171" s="229">
        <v>-260</v>
      </c>
      <c r="DI171" s="229">
        <v>0</v>
      </c>
      <c r="DJ171" s="229">
        <v>0</v>
      </c>
      <c r="DK171" s="229">
        <v>-49873</v>
      </c>
      <c r="DL171" s="229">
        <v>0</v>
      </c>
      <c r="DM171" s="229">
        <v>21695</v>
      </c>
      <c r="DN171" s="229">
        <v>0</v>
      </c>
      <c r="DO171" s="229">
        <v>0</v>
      </c>
      <c r="DP171" s="229">
        <v>-199474</v>
      </c>
      <c r="DQ171" s="230">
        <v>-0.26</v>
      </c>
      <c r="DR171" s="231">
        <v>2550413</v>
      </c>
      <c r="DS171" s="232">
        <v>546439</v>
      </c>
      <c r="DT171" s="231">
        <v>13688</v>
      </c>
      <c r="DU171" s="231">
        <v>320276</v>
      </c>
      <c r="DV171" s="231">
        <v>20</v>
      </c>
      <c r="DW171" s="231">
        <v>-177779</v>
      </c>
    </row>
    <row r="172" spans="1:127" hidden="1">
      <c r="A172" s="226">
        <v>3019</v>
      </c>
      <c r="B172" s="227" t="s">
        <v>460</v>
      </c>
      <c r="C172" s="226">
        <v>3019</v>
      </c>
      <c r="D172" s="228" t="s">
        <v>281</v>
      </c>
      <c r="E172" s="228" t="s">
        <v>291</v>
      </c>
      <c r="F172" s="228" t="s">
        <v>5</v>
      </c>
      <c r="G172" s="228" t="s">
        <v>283</v>
      </c>
      <c r="H172" s="229">
        <v>2437659.44</v>
      </c>
      <c r="I172" s="229">
        <v>0</v>
      </c>
      <c r="J172" s="229">
        <v>238443.39</v>
      </c>
      <c r="K172" s="229">
        <v>0</v>
      </c>
      <c r="L172" s="229">
        <v>268090</v>
      </c>
      <c r="M172" s="229">
        <v>2400</v>
      </c>
      <c r="N172" s="229">
        <v>0</v>
      </c>
      <c r="O172" s="229">
        <v>0</v>
      </c>
      <c r="P172" s="229">
        <v>93473.660000000062</v>
      </c>
      <c r="Q172" s="229">
        <v>49312.639999999999</v>
      </c>
      <c r="R172" s="229">
        <v>0</v>
      </c>
      <c r="S172" s="229">
        <v>0</v>
      </c>
      <c r="T172" s="229">
        <v>10530.099999999999</v>
      </c>
      <c r="U172" s="229">
        <v>0</v>
      </c>
      <c r="V172" s="229">
        <v>0</v>
      </c>
      <c r="W172" s="229">
        <v>14855.83</v>
      </c>
      <c r="X172" s="229">
        <v>59483</v>
      </c>
      <c r="Y172" s="229">
        <v>3174248.0600000005</v>
      </c>
      <c r="Z172" s="229">
        <v>953772.4599999995</v>
      </c>
      <c r="AA172" s="229">
        <v>50.319999999999993</v>
      </c>
      <c r="AB172" s="229">
        <v>-4584.7</v>
      </c>
      <c r="AC172" s="229">
        <v>517554.88000000064</v>
      </c>
      <c r="AD172" s="229">
        <v>378.94999999999993</v>
      </c>
      <c r="AE172" s="229">
        <v>0</v>
      </c>
      <c r="AF172" s="229">
        <v>574021.87999999977</v>
      </c>
      <c r="AG172" s="229">
        <v>30961.439999999962</v>
      </c>
      <c r="AH172" s="229">
        <v>7729</v>
      </c>
      <c r="AI172" s="229">
        <v>0</v>
      </c>
      <c r="AJ172" s="229">
        <v>0</v>
      </c>
      <c r="AK172" s="229">
        <v>87011.760000000009</v>
      </c>
      <c r="AL172" s="229">
        <v>0</v>
      </c>
      <c r="AM172" s="229">
        <v>3626.2399999999993</v>
      </c>
      <c r="AN172" s="229">
        <v>7255.079999999999</v>
      </c>
      <c r="AO172" s="229">
        <v>27810.679999999993</v>
      </c>
      <c r="AP172" s="229">
        <v>27824.83</v>
      </c>
      <c r="AQ172" s="229">
        <v>10896.469999999998</v>
      </c>
      <c r="AR172" s="229">
        <v>220339.0800000001</v>
      </c>
      <c r="AS172" s="229">
        <v>10981.99</v>
      </c>
      <c r="AT172" s="229">
        <v>417.04999999999995</v>
      </c>
      <c r="AU172" s="229">
        <v>21992.770000000004</v>
      </c>
      <c r="AV172" s="229">
        <v>9471</v>
      </c>
      <c r="AW172" s="229">
        <v>12650</v>
      </c>
      <c r="AX172" s="229">
        <v>176927.04</v>
      </c>
      <c r="AY172" s="229">
        <v>107375.24999999996</v>
      </c>
      <c r="AZ172" s="229">
        <v>10153.35</v>
      </c>
      <c r="BA172" s="229">
        <v>417681.07999999978</v>
      </c>
      <c r="BB172" s="229">
        <v>0</v>
      </c>
      <c r="BC172" s="229">
        <v>0</v>
      </c>
      <c r="BD172" s="229">
        <v>0</v>
      </c>
      <c r="BE172" s="229">
        <v>3232297.9000000008</v>
      </c>
      <c r="BF172" s="229">
        <v>460123.00000000035</v>
      </c>
      <c r="BG172" s="229">
        <v>-58049.840000000317</v>
      </c>
      <c r="BH172" s="229">
        <v>402073.16000000003</v>
      </c>
      <c r="BI172" s="229">
        <v>8646.25</v>
      </c>
      <c r="BJ172" s="229">
        <v>0</v>
      </c>
      <c r="BK172" s="229">
        <v>0</v>
      </c>
      <c r="BL172" s="229">
        <v>8646.25</v>
      </c>
      <c r="BM172" s="229">
        <v>0</v>
      </c>
      <c r="BN172" s="229">
        <v>37130</v>
      </c>
      <c r="BO172" s="229">
        <v>0</v>
      </c>
      <c r="BP172" s="229">
        <v>0</v>
      </c>
      <c r="BQ172" s="229">
        <v>37130</v>
      </c>
      <c r="BR172" s="229">
        <v>30287.25</v>
      </c>
      <c r="BS172" s="229">
        <v>-28483.75</v>
      </c>
      <c r="BT172" s="229">
        <v>1803.5</v>
      </c>
      <c r="BU172" s="229">
        <v>0</v>
      </c>
      <c r="BV172" s="229">
        <v>0</v>
      </c>
      <c r="BW172" s="229">
        <v>0</v>
      </c>
      <c r="BX172" s="229">
        <v>0</v>
      </c>
      <c r="BY172" s="229">
        <v>0</v>
      </c>
      <c r="BZ172" s="229">
        <v>0</v>
      </c>
      <c r="CA172" s="229">
        <v>0</v>
      </c>
      <c r="CB172" s="229">
        <v>0</v>
      </c>
      <c r="CC172" s="229">
        <v>0</v>
      </c>
      <c r="CD172" s="229">
        <v>402073.16000000003</v>
      </c>
      <c r="CE172" s="229">
        <v>0</v>
      </c>
      <c r="CF172" s="229">
        <v>1803.5</v>
      </c>
      <c r="CG172" s="229">
        <v>0</v>
      </c>
      <c r="CH172" s="229">
        <v>0</v>
      </c>
      <c r="CI172" s="229">
        <f t="shared" si="5"/>
        <v>403876.66000000003</v>
      </c>
      <c r="CJ172" s="229">
        <v>747379.08</v>
      </c>
      <c r="CK172" s="229">
        <v>0</v>
      </c>
      <c r="CL172" s="229">
        <v>0</v>
      </c>
      <c r="CM172" s="229">
        <v>747379.08</v>
      </c>
      <c r="CN172" s="229">
        <v>0</v>
      </c>
      <c r="CO172" s="229">
        <v>0</v>
      </c>
      <c r="CP172" s="229">
        <v>13028.71</v>
      </c>
      <c r="CQ172" s="229">
        <v>0</v>
      </c>
      <c r="CR172" s="229">
        <v>-276785.95</v>
      </c>
      <c r="CS172" s="229">
        <v>483621.83999999991</v>
      </c>
      <c r="CT172" s="229">
        <v>0</v>
      </c>
      <c r="CU172" s="229">
        <v>0</v>
      </c>
      <c r="CV172" s="229">
        <v>0</v>
      </c>
      <c r="CW172" s="229">
        <v>0</v>
      </c>
      <c r="CX172" s="229"/>
      <c r="CY172" s="229"/>
      <c r="CZ172" s="229"/>
      <c r="DA172" s="229">
        <v>0</v>
      </c>
      <c r="DB172" s="229">
        <v>0</v>
      </c>
      <c r="DC172" s="229">
        <v>0</v>
      </c>
      <c r="DD172" s="229">
        <v>15797.83</v>
      </c>
      <c r="DE172" s="229">
        <v>0</v>
      </c>
      <c r="DF172" s="229">
        <v>0</v>
      </c>
      <c r="DG172" s="229">
        <v>-42340.800000000003</v>
      </c>
      <c r="DH172" s="229">
        <v>-53202.22</v>
      </c>
      <c r="DI172" s="229">
        <v>0</v>
      </c>
      <c r="DJ172" s="229">
        <v>0</v>
      </c>
      <c r="DK172" s="229">
        <v>-79745.19</v>
      </c>
      <c r="DL172" s="229">
        <v>0</v>
      </c>
      <c r="DM172" s="229">
        <v>0</v>
      </c>
      <c r="DN172" s="229">
        <v>0</v>
      </c>
      <c r="DO172" s="229">
        <v>0</v>
      </c>
      <c r="DP172" s="229">
        <v>0</v>
      </c>
      <c r="DQ172" s="230">
        <v>1.0000000125728548E-2</v>
      </c>
      <c r="DR172" s="231">
        <v>2072155.23</v>
      </c>
      <c r="DS172" s="232">
        <v>1160142.6700000009</v>
      </c>
      <c r="DT172" s="231">
        <v>107375.24999999996</v>
      </c>
      <c r="DU172" s="231">
        <v>153316.40000000005</v>
      </c>
      <c r="DV172" s="231">
        <v>0</v>
      </c>
      <c r="DW172" s="231">
        <v>0</v>
      </c>
    </row>
    <row r="173" spans="1:127" hidden="1">
      <c r="A173" s="226">
        <v>3365</v>
      </c>
      <c r="B173" s="227" t="s">
        <v>461</v>
      </c>
      <c r="C173" s="226">
        <v>3365</v>
      </c>
      <c r="D173" s="228" t="s">
        <v>281</v>
      </c>
      <c r="E173" s="228" t="s">
        <v>291</v>
      </c>
      <c r="F173" s="228" t="s">
        <v>5</v>
      </c>
      <c r="G173" s="228" t="s">
        <v>293</v>
      </c>
      <c r="H173" s="229">
        <v>1164451</v>
      </c>
      <c r="I173" s="229">
        <v>0</v>
      </c>
      <c r="J173" s="229">
        <v>86237</v>
      </c>
      <c r="K173" s="229">
        <v>0</v>
      </c>
      <c r="L173" s="229">
        <v>62470</v>
      </c>
      <c r="M173" s="229">
        <v>0</v>
      </c>
      <c r="N173" s="229">
        <v>0</v>
      </c>
      <c r="O173" s="229">
        <v>0</v>
      </c>
      <c r="P173" s="229">
        <v>35188</v>
      </c>
      <c r="Q173" s="229">
        <v>28514</v>
      </c>
      <c r="R173" s="229">
        <v>0</v>
      </c>
      <c r="S173" s="229">
        <v>0</v>
      </c>
      <c r="T173" s="229">
        <v>29295</v>
      </c>
      <c r="U173" s="229">
        <v>0</v>
      </c>
      <c r="V173" s="229">
        <v>0</v>
      </c>
      <c r="W173" s="229">
        <v>2452</v>
      </c>
      <c r="X173" s="229">
        <v>54149</v>
      </c>
      <c r="Y173" s="229">
        <v>1462756</v>
      </c>
      <c r="Z173" s="229">
        <v>678299</v>
      </c>
      <c r="AA173" s="229">
        <v>0</v>
      </c>
      <c r="AB173" s="229">
        <v>274031</v>
      </c>
      <c r="AC173" s="229">
        <v>57981</v>
      </c>
      <c r="AD173" s="229">
        <v>69847</v>
      </c>
      <c r="AE173" s="229">
        <v>0</v>
      </c>
      <c r="AF173" s="229">
        <v>10272</v>
      </c>
      <c r="AG173" s="229">
        <v>91</v>
      </c>
      <c r="AH173" s="229">
        <v>2588</v>
      </c>
      <c r="AI173" s="229">
        <v>0</v>
      </c>
      <c r="AJ173" s="229">
        <v>0</v>
      </c>
      <c r="AK173" s="229">
        <v>12353</v>
      </c>
      <c r="AL173" s="229">
        <v>619</v>
      </c>
      <c r="AM173" s="229">
        <v>15470</v>
      </c>
      <c r="AN173" s="229">
        <v>173</v>
      </c>
      <c r="AO173" s="229">
        <v>21187</v>
      </c>
      <c r="AP173" s="229">
        <v>3736</v>
      </c>
      <c r="AQ173" s="229">
        <v>7877</v>
      </c>
      <c r="AR173" s="229">
        <v>46150</v>
      </c>
      <c r="AS173" s="229">
        <v>2886</v>
      </c>
      <c r="AT173" s="229">
        <v>0</v>
      </c>
      <c r="AU173" s="229">
        <v>16181</v>
      </c>
      <c r="AV173" s="229">
        <v>5140</v>
      </c>
      <c r="AW173" s="229">
        <v>0</v>
      </c>
      <c r="AX173" s="229">
        <v>130773.51</v>
      </c>
      <c r="AY173" s="229">
        <v>149333</v>
      </c>
      <c r="AZ173" s="229">
        <v>8368</v>
      </c>
      <c r="BA173" s="229">
        <v>106273</v>
      </c>
      <c r="BB173" s="229">
        <v>0</v>
      </c>
      <c r="BC173" s="229">
        <v>0</v>
      </c>
      <c r="BD173" s="229">
        <v>0</v>
      </c>
      <c r="BE173" s="229">
        <v>1619626.51</v>
      </c>
      <c r="BF173" s="229">
        <v>165075</v>
      </c>
      <c r="BG173" s="229">
        <v>-156870.51</v>
      </c>
      <c r="BH173" s="229">
        <v>8204.4899999999907</v>
      </c>
      <c r="BI173" s="229">
        <v>0</v>
      </c>
      <c r="BJ173" s="229">
        <v>0</v>
      </c>
      <c r="BK173" s="229">
        <v>0</v>
      </c>
      <c r="BL173" s="229">
        <v>0</v>
      </c>
      <c r="BM173" s="229">
        <v>0</v>
      </c>
      <c r="BN173" s="229">
        <v>0</v>
      </c>
      <c r="BO173" s="229">
        <v>0</v>
      </c>
      <c r="BP173" s="229">
        <v>0</v>
      </c>
      <c r="BQ173" s="229">
        <v>0</v>
      </c>
      <c r="BR173" s="229">
        <v>0</v>
      </c>
      <c r="BS173" s="229">
        <v>0</v>
      </c>
      <c r="BT173" s="229">
        <v>0</v>
      </c>
      <c r="BU173" s="229">
        <v>0</v>
      </c>
      <c r="BV173" s="229">
        <v>0</v>
      </c>
      <c r="BW173" s="229">
        <v>0</v>
      </c>
      <c r="BX173" s="229">
        <v>0</v>
      </c>
      <c r="BY173" s="229">
        <v>0</v>
      </c>
      <c r="BZ173" s="229">
        <v>0</v>
      </c>
      <c r="CA173" s="229">
        <v>0</v>
      </c>
      <c r="CB173" s="229">
        <v>0</v>
      </c>
      <c r="CC173" s="229">
        <v>0</v>
      </c>
      <c r="CD173" s="229">
        <v>8204.4899999999907</v>
      </c>
      <c r="CE173" s="229">
        <v>0</v>
      </c>
      <c r="CF173" s="229">
        <v>0</v>
      </c>
      <c r="CG173" s="229">
        <v>0</v>
      </c>
      <c r="CH173" s="229">
        <v>0</v>
      </c>
      <c r="CI173" s="229">
        <f t="shared" si="5"/>
        <v>8204.4899999999907</v>
      </c>
      <c r="CJ173" s="229">
        <v>1096</v>
      </c>
      <c r="CK173" s="229">
        <v>96</v>
      </c>
      <c r="CL173" s="229">
        <v>0</v>
      </c>
      <c r="CM173" s="229">
        <v>1000</v>
      </c>
      <c r="CN173" s="229">
        <v>0</v>
      </c>
      <c r="CO173" s="229">
        <v>0</v>
      </c>
      <c r="CP173" s="229">
        <v>0</v>
      </c>
      <c r="CQ173" s="229">
        <v>0</v>
      </c>
      <c r="CR173" s="229">
        <v>0</v>
      </c>
      <c r="CS173" s="229">
        <v>1000</v>
      </c>
      <c r="CT173" s="229">
        <v>0</v>
      </c>
      <c r="CU173" s="229">
        <v>0</v>
      </c>
      <c r="CV173" s="229">
        <v>0</v>
      </c>
      <c r="CW173" s="229">
        <v>0</v>
      </c>
      <c r="CX173" s="229"/>
      <c r="CY173" s="229"/>
      <c r="CZ173" s="229"/>
      <c r="DA173" s="229">
        <v>37851</v>
      </c>
      <c r="DB173" s="229">
        <v>37851</v>
      </c>
      <c r="DC173" s="229">
        <v>0</v>
      </c>
      <c r="DD173" s="229">
        <v>6771</v>
      </c>
      <c r="DE173" s="229">
        <v>0</v>
      </c>
      <c r="DF173" s="229">
        <v>0</v>
      </c>
      <c r="DG173" s="229">
        <v>-9214</v>
      </c>
      <c r="DH173" s="229">
        <v>-28205.51</v>
      </c>
      <c r="DI173" s="229">
        <v>0</v>
      </c>
      <c r="DJ173" s="229">
        <v>0</v>
      </c>
      <c r="DK173" s="229">
        <v>-30648.51</v>
      </c>
      <c r="DL173" s="229">
        <v>0</v>
      </c>
      <c r="DM173" s="229">
        <v>0</v>
      </c>
      <c r="DN173" s="229">
        <v>0</v>
      </c>
      <c r="DO173" s="229">
        <v>0</v>
      </c>
      <c r="DP173" s="229">
        <v>0</v>
      </c>
      <c r="DQ173" s="230">
        <v>-8.4310200000000003E-10</v>
      </c>
      <c r="DR173" s="231">
        <v>1090521</v>
      </c>
      <c r="DS173" s="232">
        <v>529105.51</v>
      </c>
      <c r="DT173" s="231">
        <v>149333</v>
      </c>
      <c r="DU173" s="231">
        <v>92997</v>
      </c>
      <c r="DV173" s="231">
        <v>0</v>
      </c>
      <c r="DW173" s="231">
        <v>0</v>
      </c>
    </row>
    <row r="174" spans="1:127" hidden="1">
      <c r="A174" s="226">
        <v>1009</v>
      </c>
      <c r="B174" s="227" t="s">
        <v>462</v>
      </c>
      <c r="C174" s="226">
        <v>1009</v>
      </c>
      <c r="D174" s="228" t="s">
        <v>281</v>
      </c>
      <c r="E174" s="228" t="s">
        <v>282</v>
      </c>
      <c r="F174" s="228" t="s">
        <v>5</v>
      </c>
      <c r="G174" s="228" t="s">
        <v>293</v>
      </c>
      <c r="H174" s="229">
        <v>731747.53</v>
      </c>
      <c r="I174" s="229">
        <v>0</v>
      </c>
      <c r="J174" s="229">
        <v>12362.76</v>
      </c>
      <c r="K174" s="229">
        <v>0</v>
      </c>
      <c r="L174" s="229">
        <v>0</v>
      </c>
      <c r="M174" s="229">
        <v>0</v>
      </c>
      <c r="N174" s="229">
        <v>0</v>
      </c>
      <c r="O174" s="229">
        <v>0</v>
      </c>
      <c r="P174" s="229">
        <v>69744.73</v>
      </c>
      <c r="Q174" s="229">
        <v>7005.86</v>
      </c>
      <c r="R174" s="229">
        <v>0</v>
      </c>
      <c r="S174" s="229">
        <v>0</v>
      </c>
      <c r="T174" s="229">
        <v>75826.320000000036</v>
      </c>
      <c r="U174" s="229">
        <v>0</v>
      </c>
      <c r="V174" s="229">
        <v>0</v>
      </c>
      <c r="W174" s="229">
        <v>0</v>
      </c>
      <c r="X174" s="229">
        <v>0</v>
      </c>
      <c r="Y174" s="229">
        <v>896687.20000000007</v>
      </c>
      <c r="Z174" s="229">
        <v>179334.61999999994</v>
      </c>
      <c r="AA174" s="229">
        <v>15161.940000000002</v>
      </c>
      <c r="AB174" s="229">
        <v>205076.29</v>
      </c>
      <c r="AC174" s="229">
        <v>9504.0000000000146</v>
      </c>
      <c r="AD174" s="229">
        <v>56763.78</v>
      </c>
      <c r="AE174" s="229">
        <v>0</v>
      </c>
      <c r="AF174" s="229">
        <v>87089.229999999981</v>
      </c>
      <c r="AG174" s="229">
        <v>12276.48000000003</v>
      </c>
      <c r="AH174" s="229">
        <v>4220</v>
      </c>
      <c r="AI174" s="229">
        <v>0</v>
      </c>
      <c r="AJ174" s="229">
        <v>19214.2</v>
      </c>
      <c r="AK174" s="229">
        <v>39311.279999999999</v>
      </c>
      <c r="AL174" s="229">
        <v>510</v>
      </c>
      <c r="AM174" s="229">
        <v>31274.51</v>
      </c>
      <c r="AN174" s="229">
        <v>0</v>
      </c>
      <c r="AO174" s="229">
        <v>-66.41</v>
      </c>
      <c r="AP174" s="229">
        <v>600</v>
      </c>
      <c r="AQ174" s="229">
        <v>104439.39</v>
      </c>
      <c r="AR174" s="229">
        <v>13379.089999999998</v>
      </c>
      <c r="AS174" s="229">
        <v>8.99</v>
      </c>
      <c r="AT174" s="229">
        <v>0</v>
      </c>
      <c r="AU174" s="229">
        <v>2125.7799999999993</v>
      </c>
      <c r="AV174" s="229">
        <v>3291.75</v>
      </c>
      <c r="AW174" s="229">
        <v>0</v>
      </c>
      <c r="AX174" s="229">
        <v>29810.84</v>
      </c>
      <c r="AY174" s="229">
        <v>114144.20000000001</v>
      </c>
      <c r="AZ174" s="229">
        <v>5203.55</v>
      </c>
      <c r="BA174" s="229">
        <v>86605.640000000014</v>
      </c>
      <c r="BB174" s="229">
        <v>0</v>
      </c>
      <c r="BC174" s="229">
        <v>0</v>
      </c>
      <c r="BD174" s="229">
        <v>0</v>
      </c>
      <c r="BE174" s="229">
        <v>1019279.15</v>
      </c>
      <c r="BF174" s="229">
        <v>-1225902.0499999998</v>
      </c>
      <c r="BG174" s="229">
        <v>-122591.94999999995</v>
      </c>
      <c r="BH174" s="229">
        <v>-1348493.9999999998</v>
      </c>
      <c r="BI174" s="229">
        <v>4897.75</v>
      </c>
      <c r="BJ174" s="229">
        <v>0</v>
      </c>
      <c r="BK174" s="229">
        <v>0</v>
      </c>
      <c r="BL174" s="229">
        <v>4897.75</v>
      </c>
      <c r="BM174" s="229">
        <v>0</v>
      </c>
      <c r="BN174" s="229">
        <v>0</v>
      </c>
      <c r="BO174" s="229">
        <v>0</v>
      </c>
      <c r="BP174" s="229">
        <v>0</v>
      </c>
      <c r="BQ174" s="229">
        <v>0</v>
      </c>
      <c r="BR174" s="229">
        <v>45316.3</v>
      </c>
      <c r="BS174" s="229">
        <v>4897.75</v>
      </c>
      <c r="BT174" s="229">
        <v>50214.05</v>
      </c>
      <c r="BU174" s="229">
        <v>0</v>
      </c>
      <c r="BV174" s="229">
        <v>0</v>
      </c>
      <c r="BW174" s="229">
        <v>0</v>
      </c>
      <c r="BX174" s="229">
        <v>0</v>
      </c>
      <c r="BY174" s="229">
        <v>0</v>
      </c>
      <c r="BZ174" s="229">
        <v>0</v>
      </c>
      <c r="CA174" s="229">
        <v>0</v>
      </c>
      <c r="CB174" s="229">
        <v>0</v>
      </c>
      <c r="CC174" s="229">
        <v>0</v>
      </c>
      <c r="CD174" s="229">
        <v>-1348493.9999999998</v>
      </c>
      <c r="CE174" s="229">
        <v>0</v>
      </c>
      <c r="CF174" s="229">
        <v>50214.05</v>
      </c>
      <c r="CG174" s="229">
        <v>0</v>
      </c>
      <c r="CH174" s="229">
        <v>0</v>
      </c>
      <c r="CI174" s="229">
        <f t="shared" si="5"/>
        <v>-1298279.9499999997</v>
      </c>
      <c r="CJ174" s="229">
        <v>0</v>
      </c>
      <c r="CK174" s="229">
        <v>0</v>
      </c>
      <c r="CL174" s="229">
        <v>0</v>
      </c>
      <c r="CM174" s="229">
        <v>0</v>
      </c>
      <c r="CN174" s="229">
        <v>0</v>
      </c>
      <c r="CO174" s="229">
        <v>0</v>
      </c>
      <c r="CP174" s="229">
        <v>0</v>
      </c>
      <c r="CQ174" s="229">
        <v>0</v>
      </c>
      <c r="CR174" s="229">
        <v>0</v>
      </c>
      <c r="CS174" s="229">
        <v>0</v>
      </c>
      <c r="CT174" s="229">
        <v>0</v>
      </c>
      <c r="CU174" s="229">
        <v>0</v>
      </c>
      <c r="CV174" s="229">
        <v>0</v>
      </c>
      <c r="CW174" s="229">
        <v>0</v>
      </c>
      <c r="CX174" s="229"/>
      <c r="CY174" s="229"/>
      <c r="CZ174" s="229"/>
      <c r="DA174" s="229">
        <v>-1298279.9499999997</v>
      </c>
      <c r="DB174" s="229">
        <v>-1298279.9499999997</v>
      </c>
      <c r="DC174" s="229">
        <v>0</v>
      </c>
      <c r="DD174" s="229">
        <v>0</v>
      </c>
      <c r="DE174" s="229">
        <v>0</v>
      </c>
      <c r="DF174" s="229">
        <v>0</v>
      </c>
      <c r="DG174" s="229">
        <v>0</v>
      </c>
      <c r="DH174" s="229">
        <v>0</v>
      </c>
      <c r="DI174" s="229">
        <v>0</v>
      </c>
      <c r="DJ174" s="229">
        <v>0</v>
      </c>
      <c r="DK174" s="229">
        <v>0</v>
      </c>
      <c r="DL174" s="229">
        <v>0</v>
      </c>
      <c r="DM174" s="229">
        <v>0</v>
      </c>
      <c r="DN174" s="229">
        <v>0</v>
      </c>
      <c r="DO174" s="229">
        <v>0</v>
      </c>
      <c r="DP174" s="229">
        <v>0</v>
      </c>
      <c r="DQ174" s="230">
        <v>0</v>
      </c>
      <c r="DR174" s="231">
        <v>565206.34</v>
      </c>
      <c r="DS174" s="232">
        <v>454072.81000000006</v>
      </c>
      <c r="DT174" s="231">
        <v>114144.20000000001</v>
      </c>
      <c r="DU174" s="231">
        <v>152576.91000000003</v>
      </c>
      <c r="DV174" s="231">
        <v>0</v>
      </c>
      <c r="DW174" s="231">
        <v>0</v>
      </c>
    </row>
    <row r="175" spans="1:127" hidden="1">
      <c r="A175" s="226">
        <v>3310</v>
      </c>
      <c r="B175" s="227" t="s">
        <v>463</v>
      </c>
      <c r="C175" s="226">
        <v>3310</v>
      </c>
      <c r="D175" s="228" t="s">
        <v>281</v>
      </c>
      <c r="E175" s="228" t="s">
        <v>291</v>
      </c>
      <c r="F175" s="228" t="s">
        <v>5</v>
      </c>
      <c r="G175" s="228" t="s">
        <v>293</v>
      </c>
      <c r="H175" s="229">
        <v>1461798.41</v>
      </c>
      <c r="I175" s="229">
        <v>0</v>
      </c>
      <c r="J175" s="229">
        <v>42927.99</v>
      </c>
      <c r="K175" s="229">
        <v>0</v>
      </c>
      <c r="L175" s="229">
        <v>205000</v>
      </c>
      <c r="M175" s="229">
        <v>3656.93</v>
      </c>
      <c r="N175" s="229">
        <v>0</v>
      </c>
      <c r="O175" s="229">
        <v>0</v>
      </c>
      <c r="P175" s="229">
        <v>1082.05</v>
      </c>
      <c r="Q175" s="229">
        <v>0</v>
      </c>
      <c r="R175" s="229">
        <v>0</v>
      </c>
      <c r="S175" s="229">
        <v>10361.780000000001</v>
      </c>
      <c r="T175" s="229">
        <v>45077.760000000002</v>
      </c>
      <c r="U175" s="229">
        <v>0</v>
      </c>
      <c r="V175" s="229">
        <v>0</v>
      </c>
      <c r="W175" s="229">
        <v>11346.25</v>
      </c>
      <c r="X175" s="229">
        <v>34038</v>
      </c>
      <c r="Y175" s="229">
        <v>1815289.17</v>
      </c>
      <c r="Z175" s="229">
        <v>755257.53</v>
      </c>
      <c r="AA175" s="229">
        <v>0</v>
      </c>
      <c r="AB175" s="229">
        <v>322821.73</v>
      </c>
      <c r="AC175" s="229">
        <v>70491.210000000487</v>
      </c>
      <c r="AD175" s="229">
        <v>133600.71</v>
      </c>
      <c r="AE175" s="229">
        <v>0</v>
      </c>
      <c r="AF175" s="229">
        <v>55346.099999999773</v>
      </c>
      <c r="AG175" s="229">
        <v>862.27000000000589</v>
      </c>
      <c r="AH175" s="229">
        <v>4930.5</v>
      </c>
      <c r="AI175" s="229">
        <v>0</v>
      </c>
      <c r="AJ175" s="229">
        <v>5350</v>
      </c>
      <c r="AK175" s="229">
        <v>4198.8500000000004</v>
      </c>
      <c r="AL175" s="229">
        <v>3712.6399999999994</v>
      </c>
      <c r="AM175" s="229">
        <v>2838.25</v>
      </c>
      <c r="AN175" s="229">
        <v>20943.16</v>
      </c>
      <c r="AO175" s="229">
        <v>32415.809999999987</v>
      </c>
      <c r="AP175" s="229">
        <v>3974.98</v>
      </c>
      <c r="AQ175" s="229">
        <v>16129.400000000001</v>
      </c>
      <c r="AR175" s="229">
        <v>65278.179999999986</v>
      </c>
      <c r="AS175" s="229">
        <v>10918.42</v>
      </c>
      <c r="AT175" s="229">
        <v>0</v>
      </c>
      <c r="AU175" s="229">
        <v>30237.53000000001</v>
      </c>
      <c r="AV175" s="229">
        <v>0</v>
      </c>
      <c r="AW175" s="229">
        <v>12650.4</v>
      </c>
      <c r="AX175" s="229">
        <v>125778.33</v>
      </c>
      <c r="AY175" s="229">
        <v>38765.930000000008</v>
      </c>
      <c r="AZ175" s="229">
        <v>8994.380000000001</v>
      </c>
      <c r="BA175" s="229">
        <v>125442.38</v>
      </c>
      <c r="BB175" s="229">
        <v>0</v>
      </c>
      <c r="BC175" s="229">
        <v>0</v>
      </c>
      <c r="BD175" s="229">
        <v>0</v>
      </c>
      <c r="BE175" s="229">
        <v>1850938.69</v>
      </c>
      <c r="BF175" s="229">
        <v>-2553.3400000000256</v>
      </c>
      <c r="BG175" s="229">
        <v>-35649.520000000019</v>
      </c>
      <c r="BH175" s="229">
        <v>-38202.860000000044</v>
      </c>
      <c r="BI175" s="229">
        <v>0</v>
      </c>
      <c r="BJ175" s="229">
        <v>0</v>
      </c>
      <c r="BK175" s="229">
        <v>0</v>
      </c>
      <c r="BL175" s="229">
        <v>0</v>
      </c>
      <c r="BM175" s="229">
        <v>0</v>
      </c>
      <c r="BN175" s="229">
        <v>0</v>
      </c>
      <c r="BO175" s="229">
        <v>0</v>
      </c>
      <c r="BP175" s="229">
        <v>0</v>
      </c>
      <c r="BQ175" s="229">
        <v>0</v>
      </c>
      <c r="BR175" s="229">
        <v>0</v>
      </c>
      <c r="BS175" s="229">
        <v>0</v>
      </c>
      <c r="BT175" s="229">
        <v>0</v>
      </c>
      <c r="BU175" s="229">
        <v>0</v>
      </c>
      <c r="BV175" s="229">
        <v>0</v>
      </c>
      <c r="BW175" s="229">
        <v>0</v>
      </c>
      <c r="BX175" s="229">
        <v>0</v>
      </c>
      <c r="BY175" s="229">
        <v>0</v>
      </c>
      <c r="BZ175" s="229">
        <v>0</v>
      </c>
      <c r="CA175" s="229">
        <v>0</v>
      </c>
      <c r="CB175" s="229">
        <v>0</v>
      </c>
      <c r="CC175" s="229">
        <v>0</v>
      </c>
      <c r="CD175" s="229">
        <v>-38202.860000000044</v>
      </c>
      <c r="CE175" s="229">
        <v>0</v>
      </c>
      <c r="CF175" s="229">
        <v>0</v>
      </c>
      <c r="CG175" s="229">
        <v>0</v>
      </c>
      <c r="CH175" s="229">
        <v>0</v>
      </c>
      <c r="CI175" s="229">
        <f t="shared" si="5"/>
        <v>-38202.860000000044</v>
      </c>
      <c r="CJ175" s="229">
        <v>0</v>
      </c>
      <c r="CK175" s="229">
        <v>0</v>
      </c>
      <c r="CL175" s="229">
        <v>0</v>
      </c>
      <c r="CM175" s="229">
        <v>0</v>
      </c>
      <c r="CN175" s="229">
        <v>0</v>
      </c>
      <c r="CO175" s="229">
        <v>0</v>
      </c>
      <c r="CP175" s="229">
        <v>0</v>
      </c>
      <c r="CQ175" s="229">
        <v>0</v>
      </c>
      <c r="CR175" s="229">
        <v>0</v>
      </c>
      <c r="CS175" s="229">
        <v>0</v>
      </c>
      <c r="CT175" s="229">
        <v>0</v>
      </c>
      <c r="CU175" s="229">
        <v>0</v>
      </c>
      <c r="CV175" s="229">
        <v>0</v>
      </c>
      <c r="CW175" s="229">
        <v>0</v>
      </c>
      <c r="CX175" s="229"/>
      <c r="CY175" s="229"/>
      <c r="CZ175" s="229"/>
      <c r="DA175" s="229">
        <v>-5322.1099999999324</v>
      </c>
      <c r="DB175" s="229">
        <v>-5322.1099999999324</v>
      </c>
      <c r="DC175" s="229">
        <v>0</v>
      </c>
      <c r="DD175" s="229">
        <v>1082.05</v>
      </c>
      <c r="DE175" s="229">
        <v>0</v>
      </c>
      <c r="DF175" s="229">
        <v>0</v>
      </c>
      <c r="DG175" s="229">
        <v>-3004.68</v>
      </c>
      <c r="DH175" s="229">
        <v>-30958.12</v>
      </c>
      <c r="DI175" s="229">
        <v>0</v>
      </c>
      <c r="DJ175" s="229">
        <v>0</v>
      </c>
      <c r="DK175" s="229">
        <v>-32880.75</v>
      </c>
      <c r="DL175" s="229">
        <v>0</v>
      </c>
      <c r="DM175" s="229">
        <v>0</v>
      </c>
      <c r="DN175" s="229">
        <v>0</v>
      </c>
      <c r="DO175" s="229">
        <v>0</v>
      </c>
      <c r="DP175" s="229">
        <v>0</v>
      </c>
      <c r="DQ175" s="230">
        <v>1.6007106751203537E-10</v>
      </c>
      <c r="DR175" s="231">
        <v>1338379.5500000003</v>
      </c>
      <c r="DS175" s="232">
        <v>512559.13999999966</v>
      </c>
      <c r="DT175" s="231">
        <v>38765.930000000008</v>
      </c>
      <c r="DU175" s="231">
        <v>46159.810000000005</v>
      </c>
      <c r="DV175" s="231">
        <v>10361.780000000001</v>
      </c>
      <c r="DW175" s="231">
        <v>0</v>
      </c>
    </row>
    <row r="176" spans="1:127" hidden="1">
      <c r="A176" s="226">
        <v>2178</v>
      </c>
      <c r="B176" s="227" t="s">
        <v>464</v>
      </c>
      <c r="C176" s="226">
        <v>2178</v>
      </c>
      <c r="D176" s="228" t="s">
        <v>281</v>
      </c>
      <c r="E176" s="228" t="s">
        <v>291</v>
      </c>
      <c r="F176" s="228" t="s">
        <v>5</v>
      </c>
      <c r="G176" s="228" t="s">
        <v>283</v>
      </c>
      <c r="H176" s="229">
        <v>1424324.24</v>
      </c>
      <c r="I176" s="229">
        <v>0</v>
      </c>
      <c r="J176" s="229">
        <v>12847.45</v>
      </c>
      <c r="K176" s="229">
        <v>0</v>
      </c>
      <c r="L176" s="229">
        <v>149120</v>
      </c>
      <c r="M176" s="229">
        <v>200</v>
      </c>
      <c r="N176" s="229">
        <v>7700</v>
      </c>
      <c r="O176" s="229">
        <v>5742</v>
      </c>
      <c r="P176" s="229">
        <v>12856.330000000002</v>
      </c>
      <c r="Q176" s="229">
        <v>0</v>
      </c>
      <c r="R176" s="229">
        <v>0</v>
      </c>
      <c r="S176" s="229">
        <v>0</v>
      </c>
      <c r="T176" s="229">
        <v>13741.400000000005</v>
      </c>
      <c r="U176" s="229">
        <v>7057.5</v>
      </c>
      <c r="V176" s="229">
        <v>0</v>
      </c>
      <c r="W176" s="229">
        <v>3311.83</v>
      </c>
      <c r="X176" s="229">
        <v>40172</v>
      </c>
      <c r="Y176" s="229">
        <v>1677072.75</v>
      </c>
      <c r="Z176" s="229">
        <v>835911.10999999975</v>
      </c>
      <c r="AA176" s="229">
        <v>0</v>
      </c>
      <c r="AB176" s="229">
        <v>253130.43000000002</v>
      </c>
      <c r="AC176" s="229">
        <v>39683.499999999767</v>
      </c>
      <c r="AD176" s="229">
        <v>233457.94</v>
      </c>
      <c r="AE176" s="229">
        <v>0</v>
      </c>
      <c r="AF176" s="229">
        <v>0</v>
      </c>
      <c r="AG176" s="229">
        <v>2416.9799999999977</v>
      </c>
      <c r="AH176" s="229">
        <v>0</v>
      </c>
      <c r="AI176" s="229">
        <v>0</v>
      </c>
      <c r="AJ176" s="229">
        <v>0</v>
      </c>
      <c r="AK176" s="229">
        <v>191.44000000000051</v>
      </c>
      <c r="AL176" s="229">
        <v>3688.08</v>
      </c>
      <c r="AM176" s="229">
        <v>35443.230000000003</v>
      </c>
      <c r="AN176" s="229">
        <v>6586.81</v>
      </c>
      <c r="AO176" s="229">
        <v>37421.83</v>
      </c>
      <c r="AP176" s="229">
        <v>16400.14</v>
      </c>
      <c r="AQ176" s="229">
        <v>16549.599999999999</v>
      </c>
      <c r="AR176" s="229">
        <v>25237.919999999998</v>
      </c>
      <c r="AS176" s="229">
        <v>17555.96</v>
      </c>
      <c r="AT176" s="229">
        <v>0</v>
      </c>
      <c r="AU176" s="229">
        <v>10324.09</v>
      </c>
      <c r="AV176" s="229">
        <v>5139.75</v>
      </c>
      <c r="AW176" s="229">
        <v>4715</v>
      </c>
      <c r="AX176" s="229">
        <v>25461.73</v>
      </c>
      <c r="AY176" s="229">
        <v>0</v>
      </c>
      <c r="AZ176" s="229">
        <v>27281.14</v>
      </c>
      <c r="BA176" s="229">
        <v>90739.609999999986</v>
      </c>
      <c r="BB176" s="229">
        <v>0</v>
      </c>
      <c r="BC176" s="229">
        <v>0</v>
      </c>
      <c r="BD176" s="229">
        <v>0</v>
      </c>
      <c r="BE176" s="229">
        <v>1687336.2899999996</v>
      </c>
      <c r="BF176" s="229">
        <v>166792.00000000012</v>
      </c>
      <c r="BG176" s="229">
        <v>-10263.539999999572</v>
      </c>
      <c r="BH176" s="229">
        <v>156528.46000000054</v>
      </c>
      <c r="BI176" s="229">
        <v>6674.8</v>
      </c>
      <c r="BJ176" s="229">
        <v>0</v>
      </c>
      <c r="BK176" s="229">
        <v>0</v>
      </c>
      <c r="BL176" s="229">
        <v>6674.8</v>
      </c>
      <c r="BM176" s="229">
        <v>0</v>
      </c>
      <c r="BN176" s="229">
        <v>360</v>
      </c>
      <c r="BO176" s="229">
        <v>0</v>
      </c>
      <c r="BP176" s="229">
        <v>2976</v>
      </c>
      <c r="BQ176" s="229">
        <v>3336</v>
      </c>
      <c r="BR176" s="229">
        <v>1751.6000000000058</v>
      </c>
      <c r="BS176" s="229">
        <v>3338.8</v>
      </c>
      <c r="BT176" s="229">
        <v>5090.400000000006</v>
      </c>
      <c r="BU176" s="229">
        <v>0</v>
      </c>
      <c r="BV176" s="229">
        <v>0</v>
      </c>
      <c r="BW176" s="229">
        <v>0</v>
      </c>
      <c r="BX176" s="229">
        <v>0</v>
      </c>
      <c r="BY176" s="229">
        <v>0</v>
      </c>
      <c r="BZ176" s="229">
        <v>0</v>
      </c>
      <c r="CA176" s="229">
        <v>0</v>
      </c>
      <c r="CB176" s="229">
        <v>0</v>
      </c>
      <c r="CC176" s="229">
        <v>0</v>
      </c>
      <c r="CD176" s="229">
        <v>156528.46000000054</v>
      </c>
      <c r="CE176" s="229">
        <v>0</v>
      </c>
      <c r="CF176" s="229">
        <v>5090.400000000006</v>
      </c>
      <c r="CG176" s="229">
        <v>0</v>
      </c>
      <c r="CH176" s="229">
        <v>0</v>
      </c>
      <c r="CI176" s="229">
        <f t="shared" si="5"/>
        <v>161618.86000000054</v>
      </c>
      <c r="CJ176" s="229">
        <v>232135.76</v>
      </c>
      <c r="CK176" s="229">
        <v>118188.94</v>
      </c>
      <c r="CL176" s="229">
        <v>0</v>
      </c>
      <c r="CM176" s="229">
        <v>113946.82</v>
      </c>
      <c r="CN176" s="229">
        <v>0</v>
      </c>
      <c r="CO176" s="229">
        <v>0</v>
      </c>
      <c r="CP176" s="229">
        <v>3215.45</v>
      </c>
      <c r="CQ176" s="229">
        <v>0</v>
      </c>
      <c r="CR176" s="229">
        <v>0</v>
      </c>
      <c r="CS176" s="229">
        <v>117162.27</v>
      </c>
      <c r="CT176" s="229">
        <v>39776.800000000003</v>
      </c>
      <c r="CU176" s="229">
        <v>0</v>
      </c>
      <c r="CV176" s="229">
        <v>0</v>
      </c>
      <c r="CW176" s="229">
        <v>39776.800000000003</v>
      </c>
      <c r="CX176" s="229"/>
      <c r="CY176" s="229"/>
      <c r="CZ176" s="229"/>
      <c r="DA176" s="229">
        <v>0</v>
      </c>
      <c r="DB176" s="229">
        <v>39776.800000000003</v>
      </c>
      <c r="DC176" s="229">
        <v>0</v>
      </c>
      <c r="DD176" s="229">
        <v>4679.79</v>
      </c>
      <c r="DE176" s="229">
        <v>0</v>
      </c>
      <c r="DF176" s="229">
        <v>0</v>
      </c>
      <c r="DG176" s="229">
        <v>0</v>
      </c>
      <c r="DH176" s="229">
        <v>0</v>
      </c>
      <c r="DI176" s="229">
        <v>0</v>
      </c>
      <c r="DJ176" s="229">
        <v>0</v>
      </c>
      <c r="DK176" s="229">
        <v>4679.79</v>
      </c>
      <c r="DL176" s="229">
        <v>0</v>
      </c>
      <c r="DM176" s="229">
        <v>0</v>
      </c>
      <c r="DN176" s="229">
        <v>0</v>
      </c>
      <c r="DO176" s="229">
        <v>0</v>
      </c>
      <c r="DP176" s="229">
        <v>0</v>
      </c>
      <c r="DQ176" s="230">
        <v>0</v>
      </c>
      <c r="DR176" s="231">
        <v>1364599.9599999995</v>
      </c>
      <c r="DS176" s="232">
        <v>322736.33000000007</v>
      </c>
      <c r="DT176" s="231">
        <v>0</v>
      </c>
      <c r="DU176" s="231">
        <v>32339.730000000007</v>
      </c>
      <c r="DV176" s="231">
        <v>7057.5</v>
      </c>
      <c r="DW176" s="231">
        <v>0</v>
      </c>
    </row>
    <row r="177" spans="1:127" hidden="1">
      <c r="A177" s="226">
        <v>2184</v>
      </c>
      <c r="B177" s="227" t="s">
        <v>465</v>
      </c>
      <c r="C177" s="226">
        <v>2184</v>
      </c>
      <c r="D177" s="228" t="s">
        <v>281</v>
      </c>
      <c r="E177" s="228" t="s">
        <v>291</v>
      </c>
      <c r="F177" s="228" t="s">
        <v>5</v>
      </c>
      <c r="G177" s="228" t="s">
        <v>283</v>
      </c>
      <c r="H177" s="229">
        <v>2355806.06</v>
      </c>
      <c r="I177" s="229">
        <v>0</v>
      </c>
      <c r="J177" s="229">
        <v>105700.66</v>
      </c>
      <c r="K177" s="229">
        <v>0</v>
      </c>
      <c r="L177" s="229">
        <v>213560</v>
      </c>
      <c r="M177" s="229">
        <v>3656.93</v>
      </c>
      <c r="N177" s="229">
        <v>0</v>
      </c>
      <c r="O177" s="229">
        <v>0</v>
      </c>
      <c r="P177" s="229">
        <v>47555.280000000006</v>
      </c>
      <c r="Q177" s="229">
        <v>0</v>
      </c>
      <c r="R177" s="229">
        <v>0</v>
      </c>
      <c r="S177" s="229">
        <v>0</v>
      </c>
      <c r="T177" s="229">
        <v>20080.129999999997</v>
      </c>
      <c r="U177" s="229">
        <v>18915.599999999999</v>
      </c>
      <c r="V177" s="229">
        <v>0</v>
      </c>
      <c r="W177" s="229">
        <v>11840.83</v>
      </c>
      <c r="X177" s="229">
        <v>69664</v>
      </c>
      <c r="Y177" s="229">
        <v>2846779.49</v>
      </c>
      <c r="Z177" s="229">
        <v>1107813.2499999998</v>
      </c>
      <c r="AA177" s="229">
        <v>0</v>
      </c>
      <c r="AB177" s="229">
        <v>520902.02</v>
      </c>
      <c r="AC177" s="229">
        <v>121683.31999999942</v>
      </c>
      <c r="AD177" s="229">
        <v>160030.15</v>
      </c>
      <c r="AE177" s="229">
        <v>0</v>
      </c>
      <c r="AF177" s="229">
        <v>175471.52000000002</v>
      </c>
      <c r="AG177" s="229">
        <v>57283.939999999799</v>
      </c>
      <c r="AH177" s="229">
        <v>12168.169999999998</v>
      </c>
      <c r="AI177" s="229">
        <v>0</v>
      </c>
      <c r="AJ177" s="229">
        <v>0</v>
      </c>
      <c r="AK177" s="229">
        <v>99583.850000000064</v>
      </c>
      <c r="AL177" s="229">
        <v>12372.52</v>
      </c>
      <c r="AM177" s="229">
        <v>4201.88</v>
      </c>
      <c r="AN177" s="229">
        <v>18191.96</v>
      </c>
      <c r="AO177" s="229">
        <v>38683.110000000008</v>
      </c>
      <c r="AP177" s="229">
        <v>21268.81</v>
      </c>
      <c r="AQ177" s="229">
        <v>20266.250000000011</v>
      </c>
      <c r="AR177" s="229">
        <v>42058.22000000003</v>
      </c>
      <c r="AS177" s="229">
        <v>22107.789999999994</v>
      </c>
      <c r="AT177" s="229">
        <v>0</v>
      </c>
      <c r="AU177" s="229">
        <v>13659.639999999989</v>
      </c>
      <c r="AV177" s="229">
        <v>19215.2</v>
      </c>
      <c r="AW177" s="229">
        <v>7882.53</v>
      </c>
      <c r="AX177" s="229">
        <v>146235.54999999999</v>
      </c>
      <c r="AY177" s="229">
        <v>236005.63</v>
      </c>
      <c r="AZ177" s="229">
        <v>53945.89</v>
      </c>
      <c r="BA177" s="229">
        <v>39049.629999999997</v>
      </c>
      <c r="BB177" s="229">
        <v>0</v>
      </c>
      <c r="BC177" s="229">
        <v>0</v>
      </c>
      <c r="BD177" s="229">
        <v>0</v>
      </c>
      <c r="BE177" s="229">
        <v>2950080.8299999987</v>
      </c>
      <c r="BF177" s="229">
        <v>846987.67</v>
      </c>
      <c r="BG177" s="229">
        <v>-103301.33999999845</v>
      </c>
      <c r="BH177" s="229">
        <v>743686.33000000159</v>
      </c>
      <c r="BI177" s="229">
        <v>8860</v>
      </c>
      <c r="BJ177" s="229">
        <v>0</v>
      </c>
      <c r="BK177" s="229">
        <v>0</v>
      </c>
      <c r="BL177" s="229">
        <v>8860</v>
      </c>
      <c r="BM177" s="229">
        <v>0</v>
      </c>
      <c r="BN177" s="229">
        <v>0</v>
      </c>
      <c r="BO177" s="229">
        <v>0</v>
      </c>
      <c r="BP177" s="229">
        <v>0</v>
      </c>
      <c r="BQ177" s="229">
        <v>0</v>
      </c>
      <c r="BR177" s="229">
        <v>0</v>
      </c>
      <c r="BS177" s="229">
        <v>8860</v>
      </c>
      <c r="BT177" s="229">
        <v>8860</v>
      </c>
      <c r="BU177" s="229">
        <v>0</v>
      </c>
      <c r="BV177" s="229">
        <v>0</v>
      </c>
      <c r="BW177" s="229">
        <v>0</v>
      </c>
      <c r="BX177" s="229">
        <v>0</v>
      </c>
      <c r="BY177" s="229">
        <v>0</v>
      </c>
      <c r="BZ177" s="229">
        <v>0</v>
      </c>
      <c r="CA177" s="229">
        <v>0</v>
      </c>
      <c r="CB177" s="229">
        <v>0</v>
      </c>
      <c r="CC177" s="229">
        <v>0</v>
      </c>
      <c r="CD177" s="229">
        <v>743686.33000000159</v>
      </c>
      <c r="CE177" s="229">
        <v>0</v>
      </c>
      <c r="CF177" s="229">
        <v>8860</v>
      </c>
      <c r="CG177" s="229">
        <v>0</v>
      </c>
      <c r="CH177" s="229">
        <v>0</v>
      </c>
      <c r="CI177" s="229">
        <f t="shared" si="5"/>
        <v>752546.33000000159</v>
      </c>
      <c r="CJ177" s="229">
        <v>1106796.44</v>
      </c>
      <c r="CK177" s="229">
        <v>15</v>
      </c>
      <c r="CL177" s="229">
        <v>0</v>
      </c>
      <c r="CM177" s="229">
        <v>1106781.44</v>
      </c>
      <c r="CN177" s="229">
        <v>0</v>
      </c>
      <c r="CO177" s="229">
        <v>0</v>
      </c>
      <c r="CP177" s="229">
        <v>2250.1999999999998</v>
      </c>
      <c r="CQ177" s="229">
        <v>0</v>
      </c>
      <c r="CR177" s="229">
        <v>-343837</v>
      </c>
      <c r="CS177" s="229">
        <v>765194.6399999999</v>
      </c>
      <c r="CT177" s="229">
        <v>0</v>
      </c>
      <c r="CU177" s="229">
        <v>0</v>
      </c>
      <c r="CV177" s="229">
        <v>0</v>
      </c>
      <c r="CW177" s="229">
        <v>0</v>
      </c>
      <c r="CX177" s="229"/>
      <c r="CY177" s="229"/>
      <c r="CZ177" s="229"/>
      <c r="DA177" s="229">
        <v>0</v>
      </c>
      <c r="DB177" s="229">
        <v>0</v>
      </c>
      <c r="DC177" s="229">
        <v>0</v>
      </c>
      <c r="DD177" s="229">
        <v>26697.59</v>
      </c>
      <c r="DE177" s="229">
        <v>0</v>
      </c>
      <c r="DF177" s="229">
        <v>0</v>
      </c>
      <c r="DG177" s="229">
        <v>0</v>
      </c>
      <c r="DH177" s="229">
        <v>-39345.69</v>
      </c>
      <c r="DI177" s="229">
        <v>0</v>
      </c>
      <c r="DJ177" s="229">
        <v>0</v>
      </c>
      <c r="DK177" s="229">
        <v>-12648.100000000002</v>
      </c>
      <c r="DL177" s="229">
        <v>0</v>
      </c>
      <c r="DM177" s="229">
        <v>0</v>
      </c>
      <c r="DN177" s="229">
        <v>0</v>
      </c>
      <c r="DO177" s="229">
        <v>0</v>
      </c>
      <c r="DP177" s="229">
        <v>0</v>
      </c>
      <c r="DQ177" s="230">
        <v>-0.20999999984633178</v>
      </c>
      <c r="DR177" s="231">
        <v>2143184.1999999988</v>
      </c>
      <c r="DS177" s="232">
        <v>806896.62999999989</v>
      </c>
      <c r="DT177" s="231">
        <v>236005.63</v>
      </c>
      <c r="DU177" s="231">
        <v>67635.41</v>
      </c>
      <c r="DV177" s="231">
        <v>18915.599999999999</v>
      </c>
      <c r="DW177" s="231">
        <v>0</v>
      </c>
    </row>
    <row r="178" spans="1:127" hidden="1">
      <c r="A178" s="226">
        <v>2190</v>
      </c>
      <c r="B178" s="227" t="s">
        <v>468</v>
      </c>
      <c r="C178" s="226">
        <v>2190</v>
      </c>
      <c r="D178" s="228" t="s">
        <v>281</v>
      </c>
      <c r="E178" s="228" t="s">
        <v>291</v>
      </c>
      <c r="F178" s="228" t="s">
        <v>5</v>
      </c>
      <c r="G178" s="228" t="s">
        <v>283</v>
      </c>
      <c r="H178" s="229">
        <v>1110937.28</v>
      </c>
      <c r="I178" s="229">
        <v>0</v>
      </c>
      <c r="J178" s="229">
        <v>22069.95</v>
      </c>
      <c r="K178" s="229">
        <v>0</v>
      </c>
      <c r="L178" s="229">
        <v>156260</v>
      </c>
      <c r="M178" s="229">
        <v>400</v>
      </c>
      <c r="N178" s="229">
        <v>0</v>
      </c>
      <c r="O178" s="229">
        <v>0</v>
      </c>
      <c r="P178" s="229">
        <v>9774.5600000000013</v>
      </c>
      <c r="Q178" s="229">
        <v>0</v>
      </c>
      <c r="R178" s="229">
        <v>0</v>
      </c>
      <c r="S178" s="229">
        <v>0</v>
      </c>
      <c r="T178" s="229">
        <v>3068.5</v>
      </c>
      <c r="U178" s="229">
        <v>20872.37</v>
      </c>
      <c r="V178" s="229">
        <v>0</v>
      </c>
      <c r="W178" s="229">
        <v>2488.96</v>
      </c>
      <c r="X178" s="229">
        <v>32669</v>
      </c>
      <c r="Y178" s="229">
        <v>1358540.62</v>
      </c>
      <c r="Z178" s="229">
        <v>647832.41000000015</v>
      </c>
      <c r="AA178" s="229">
        <v>0</v>
      </c>
      <c r="AB178" s="229">
        <v>140021.93</v>
      </c>
      <c r="AC178" s="229">
        <v>30325.650000000023</v>
      </c>
      <c r="AD178" s="229">
        <v>91125.91</v>
      </c>
      <c r="AE178" s="229">
        <v>0</v>
      </c>
      <c r="AF178" s="229">
        <v>25480.779999999984</v>
      </c>
      <c r="AG178" s="229">
        <v>4412.2699999999959</v>
      </c>
      <c r="AH178" s="229">
        <v>1902</v>
      </c>
      <c r="AI178" s="229">
        <v>0</v>
      </c>
      <c r="AJ178" s="229">
        <v>0</v>
      </c>
      <c r="AK178" s="229">
        <v>42822.080000000002</v>
      </c>
      <c r="AL178" s="229">
        <v>8553.16</v>
      </c>
      <c r="AM178" s="229">
        <v>2105.39</v>
      </c>
      <c r="AN178" s="229">
        <v>1220.8900000000001</v>
      </c>
      <c r="AO178" s="229">
        <v>41931.019999999997</v>
      </c>
      <c r="AP178" s="229">
        <v>21694.67</v>
      </c>
      <c r="AQ178" s="229">
        <v>11368.08</v>
      </c>
      <c r="AR178" s="229">
        <v>38132.760000000097</v>
      </c>
      <c r="AS178" s="229">
        <v>1047.6000000000047</v>
      </c>
      <c r="AT178" s="229">
        <v>0</v>
      </c>
      <c r="AU178" s="229">
        <v>83409.05</v>
      </c>
      <c r="AV178" s="229">
        <v>5139.75</v>
      </c>
      <c r="AW178" s="229">
        <v>9800</v>
      </c>
      <c r="AX178" s="229">
        <v>50162.149999999994</v>
      </c>
      <c r="AY178" s="229">
        <v>142409.85</v>
      </c>
      <c r="AZ178" s="229">
        <v>18502.310000000001</v>
      </c>
      <c r="BA178" s="229">
        <v>56136.45</v>
      </c>
      <c r="BB178" s="229">
        <v>0</v>
      </c>
      <c r="BC178" s="229">
        <v>0</v>
      </c>
      <c r="BD178" s="229">
        <v>0</v>
      </c>
      <c r="BE178" s="229">
        <v>1475536.1600000004</v>
      </c>
      <c r="BF178" s="229">
        <v>138001.7799999998</v>
      </c>
      <c r="BG178" s="229">
        <v>-116995.54000000027</v>
      </c>
      <c r="BH178" s="229">
        <v>21006.239999999525</v>
      </c>
      <c r="BI178" s="229">
        <v>29543.5</v>
      </c>
      <c r="BJ178" s="229">
        <v>0</v>
      </c>
      <c r="BK178" s="229">
        <v>0</v>
      </c>
      <c r="BL178" s="229">
        <v>29543.5</v>
      </c>
      <c r="BM178" s="229">
        <v>0</v>
      </c>
      <c r="BN178" s="229">
        <v>18500</v>
      </c>
      <c r="BO178" s="229">
        <v>0</v>
      </c>
      <c r="BP178" s="229">
        <v>374.9</v>
      </c>
      <c r="BQ178" s="229">
        <v>18874.900000000001</v>
      </c>
      <c r="BR178" s="229">
        <v>2345</v>
      </c>
      <c r="BS178" s="229">
        <v>10668.599999999999</v>
      </c>
      <c r="BT178" s="229">
        <v>13013.599999999999</v>
      </c>
      <c r="BU178" s="229">
        <v>0</v>
      </c>
      <c r="BV178" s="229">
        <v>0</v>
      </c>
      <c r="BW178" s="229">
        <v>0</v>
      </c>
      <c r="BX178" s="229">
        <v>0</v>
      </c>
      <c r="BY178" s="229">
        <v>0</v>
      </c>
      <c r="BZ178" s="229">
        <v>0</v>
      </c>
      <c r="CA178" s="229">
        <v>0</v>
      </c>
      <c r="CB178" s="229">
        <v>0</v>
      </c>
      <c r="CC178" s="229">
        <v>0</v>
      </c>
      <c r="CD178" s="229">
        <v>21006.239999999525</v>
      </c>
      <c r="CE178" s="229">
        <v>0</v>
      </c>
      <c r="CF178" s="229">
        <v>13013.599999999999</v>
      </c>
      <c r="CG178" s="229">
        <v>0</v>
      </c>
      <c r="CH178" s="229">
        <v>0</v>
      </c>
      <c r="CI178" s="229">
        <f t="shared" si="5"/>
        <v>34019.839999999524</v>
      </c>
      <c r="CJ178" s="229">
        <v>118619.52</v>
      </c>
      <c r="CK178" s="229">
        <v>0</v>
      </c>
      <c r="CL178" s="229">
        <v>0</v>
      </c>
      <c r="CM178" s="229">
        <v>118619.52</v>
      </c>
      <c r="CN178" s="229">
        <v>0</v>
      </c>
      <c r="CO178" s="229">
        <v>0</v>
      </c>
      <c r="CP178" s="229">
        <v>7996.09</v>
      </c>
      <c r="CQ178" s="229">
        <v>0</v>
      </c>
      <c r="CR178" s="229">
        <v>-67268.31</v>
      </c>
      <c r="CS178" s="229">
        <v>59347.3</v>
      </c>
      <c r="CT178" s="229">
        <v>0</v>
      </c>
      <c r="CU178" s="229">
        <v>0</v>
      </c>
      <c r="CV178" s="229">
        <v>0</v>
      </c>
      <c r="CW178" s="229">
        <v>0</v>
      </c>
      <c r="CX178" s="229"/>
      <c r="CY178" s="229"/>
      <c r="CZ178" s="229"/>
      <c r="DA178" s="229">
        <v>0</v>
      </c>
      <c r="DB178" s="229">
        <v>0</v>
      </c>
      <c r="DC178" s="229">
        <v>0</v>
      </c>
      <c r="DD178" s="229">
        <v>5174.5600000000004</v>
      </c>
      <c r="DE178" s="229">
        <v>0</v>
      </c>
      <c r="DF178" s="229">
        <v>0</v>
      </c>
      <c r="DG178" s="229">
        <v>-26249.759999999998</v>
      </c>
      <c r="DH178" s="229">
        <v>-4252.26</v>
      </c>
      <c r="DI178" s="229">
        <v>0</v>
      </c>
      <c r="DJ178" s="229">
        <v>0</v>
      </c>
      <c r="DK178" s="229">
        <v>-25327.46</v>
      </c>
      <c r="DL178" s="229">
        <v>0</v>
      </c>
      <c r="DM178" s="229">
        <v>0</v>
      </c>
      <c r="DN178" s="229">
        <v>0</v>
      </c>
      <c r="DO178" s="229">
        <v>0</v>
      </c>
      <c r="DP178" s="229">
        <v>0</v>
      </c>
      <c r="DQ178" s="230">
        <v>0</v>
      </c>
      <c r="DR178" s="231">
        <v>939198.95000000019</v>
      </c>
      <c r="DS178" s="232">
        <v>536337.2100000002</v>
      </c>
      <c r="DT178" s="231">
        <v>142409.85</v>
      </c>
      <c r="DU178" s="231">
        <v>12843.060000000001</v>
      </c>
      <c r="DV178" s="231">
        <v>20872.37</v>
      </c>
      <c r="DW178" s="231">
        <v>0</v>
      </c>
    </row>
    <row r="179" spans="1:127" hidden="1">
      <c r="A179" s="226">
        <v>7035</v>
      </c>
      <c r="B179" s="227" t="s">
        <v>470</v>
      </c>
      <c r="C179" s="226">
        <v>7035</v>
      </c>
      <c r="D179" s="228" t="s">
        <v>281</v>
      </c>
      <c r="E179" s="228" t="s">
        <v>296</v>
      </c>
      <c r="F179" s="228" t="s">
        <v>5</v>
      </c>
      <c r="G179" s="228" t="s">
        <v>283</v>
      </c>
      <c r="H179" s="229">
        <v>1771572.04</v>
      </c>
      <c r="I179" s="229">
        <v>0</v>
      </c>
      <c r="J179" s="229">
        <v>1597742.45</v>
      </c>
      <c r="K179" s="229">
        <v>0</v>
      </c>
      <c r="L179" s="229">
        <v>125720</v>
      </c>
      <c r="M179" s="229">
        <v>5028.22</v>
      </c>
      <c r="N179" s="229">
        <v>0</v>
      </c>
      <c r="O179" s="229">
        <v>0</v>
      </c>
      <c r="P179" s="229">
        <v>28167.130000000016</v>
      </c>
      <c r="Q179" s="229">
        <v>32291.349999999995</v>
      </c>
      <c r="R179" s="229">
        <v>0</v>
      </c>
      <c r="S179" s="229">
        <v>0</v>
      </c>
      <c r="T179" s="229">
        <v>1687.88</v>
      </c>
      <c r="U179" s="229">
        <v>33027.71</v>
      </c>
      <c r="V179" s="229">
        <v>0</v>
      </c>
      <c r="W179" s="229">
        <v>23731.360000000001</v>
      </c>
      <c r="X179" s="229">
        <v>27101</v>
      </c>
      <c r="Y179" s="229">
        <v>3646069.14</v>
      </c>
      <c r="Z179" s="229">
        <v>1264386.6199999964</v>
      </c>
      <c r="AA179" s="229">
        <v>0</v>
      </c>
      <c r="AB179" s="229">
        <v>1211491.9099999999</v>
      </c>
      <c r="AC179" s="229">
        <v>35859.580000000773</v>
      </c>
      <c r="AD179" s="229">
        <v>209798.22</v>
      </c>
      <c r="AE179" s="229">
        <v>0</v>
      </c>
      <c r="AF179" s="229">
        <v>42799.150000002235</v>
      </c>
      <c r="AG179" s="229">
        <v>11178.119999999881</v>
      </c>
      <c r="AH179" s="229">
        <v>10720.63</v>
      </c>
      <c r="AI179" s="229">
        <v>0</v>
      </c>
      <c r="AJ179" s="229">
        <v>0</v>
      </c>
      <c r="AK179" s="229">
        <v>30029.120000000003</v>
      </c>
      <c r="AL179" s="229">
        <v>10705.79</v>
      </c>
      <c r="AM179" s="229">
        <v>44642.820000000007</v>
      </c>
      <c r="AN179" s="229">
        <v>6424.78</v>
      </c>
      <c r="AO179" s="229">
        <v>23548.680000000008</v>
      </c>
      <c r="AP179" s="229">
        <v>0</v>
      </c>
      <c r="AQ179" s="229">
        <v>15428</v>
      </c>
      <c r="AR179" s="229">
        <v>80869.670000000333</v>
      </c>
      <c r="AS179" s="229">
        <v>12586.359999999997</v>
      </c>
      <c r="AT179" s="229">
        <v>0</v>
      </c>
      <c r="AU179" s="229">
        <v>40012.149999999936</v>
      </c>
      <c r="AV179" s="229">
        <v>5139.75</v>
      </c>
      <c r="AW179" s="229">
        <v>6463.5</v>
      </c>
      <c r="AX179" s="229">
        <v>101263.09</v>
      </c>
      <c r="AY179" s="229">
        <v>164518.93</v>
      </c>
      <c r="AZ179" s="229">
        <v>7008.35</v>
      </c>
      <c r="BA179" s="229">
        <v>293501.20999999996</v>
      </c>
      <c r="BB179" s="229">
        <v>0</v>
      </c>
      <c r="BC179" s="229">
        <v>0</v>
      </c>
      <c r="BD179" s="229">
        <v>0</v>
      </c>
      <c r="BE179" s="229">
        <v>3628376.43</v>
      </c>
      <c r="BF179" s="229">
        <v>548528.51999999885</v>
      </c>
      <c r="BG179" s="229">
        <v>17692.709999999963</v>
      </c>
      <c r="BH179" s="229">
        <v>566221.22999999882</v>
      </c>
      <c r="BI179" s="229">
        <v>11644.38</v>
      </c>
      <c r="BJ179" s="229">
        <v>0</v>
      </c>
      <c r="BK179" s="229">
        <v>0</v>
      </c>
      <c r="BL179" s="229">
        <v>11644.38</v>
      </c>
      <c r="BM179" s="229">
        <v>0</v>
      </c>
      <c r="BN179" s="229">
        <v>14247.2</v>
      </c>
      <c r="BO179" s="229">
        <v>0</v>
      </c>
      <c r="BP179" s="229">
        <v>0</v>
      </c>
      <c r="BQ179" s="229">
        <v>14247.2</v>
      </c>
      <c r="BR179" s="229">
        <v>35556.130000000005</v>
      </c>
      <c r="BS179" s="229">
        <v>-2602.8200000000015</v>
      </c>
      <c r="BT179" s="229">
        <v>32953.310000000005</v>
      </c>
      <c r="BU179" s="229">
        <v>0</v>
      </c>
      <c r="BV179" s="229">
        <v>0</v>
      </c>
      <c r="BW179" s="229">
        <v>0</v>
      </c>
      <c r="BX179" s="229">
        <v>0</v>
      </c>
      <c r="BY179" s="229">
        <v>0</v>
      </c>
      <c r="BZ179" s="229">
        <v>0</v>
      </c>
      <c r="CA179" s="229">
        <v>0</v>
      </c>
      <c r="CB179" s="229">
        <v>0</v>
      </c>
      <c r="CC179" s="229">
        <v>0</v>
      </c>
      <c r="CD179" s="229">
        <v>566221.22999999882</v>
      </c>
      <c r="CE179" s="229">
        <v>0</v>
      </c>
      <c r="CF179" s="229">
        <v>32953.310000000005</v>
      </c>
      <c r="CG179" s="229">
        <v>0</v>
      </c>
      <c r="CH179" s="229">
        <v>0</v>
      </c>
      <c r="CI179" s="229">
        <f t="shared" si="5"/>
        <v>599174.53999999887</v>
      </c>
      <c r="CJ179" s="229">
        <v>939138.28</v>
      </c>
      <c r="CK179" s="229">
        <v>-13779.58</v>
      </c>
      <c r="CL179" s="229">
        <v>0</v>
      </c>
      <c r="CM179" s="229">
        <v>952917.86</v>
      </c>
      <c r="CN179" s="229">
        <v>0</v>
      </c>
      <c r="CO179" s="229">
        <v>0</v>
      </c>
      <c r="CP179" s="229">
        <v>10973.13</v>
      </c>
      <c r="CQ179" s="229">
        <v>0</v>
      </c>
      <c r="CR179" s="229">
        <v>-354940.89</v>
      </c>
      <c r="CS179" s="229">
        <v>608950.1</v>
      </c>
      <c r="CT179" s="229">
        <v>151640.49</v>
      </c>
      <c r="CU179" s="229">
        <v>1640.59</v>
      </c>
      <c r="CV179" s="229">
        <v>0</v>
      </c>
      <c r="CW179" s="229">
        <v>149999.9</v>
      </c>
      <c r="CX179" s="229"/>
      <c r="CY179" s="229"/>
      <c r="CZ179" s="229"/>
      <c r="DA179" s="229">
        <v>-150000</v>
      </c>
      <c r="DB179" s="229">
        <v>-0.10000000000582077</v>
      </c>
      <c r="DC179" s="229">
        <v>0</v>
      </c>
      <c r="DD179" s="229">
        <v>17300.16</v>
      </c>
      <c r="DE179" s="229">
        <v>0</v>
      </c>
      <c r="DF179" s="229">
        <v>0</v>
      </c>
      <c r="DG179" s="229">
        <v>0</v>
      </c>
      <c r="DH179" s="229">
        <v>-27075.62</v>
      </c>
      <c r="DI179" s="229">
        <v>0</v>
      </c>
      <c r="DJ179" s="229">
        <v>0</v>
      </c>
      <c r="DK179" s="229">
        <v>-9775.4599999999991</v>
      </c>
      <c r="DL179" s="229">
        <v>0</v>
      </c>
      <c r="DM179" s="229">
        <v>0</v>
      </c>
      <c r="DN179" s="229">
        <v>0</v>
      </c>
      <c r="DO179" s="229">
        <v>0</v>
      </c>
      <c r="DP179" s="229">
        <v>0</v>
      </c>
      <c r="DQ179" s="230">
        <v>0</v>
      </c>
      <c r="DR179" s="231">
        <v>2775513.6</v>
      </c>
      <c r="DS179" s="232">
        <v>852862.83000000007</v>
      </c>
      <c r="DT179" s="231">
        <v>164518.93</v>
      </c>
      <c r="DU179" s="231">
        <v>62146.360000000008</v>
      </c>
      <c r="DV179" s="231">
        <v>33027.71</v>
      </c>
      <c r="DW179" s="231">
        <v>0</v>
      </c>
    </row>
    <row r="180" spans="1:127" hidden="1">
      <c r="A180" s="226">
        <v>2246</v>
      </c>
      <c r="B180" s="227" t="s">
        <v>471</v>
      </c>
      <c r="C180" s="226">
        <v>2246</v>
      </c>
      <c r="D180" s="228" t="s">
        <v>281</v>
      </c>
      <c r="E180" s="228" t="s">
        <v>291</v>
      </c>
      <c r="F180" s="228" t="s">
        <v>5</v>
      </c>
      <c r="G180" s="228" t="s">
        <v>293</v>
      </c>
      <c r="H180" s="229">
        <v>3199678</v>
      </c>
      <c r="I180" s="229">
        <v>0</v>
      </c>
      <c r="J180" s="229">
        <v>448054</v>
      </c>
      <c r="K180" s="229">
        <v>0</v>
      </c>
      <c r="L180" s="229">
        <v>346490</v>
      </c>
      <c r="M180" s="229">
        <v>13657</v>
      </c>
      <c r="N180" s="229">
        <v>0</v>
      </c>
      <c r="O180" s="229">
        <v>0</v>
      </c>
      <c r="P180" s="229">
        <v>95273</v>
      </c>
      <c r="Q180" s="229">
        <v>961</v>
      </c>
      <c r="R180" s="229">
        <v>0</v>
      </c>
      <c r="S180" s="229">
        <v>0</v>
      </c>
      <c r="T180" s="229">
        <v>5341</v>
      </c>
      <c r="U180" s="229">
        <v>0</v>
      </c>
      <c r="V180" s="229">
        <v>0</v>
      </c>
      <c r="W180" s="229">
        <v>6329</v>
      </c>
      <c r="X180" s="229">
        <v>74838</v>
      </c>
      <c r="Y180" s="229">
        <v>4190621</v>
      </c>
      <c r="Z180" s="229">
        <v>1450973</v>
      </c>
      <c r="AA180" s="229">
        <v>8238</v>
      </c>
      <c r="AB180" s="229">
        <v>5221</v>
      </c>
      <c r="AC180" s="229">
        <v>723625</v>
      </c>
      <c r="AD180" s="229">
        <v>2759</v>
      </c>
      <c r="AE180" s="229">
        <v>0</v>
      </c>
      <c r="AF180" s="229">
        <v>708265</v>
      </c>
      <c r="AG180" s="229">
        <v>107668</v>
      </c>
      <c r="AH180" s="229">
        <v>2468</v>
      </c>
      <c r="AI180" s="229">
        <v>0</v>
      </c>
      <c r="AJ180" s="229">
        <v>633</v>
      </c>
      <c r="AK180" s="229">
        <v>43035</v>
      </c>
      <c r="AL180" s="229">
        <v>1245</v>
      </c>
      <c r="AM180" s="229">
        <v>11942</v>
      </c>
      <c r="AN180" s="229">
        <v>18309</v>
      </c>
      <c r="AO180" s="229">
        <v>66556</v>
      </c>
      <c r="AP180" s="229">
        <v>27030</v>
      </c>
      <c r="AQ180" s="229">
        <v>29307</v>
      </c>
      <c r="AR180" s="229">
        <v>144691</v>
      </c>
      <c r="AS180" s="229">
        <v>7735</v>
      </c>
      <c r="AT180" s="229">
        <v>33118</v>
      </c>
      <c r="AU180" s="229">
        <v>32171</v>
      </c>
      <c r="AV180" s="229">
        <v>12566</v>
      </c>
      <c r="AW180" s="229">
        <v>3612</v>
      </c>
      <c r="AX180" s="229">
        <v>121857</v>
      </c>
      <c r="AY180" s="229">
        <v>468899</v>
      </c>
      <c r="AZ180" s="229">
        <v>13588</v>
      </c>
      <c r="BA180" s="229">
        <v>151382</v>
      </c>
      <c r="BB180" s="229">
        <v>0</v>
      </c>
      <c r="BC180" s="229">
        <v>0</v>
      </c>
      <c r="BD180" s="229">
        <v>0</v>
      </c>
      <c r="BE180" s="229">
        <v>4196892</v>
      </c>
      <c r="BF180" s="229">
        <v>320316</v>
      </c>
      <c r="BG180" s="229">
        <v>-6271</v>
      </c>
      <c r="BH180" s="229">
        <v>314045</v>
      </c>
      <c r="BI180" s="229">
        <v>10581</v>
      </c>
      <c r="BJ180" s="229">
        <v>0</v>
      </c>
      <c r="BK180" s="229">
        <v>0</v>
      </c>
      <c r="BL180" s="229">
        <v>10581</v>
      </c>
      <c r="BM180" s="229">
        <v>0</v>
      </c>
      <c r="BN180" s="229">
        <v>37767</v>
      </c>
      <c r="BO180" s="229">
        <v>0</v>
      </c>
      <c r="BP180" s="229">
        <v>0</v>
      </c>
      <c r="BQ180" s="229">
        <v>37767</v>
      </c>
      <c r="BR180" s="229">
        <v>42787</v>
      </c>
      <c r="BS180" s="229">
        <v>-27186</v>
      </c>
      <c r="BT180" s="229">
        <v>15601</v>
      </c>
      <c r="BU180" s="229">
        <v>0</v>
      </c>
      <c r="BV180" s="229">
        <v>0</v>
      </c>
      <c r="BW180" s="229">
        <v>0</v>
      </c>
      <c r="BX180" s="229">
        <v>0</v>
      </c>
      <c r="BY180" s="229">
        <v>0</v>
      </c>
      <c r="BZ180" s="229">
        <v>0</v>
      </c>
      <c r="CA180" s="229">
        <v>0</v>
      </c>
      <c r="CB180" s="229">
        <v>0</v>
      </c>
      <c r="CC180" s="229">
        <v>0</v>
      </c>
      <c r="CD180" s="229">
        <v>314045</v>
      </c>
      <c r="CE180" s="229">
        <v>0</v>
      </c>
      <c r="CF180" s="229">
        <v>15601</v>
      </c>
      <c r="CG180" s="229">
        <v>0</v>
      </c>
      <c r="CH180" s="229">
        <v>0</v>
      </c>
      <c r="CI180" s="229">
        <f t="shared" si="5"/>
        <v>329646</v>
      </c>
      <c r="CJ180" s="229">
        <v>0</v>
      </c>
      <c r="CK180" s="229">
        <v>0</v>
      </c>
      <c r="CL180" s="229">
        <v>0</v>
      </c>
      <c r="CM180" s="229">
        <v>0</v>
      </c>
      <c r="CN180" s="229">
        <v>3550</v>
      </c>
      <c r="CO180" s="229">
        <v>0</v>
      </c>
      <c r="CP180" s="229">
        <v>0</v>
      </c>
      <c r="CQ180" s="229">
        <v>0</v>
      </c>
      <c r="CR180" s="229">
        <v>0</v>
      </c>
      <c r="CS180" s="229">
        <v>3550</v>
      </c>
      <c r="CT180" s="229">
        <v>0</v>
      </c>
      <c r="CU180" s="229">
        <v>0</v>
      </c>
      <c r="CV180" s="229">
        <v>0</v>
      </c>
      <c r="CW180" s="229">
        <v>0</v>
      </c>
      <c r="CX180" s="229"/>
      <c r="CY180" s="229"/>
      <c r="CZ180" s="229"/>
      <c r="DA180" s="229">
        <v>353789</v>
      </c>
      <c r="DB180" s="229">
        <v>353789</v>
      </c>
      <c r="DC180" s="229">
        <v>0</v>
      </c>
      <c r="DD180" s="229">
        <v>20140</v>
      </c>
      <c r="DE180" s="229">
        <v>0</v>
      </c>
      <c r="DF180" s="229">
        <v>0</v>
      </c>
      <c r="DG180" s="229">
        <v>-36931</v>
      </c>
      <c r="DH180" s="229">
        <v>-10903</v>
      </c>
      <c r="DI180" s="229">
        <v>0</v>
      </c>
      <c r="DJ180" s="229">
        <v>0</v>
      </c>
      <c r="DK180" s="229">
        <v>-27694</v>
      </c>
      <c r="DL180" s="229">
        <v>0</v>
      </c>
      <c r="DM180" s="229">
        <v>0</v>
      </c>
      <c r="DN180" s="229">
        <v>0</v>
      </c>
      <c r="DO180" s="229">
        <v>0</v>
      </c>
      <c r="DP180" s="229">
        <v>0</v>
      </c>
      <c r="DQ180" s="230">
        <v>3.8908199999999996E-9</v>
      </c>
      <c r="DR180" s="231">
        <v>3006749</v>
      </c>
      <c r="DS180" s="232">
        <v>1190143</v>
      </c>
      <c r="DT180" s="231">
        <v>468899</v>
      </c>
      <c r="DU180" s="231">
        <v>101575</v>
      </c>
      <c r="DV180" s="231">
        <v>0</v>
      </c>
      <c r="DW180" s="231">
        <v>0</v>
      </c>
    </row>
    <row r="181" spans="1:127" hidden="1">
      <c r="A181" s="226">
        <v>3323</v>
      </c>
      <c r="B181" s="227" t="s">
        <v>472</v>
      </c>
      <c r="C181" s="226">
        <v>3323</v>
      </c>
      <c r="D181" s="228" t="s">
        <v>281</v>
      </c>
      <c r="E181" s="228" t="s">
        <v>291</v>
      </c>
      <c r="F181" s="228" t="s">
        <v>5</v>
      </c>
      <c r="G181" s="228" t="s">
        <v>283</v>
      </c>
      <c r="H181" s="229">
        <v>1317321.97</v>
      </c>
      <c r="I181" s="229">
        <v>0</v>
      </c>
      <c r="J181" s="229">
        <v>95494.84</v>
      </c>
      <c r="K181" s="229">
        <v>0</v>
      </c>
      <c r="L181" s="229">
        <v>137980</v>
      </c>
      <c r="M181" s="229">
        <v>600</v>
      </c>
      <c r="N181" s="229">
        <v>0</v>
      </c>
      <c r="O181" s="229">
        <v>0</v>
      </c>
      <c r="P181" s="229">
        <v>14659.09</v>
      </c>
      <c r="Q181" s="229">
        <v>10804</v>
      </c>
      <c r="R181" s="229">
        <v>0</v>
      </c>
      <c r="S181" s="229">
        <v>0</v>
      </c>
      <c r="T181" s="229">
        <v>1579</v>
      </c>
      <c r="U181" s="229">
        <v>0</v>
      </c>
      <c r="V181" s="229">
        <v>0</v>
      </c>
      <c r="W181" s="229">
        <v>5677.5</v>
      </c>
      <c r="X181" s="229">
        <v>42245</v>
      </c>
      <c r="Y181" s="229">
        <v>1626361.4000000001</v>
      </c>
      <c r="Z181" s="229">
        <v>444874</v>
      </c>
      <c r="AA181" s="229">
        <v>0</v>
      </c>
      <c r="AB181" s="229">
        <v>176351</v>
      </c>
      <c r="AC181" s="229">
        <v>73463</v>
      </c>
      <c r="AD181" s="229">
        <v>110911</v>
      </c>
      <c r="AE181" s="229">
        <v>0</v>
      </c>
      <c r="AF181" s="229">
        <v>21257</v>
      </c>
      <c r="AG181" s="229">
        <v>363</v>
      </c>
      <c r="AH181" s="229">
        <v>2461</v>
      </c>
      <c r="AI181" s="229">
        <v>0</v>
      </c>
      <c r="AJ181" s="229">
        <v>0</v>
      </c>
      <c r="AK181" s="229">
        <v>83002.8</v>
      </c>
      <c r="AL181" s="229">
        <v>4595</v>
      </c>
      <c r="AM181" s="229">
        <v>6271</v>
      </c>
      <c r="AN181" s="229">
        <v>4298</v>
      </c>
      <c r="AO181" s="229">
        <v>18406</v>
      </c>
      <c r="AP181" s="229">
        <v>3285.98</v>
      </c>
      <c r="AQ181" s="229">
        <v>0</v>
      </c>
      <c r="AR181" s="229">
        <v>20792.5</v>
      </c>
      <c r="AS181" s="229">
        <v>11255</v>
      </c>
      <c r="AT181" s="229">
        <v>0</v>
      </c>
      <c r="AU181" s="229">
        <v>10929</v>
      </c>
      <c r="AV181" s="229">
        <v>11041.75</v>
      </c>
      <c r="AW181" s="229">
        <v>4071</v>
      </c>
      <c r="AX181" s="229">
        <v>126294.31999999999</v>
      </c>
      <c r="AY181" s="229">
        <v>260542.24</v>
      </c>
      <c r="AZ181" s="229">
        <v>26275.65</v>
      </c>
      <c r="BA181" s="229">
        <v>126595.5</v>
      </c>
      <c r="BB181" s="229">
        <v>0</v>
      </c>
      <c r="BC181" s="229">
        <v>0</v>
      </c>
      <c r="BD181" s="229">
        <v>0</v>
      </c>
      <c r="BE181" s="229">
        <v>1547335.74</v>
      </c>
      <c r="BF181" s="229">
        <v>232186.5299999998</v>
      </c>
      <c r="BG181" s="229">
        <v>79025.660000000149</v>
      </c>
      <c r="BH181" s="229">
        <v>311212.18999999994</v>
      </c>
      <c r="BI181" s="229">
        <v>6810.75</v>
      </c>
      <c r="BJ181" s="229">
        <v>0</v>
      </c>
      <c r="BK181" s="229">
        <v>0</v>
      </c>
      <c r="BL181" s="229">
        <v>6810.75</v>
      </c>
      <c r="BM181" s="229">
        <v>0</v>
      </c>
      <c r="BN181" s="229">
        <v>6810.75</v>
      </c>
      <c r="BO181" s="229">
        <v>0</v>
      </c>
      <c r="BP181" s="229">
        <v>0</v>
      </c>
      <c r="BQ181" s="229">
        <v>6810.75</v>
      </c>
      <c r="BR181" s="229">
        <v>0</v>
      </c>
      <c r="BS181" s="229">
        <v>0</v>
      </c>
      <c r="BT181" s="229">
        <v>0</v>
      </c>
      <c r="BU181" s="229">
        <v>0</v>
      </c>
      <c r="BV181" s="229">
        <v>0</v>
      </c>
      <c r="BW181" s="229">
        <v>0</v>
      </c>
      <c r="BX181" s="229">
        <v>0</v>
      </c>
      <c r="BY181" s="229">
        <v>0</v>
      </c>
      <c r="BZ181" s="229">
        <v>0</v>
      </c>
      <c r="CA181" s="229">
        <v>0</v>
      </c>
      <c r="CB181" s="229">
        <v>0</v>
      </c>
      <c r="CC181" s="229">
        <v>0</v>
      </c>
      <c r="CD181" s="229">
        <v>311212.18999999994</v>
      </c>
      <c r="CE181" s="229">
        <v>0</v>
      </c>
      <c r="CF181" s="229">
        <v>0</v>
      </c>
      <c r="CG181" s="229">
        <v>0</v>
      </c>
      <c r="CH181" s="229">
        <v>0</v>
      </c>
      <c r="CI181" s="229">
        <f t="shared" si="5"/>
        <v>311212.18999999994</v>
      </c>
      <c r="CJ181" s="229">
        <v>596428.04</v>
      </c>
      <c r="CK181" s="229">
        <v>140232.01</v>
      </c>
      <c r="CL181" s="229">
        <v>0</v>
      </c>
      <c r="CM181" s="229">
        <v>456196.03</v>
      </c>
      <c r="CN181" s="229">
        <v>0</v>
      </c>
      <c r="CO181" s="229">
        <v>0</v>
      </c>
      <c r="CP181" s="229">
        <v>15773.92</v>
      </c>
      <c r="CQ181" s="229">
        <v>5621.59</v>
      </c>
      <c r="CR181" s="229">
        <v>0</v>
      </c>
      <c r="CS181" s="229">
        <v>477591.54000000004</v>
      </c>
      <c r="CT181" s="229">
        <v>0</v>
      </c>
      <c r="CU181" s="229">
        <v>0</v>
      </c>
      <c r="CV181" s="229">
        <v>0</v>
      </c>
      <c r="CW181" s="229">
        <v>0</v>
      </c>
      <c r="CX181" s="229"/>
      <c r="CY181" s="229"/>
      <c r="CZ181" s="229"/>
      <c r="DA181" s="229">
        <v>0</v>
      </c>
      <c r="DB181" s="229">
        <v>0</v>
      </c>
      <c r="DC181" s="229">
        <v>0</v>
      </c>
      <c r="DD181" s="229">
        <v>142.09</v>
      </c>
      <c r="DE181" s="229">
        <v>0</v>
      </c>
      <c r="DF181" s="229">
        <v>0</v>
      </c>
      <c r="DG181" s="229">
        <v>-12195</v>
      </c>
      <c r="DH181" s="229">
        <v>-51575.119999999995</v>
      </c>
      <c r="DI181" s="229">
        <v>0</v>
      </c>
      <c r="DJ181" s="229">
        <v>0</v>
      </c>
      <c r="DK181" s="229">
        <v>-63628.03</v>
      </c>
      <c r="DL181" s="229">
        <v>125</v>
      </c>
      <c r="DM181" s="229">
        <v>0</v>
      </c>
      <c r="DN181" s="229">
        <v>-39684.300000000003</v>
      </c>
      <c r="DO181" s="229">
        <v>-63192.02</v>
      </c>
      <c r="DP181" s="229">
        <v>0</v>
      </c>
      <c r="DQ181" s="230">
        <v>0</v>
      </c>
      <c r="DR181" s="231">
        <v>827219</v>
      </c>
      <c r="DS181" s="232">
        <v>720116.74</v>
      </c>
      <c r="DT181" s="231">
        <v>260542.24</v>
      </c>
      <c r="DU181" s="231">
        <v>27042.09</v>
      </c>
      <c r="DV181" s="231">
        <v>0</v>
      </c>
      <c r="DW181" s="231">
        <v>-102751.32</v>
      </c>
    </row>
    <row r="182" spans="1:127" hidden="1">
      <c r="A182" s="226">
        <v>7045</v>
      </c>
      <c r="B182" s="227" t="s">
        <v>473</v>
      </c>
      <c r="C182" s="226">
        <v>7045</v>
      </c>
      <c r="D182" s="228" t="s">
        <v>281</v>
      </c>
      <c r="E182" s="228" t="s">
        <v>296</v>
      </c>
      <c r="F182" s="228" t="s">
        <v>5</v>
      </c>
      <c r="G182" s="228" t="s">
        <v>283</v>
      </c>
      <c r="H182" s="229">
        <v>3188829.68</v>
      </c>
      <c r="I182" s="229">
        <v>0</v>
      </c>
      <c r="J182" s="229">
        <v>3526042.39</v>
      </c>
      <c r="K182" s="229">
        <v>0</v>
      </c>
      <c r="L182" s="229">
        <v>180500</v>
      </c>
      <c r="M182" s="229">
        <v>5352</v>
      </c>
      <c r="N182" s="229">
        <v>0</v>
      </c>
      <c r="O182" s="229">
        <v>0</v>
      </c>
      <c r="P182" s="229">
        <v>191388.97000000003</v>
      </c>
      <c r="Q182" s="229">
        <v>105489.63000000002</v>
      </c>
      <c r="R182" s="229">
        <v>0</v>
      </c>
      <c r="S182" s="229">
        <v>0</v>
      </c>
      <c r="T182" s="229">
        <v>2859.05</v>
      </c>
      <c r="U182" s="229">
        <v>0</v>
      </c>
      <c r="V182" s="229">
        <v>0</v>
      </c>
      <c r="W182" s="229">
        <v>45380.06</v>
      </c>
      <c r="X182" s="229">
        <v>26565</v>
      </c>
      <c r="Y182" s="229">
        <v>7272406.7799999993</v>
      </c>
      <c r="Z182" s="229">
        <v>2678860.4900000002</v>
      </c>
      <c r="AA182" s="229">
        <v>0</v>
      </c>
      <c r="AB182" s="229">
        <v>2333417.86</v>
      </c>
      <c r="AC182" s="229">
        <v>67806.340000000084</v>
      </c>
      <c r="AD182" s="229">
        <v>152641.92000000004</v>
      </c>
      <c r="AE182" s="229">
        <v>0</v>
      </c>
      <c r="AF182" s="229">
        <v>90712.149999999907</v>
      </c>
      <c r="AG182" s="229">
        <v>16794.699999999997</v>
      </c>
      <c r="AH182" s="229">
        <v>7353.5</v>
      </c>
      <c r="AI182" s="229">
        <v>10558</v>
      </c>
      <c r="AJ182" s="229">
        <v>0</v>
      </c>
      <c r="AK182" s="229">
        <v>36698.680000000008</v>
      </c>
      <c r="AL182" s="229">
        <v>0</v>
      </c>
      <c r="AM182" s="229">
        <v>89176.38</v>
      </c>
      <c r="AN182" s="229">
        <v>13255.37</v>
      </c>
      <c r="AO182" s="229">
        <v>95821.14</v>
      </c>
      <c r="AP182" s="229">
        <v>0</v>
      </c>
      <c r="AQ182" s="229">
        <v>10983.18</v>
      </c>
      <c r="AR182" s="229">
        <v>246036.56</v>
      </c>
      <c r="AS182" s="229">
        <v>1565</v>
      </c>
      <c r="AT182" s="229">
        <v>4427.7</v>
      </c>
      <c r="AU182" s="229">
        <v>21742.18</v>
      </c>
      <c r="AV182" s="229">
        <v>5139.75</v>
      </c>
      <c r="AW182" s="229">
        <v>4464</v>
      </c>
      <c r="AX182" s="229">
        <v>208106.19</v>
      </c>
      <c r="AY182" s="229">
        <v>109316.6</v>
      </c>
      <c r="AZ182" s="229">
        <v>132856.73000000001</v>
      </c>
      <c r="BA182" s="229">
        <v>887536.53</v>
      </c>
      <c r="BB182" s="229">
        <v>-10505</v>
      </c>
      <c r="BC182" s="229">
        <v>0</v>
      </c>
      <c r="BD182" s="229">
        <v>0</v>
      </c>
      <c r="BE182" s="229">
        <v>7214765.9499999993</v>
      </c>
      <c r="BF182" s="229">
        <v>1087187.9999999991</v>
      </c>
      <c r="BG182" s="229">
        <v>57640.830000000075</v>
      </c>
      <c r="BH182" s="229">
        <v>1144828.8299999991</v>
      </c>
      <c r="BI182" s="229">
        <v>17344.75</v>
      </c>
      <c r="BJ182" s="229">
        <v>0</v>
      </c>
      <c r="BK182" s="229">
        <v>0</v>
      </c>
      <c r="BL182" s="229">
        <v>17344.75</v>
      </c>
      <c r="BM182" s="229">
        <v>0</v>
      </c>
      <c r="BN182" s="229">
        <v>29934.12</v>
      </c>
      <c r="BO182" s="229">
        <v>0</v>
      </c>
      <c r="BP182" s="229">
        <v>0</v>
      </c>
      <c r="BQ182" s="229">
        <v>29934.12</v>
      </c>
      <c r="BR182" s="229">
        <v>68400</v>
      </c>
      <c r="BS182" s="229">
        <v>-12589.369999999999</v>
      </c>
      <c r="BT182" s="229">
        <v>55810.630000000005</v>
      </c>
      <c r="BU182" s="229">
        <v>0</v>
      </c>
      <c r="BV182" s="229">
        <v>0</v>
      </c>
      <c r="BW182" s="229">
        <v>0</v>
      </c>
      <c r="BX182" s="229">
        <v>0</v>
      </c>
      <c r="BY182" s="229">
        <v>0</v>
      </c>
      <c r="BZ182" s="229">
        <v>0</v>
      </c>
      <c r="CA182" s="229">
        <v>0</v>
      </c>
      <c r="CB182" s="229">
        <v>0</v>
      </c>
      <c r="CC182" s="229">
        <v>0</v>
      </c>
      <c r="CD182" s="229">
        <v>1144828.8299999991</v>
      </c>
      <c r="CE182" s="229">
        <v>0</v>
      </c>
      <c r="CF182" s="229">
        <v>55810.630000000005</v>
      </c>
      <c r="CG182" s="229">
        <v>0</v>
      </c>
      <c r="CH182" s="229">
        <v>0</v>
      </c>
      <c r="CI182" s="229">
        <f t="shared" si="5"/>
        <v>1200639.459999999</v>
      </c>
      <c r="CJ182" s="229">
        <v>1652158.73</v>
      </c>
      <c r="CK182" s="229">
        <v>0</v>
      </c>
      <c r="CL182" s="229">
        <v>0</v>
      </c>
      <c r="CM182" s="229">
        <v>1652158.73</v>
      </c>
      <c r="CN182" s="229">
        <v>0</v>
      </c>
      <c r="CO182" s="229">
        <v>0</v>
      </c>
      <c r="CP182" s="229">
        <v>20169.07</v>
      </c>
      <c r="CQ182" s="229">
        <v>0</v>
      </c>
      <c r="CR182" s="229">
        <v>-386703.39</v>
      </c>
      <c r="CS182" s="229">
        <v>1285624.4100000001</v>
      </c>
      <c r="CT182" s="229">
        <v>0</v>
      </c>
      <c r="CU182" s="229">
        <v>0</v>
      </c>
      <c r="CV182" s="229">
        <v>0</v>
      </c>
      <c r="CW182" s="229">
        <v>0</v>
      </c>
      <c r="CX182" s="229"/>
      <c r="CY182" s="229"/>
      <c r="CZ182" s="229"/>
      <c r="DA182" s="229">
        <v>0</v>
      </c>
      <c r="DB182" s="229">
        <v>0</v>
      </c>
      <c r="DC182" s="229">
        <v>0</v>
      </c>
      <c r="DD182" s="229">
        <v>34927.42</v>
      </c>
      <c r="DE182" s="229">
        <v>0</v>
      </c>
      <c r="DF182" s="229">
        <v>0</v>
      </c>
      <c r="DG182" s="229">
        <v>-58074.09</v>
      </c>
      <c r="DH182" s="229">
        <v>-61838.28</v>
      </c>
      <c r="DI182" s="229">
        <v>0</v>
      </c>
      <c r="DJ182" s="229">
        <v>0</v>
      </c>
      <c r="DK182" s="229">
        <v>-84984.95</v>
      </c>
      <c r="DL182" s="229">
        <v>0</v>
      </c>
      <c r="DM182" s="229">
        <v>0</v>
      </c>
      <c r="DN182" s="229">
        <v>0</v>
      </c>
      <c r="DO182" s="229">
        <v>0</v>
      </c>
      <c r="DP182" s="229">
        <v>0</v>
      </c>
      <c r="DQ182" s="230">
        <v>0</v>
      </c>
      <c r="DR182" s="231">
        <v>5340233.46</v>
      </c>
      <c r="DS182" s="232">
        <v>1874532.4899999993</v>
      </c>
      <c r="DT182" s="231">
        <v>109316.6</v>
      </c>
      <c r="DU182" s="231">
        <v>299737.65000000002</v>
      </c>
      <c r="DV182" s="231">
        <v>0</v>
      </c>
      <c r="DW182" s="231">
        <v>0</v>
      </c>
    </row>
    <row r="183" spans="1:127" hidden="1">
      <c r="A183" s="226">
        <v>2192</v>
      </c>
      <c r="B183" s="227" t="s">
        <v>474</v>
      </c>
      <c r="C183" s="226">
        <v>2192</v>
      </c>
      <c r="D183" s="228" t="s">
        <v>281</v>
      </c>
      <c r="E183" s="228" t="s">
        <v>291</v>
      </c>
      <c r="F183" s="228" t="s">
        <v>5</v>
      </c>
      <c r="G183" s="228" t="s">
        <v>283</v>
      </c>
      <c r="H183" s="229">
        <v>2709346.9</v>
      </c>
      <c r="I183" s="229">
        <v>0</v>
      </c>
      <c r="J183" s="229">
        <v>63206.080000000002</v>
      </c>
      <c r="K183" s="229">
        <v>0</v>
      </c>
      <c r="L183" s="229">
        <v>330640</v>
      </c>
      <c r="M183" s="229">
        <v>0</v>
      </c>
      <c r="N183" s="229">
        <v>0</v>
      </c>
      <c r="O183" s="229">
        <v>0</v>
      </c>
      <c r="P183" s="229">
        <v>75264.160000000003</v>
      </c>
      <c r="Q183" s="229">
        <v>0</v>
      </c>
      <c r="R183" s="229">
        <v>0</v>
      </c>
      <c r="S183" s="229">
        <v>0</v>
      </c>
      <c r="T183" s="229">
        <v>9334.7999999999993</v>
      </c>
      <c r="U183" s="229">
        <v>27625</v>
      </c>
      <c r="V183" s="229">
        <v>0</v>
      </c>
      <c r="W183" s="229">
        <v>11278.92</v>
      </c>
      <c r="X183" s="229">
        <v>20904</v>
      </c>
      <c r="Y183" s="229">
        <v>3247599.86</v>
      </c>
      <c r="Z183" s="229">
        <v>1515829.0900000061</v>
      </c>
      <c r="AA183" s="229">
        <v>0</v>
      </c>
      <c r="AB183" s="229">
        <v>499018.46</v>
      </c>
      <c r="AC183" s="229">
        <v>56631.410000000149</v>
      </c>
      <c r="AD183" s="229">
        <v>382067.02</v>
      </c>
      <c r="AE183" s="229">
        <v>0</v>
      </c>
      <c r="AF183" s="229">
        <v>91398.789999999339</v>
      </c>
      <c r="AG183" s="229">
        <v>9959.3600000000624</v>
      </c>
      <c r="AH183" s="229">
        <v>5645.5999999999985</v>
      </c>
      <c r="AI183" s="229">
        <v>0</v>
      </c>
      <c r="AJ183" s="229">
        <v>0</v>
      </c>
      <c r="AK183" s="229">
        <v>41535.489999999991</v>
      </c>
      <c r="AL183" s="229">
        <v>553.69000000000005</v>
      </c>
      <c r="AM183" s="229">
        <v>0</v>
      </c>
      <c r="AN183" s="229">
        <v>11065.97</v>
      </c>
      <c r="AO183" s="229">
        <v>67561.27</v>
      </c>
      <c r="AP183" s="229">
        <v>33654.800000000003</v>
      </c>
      <c r="AQ183" s="229">
        <v>29646.040000000005</v>
      </c>
      <c r="AR183" s="229">
        <v>122086.28000000014</v>
      </c>
      <c r="AS183" s="229">
        <v>25991.889999999992</v>
      </c>
      <c r="AT183" s="229">
        <v>0</v>
      </c>
      <c r="AU183" s="229">
        <v>56975.25</v>
      </c>
      <c r="AV183" s="229">
        <v>12566.4</v>
      </c>
      <c r="AW183" s="229">
        <v>7820</v>
      </c>
      <c r="AX183" s="229">
        <v>163577.33000000002</v>
      </c>
      <c r="AY183" s="229">
        <v>135000.71</v>
      </c>
      <c r="AZ183" s="229">
        <v>41465.72</v>
      </c>
      <c r="BA183" s="229">
        <v>137637.49</v>
      </c>
      <c r="BB183" s="229">
        <v>0</v>
      </c>
      <c r="BC183" s="229">
        <v>0</v>
      </c>
      <c r="BD183" s="229">
        <v>326.89</v>
      </c>
      <c r="BE183" s="229">
        <v>3448014.9500000062</v>
      </c>
      <c r="BF183" s="229">
        <v>544012.94999999984</v>
      </c>
      <c r="BG183" s="229">
        <v>-200415.09000000637</v>
      </c>
      <c r="BH183" s="229">
        <v>343597.85999999347</v>
      </c>
      <c r="BI183" s="229">
        <v>9681.25</v>
      </c>
      <c r="BJ183" s="229">
        <v>0</v>
      </c>
      <c r="BK183" s="229">
        <v>326.89</v>
      </c>
      <c r="BL183" s="229">
        <v>10008.14</v>
      </c>
      <c r="BM183" s="229">
        <v>0</v>
      </c>
      <c r="BN183" s="229">
        <v>10172.959999999999</v>
      </c>
      <c r="BO183" s="229">
        <v>0</v>
      </c>
      <c r="BP183" s="229">
        <v>0</v>
      </c>
      <c r="BQ183" s="229">
        <v>10172.959999999999</v>
      </c>
      <c r="BR183" s="229">
        <v>164.81999999999971</v>
      </c>
      <c r="BS183" s="229">
        <v>-164.81999999999971</v>
      </c>
      <c r="BT183" s="229">
        <v>0</v>
      </c>
      <c r="BU183" s="229">
        <v>0</v>
      </c>
      <c r="BV183" s="229">
        <v>0</v>
      </c>
      <c r="BW183" s="229">
        <v>0</v>
      </c>
      <c r="BX183" s="229">
        <v>0</v>
      </c>
      <c r="BY183" s="229">
        <v>0</v>
      </c>
      <c r="BZ183" s="229">
        <v>0</v>
      </c>
      <c r="CA183" s="229">
        <v>0</v>
      </c>
      <c r="CB183" s="229">
        <v>0</v>
      </c>
      <c r="CC183" s="229">
        <v>0</v>
      </c>
      <c r="CD183" s="229">
        <v>343597.85999999347</v>
      </c>
      <c r="CE183" s="229">
        <v>0</v>
      </c>
      <c r="CF183" s="229">
        <v>0</v>
      </c>
      <c r="CG183" s="229">
        <v>0</v>
      </c>
      <c r="CH183" s="229">
        <v>0</v>
      </c>
      <c r="CI183" s="229">
        <f t="shared" si="5"/>
        <v>343597.85999999347</v>
      </c>
      <c r="CJ183" s="229">
        <v>589940.46</v>
      </c>
      <c r="CK183" s="229">
        <v>0</v>
      </c>
      <c r="CL183" s="229">
        <v>0</v>
      </c>
      <c r="CM183" s="229">
        <v>589940.46</v>
      </c>
      <c r="CN183" s="229">
        <v>0</v>
      </c>
      <c r="CO183" s="229">
        <v>0</v>
      </c>
      <c r="CP183" s="229">
        <v>9796.36</v>
      </c>
      <c r="CQ183" s="229">
        <v>15.55</v>
      </c>
      <c r="CR183" s="229">
        <v>-240485.78</v>
      </c>
      <c r="CS183" s="229">
        <v>359266.58999999997</v>
      </c>
      <c r="CT183" s="229">
        <v>0</v>
      </c>
      <c r="CU183" s="229">
        <v>0</v>
      </c>
      <c r="CV183" s="229">
        <v>0</v>
      </c>
      <c r="CW183" s="229">
        <v>0</v>
      </c>
      <c r="CX183" s="229"/>
      <c r="CY183" s="229"/>
      <c r="CZ183" s="229"/>
      <c r="DA183" s="229">
        <v>0</v>
      </c>
      <c r="DB183" s="229">
        <v>0</v>
      </c>
      <c r="DC183" s="229">
        <v>0</v>
      </c>
      <c r="DD183" s="229">
        <v>16173.6</v>
      </c>
      <c r="DE183" s="229">
        <v>0</v>
      </c>
      <c r="DF183" s="229">
        <v>0</v>
      </c>
      <c r="DG183" s="229">
        <v>-27704.32</v>
      </c>
      <c r="DH183" s="229">
        <v>0</v>
      </c>
      <c r="DI183" s="229">
        <v>0</v>
      </c>
      <c r="DJ183" s="229">
        <v>0</v>
      </c>
      <c r="DK183" s="229">
        <v>-11530.72</v>
      </c>
      <c r="DL183" s="229">
        <v>0</v>
      </c>
      <c r="DM183" s="229">
        <v>0</v>
      </c>
      <c r="DN183" s="229">
        <v>0</v>
      </c>
      <c r="DO183" s="229">
        <v>-4138</v>
      </c>
      <c r="DP183" s="229">
        <v>0</v>
      </c>
      <c r="DQ183" s="230"/>
      <c r="DR183" s="231">
        <v>2554904.130000005</v>
      </c>
      <c r="DS183" s="232">
        <v>893110.82000000123</v>
      </c>
      <c r="DT183" s="231">
        <v>135000.71</v>
      </c>
      <c r="DU183" s="231">
        <v>84598.96</v>
      </c>
      <c r="DV183" s="231">
        <v>27625</v>
      </c>
      <c r="DW183" s="231">
        <v>-4138</v>
      </c>
    </row>
    <row r="184" spans="1:127" hidden="1">
      <c r="A184" s="226">
        <v>7014</v>
      </c>
      <c r="B184" s="227" t="s">
        <v>475</v>
      </c>
      <c r="C184" s="226">
        <v>7014</v>
      </c>
      <c r="D184" s="228" t="s">
        <v>281</v>
      </c>
      <c r="E184" s="228" t="s">
        <v>296</v>
      </c>
      <c r="F184" s="228" t="s">
        <v>5</v>
      </c>
      <c r="G184" s="228" t="s">
        <v>283</v>
      </c>
      <c r="H184" s="229">
        <v>3141587.74</v>
      </c>
      <c r="I184" s="229">
        <v>0</v>
      </c>
      <c r="J184" s="229">
        <v>4946809.95</v>
      </c>
      <c r="K184" s="229">
        <v>0</v>
      </c>
      <c r="L184" s="229">
        <v>164030</v>
      </c>
      <c r="M184" s="229">
        <v>4313.8599999999997</v>
      </c>
      <c r="N184" s="229">
        <v>11850</v>
      </c>
      <c r="O184" s="229">
        <v>0</v>
      </c>
      <c r="P184" s="229">
        <v>241312.85</v>
      </c>
      <c r="Q184" s="229">
        <v>27336.77</v>
      </c>
      <c r="R184" s="229">
        <v>0</v>
      </c>
      <c r="S184" s="229">
        <v>0</v>
      </c>
      <c r="T184" s="229">
        <v>0</v>
      </c>
      <c r="U184" s="229">
        <v>7762.59</v>
      </c>
      <c r="V184" s="229">
        <v>0</v>
      </c>
      <c r="W184" s="229">
        <v>15994.94</v>
      </c>
      <c r="X184" s="229">
        <v>27728</v>
      </c>
      <c r="Y184" s="229">
        <v>8588726.6999999993</v>
      </c>
      <c r="Z184" s="229">
        <v>2232800.4900000002</v>
      </c>
      <c r="AA184" s="229">
        <v>0</v>
      </c>
      <c r="AB184" s="229">
        <v>2586036.56</v>
      </c>
      <c r="AC184" s="229">
        <v>68056.39</v>
      </c>
      <c r="AD184" s="229">
        <v>334120.46999999997</v>
      </c>
      <c r="AE184" s="229">
        <v>0</v>
      </c>
      <c r="AF184" s="229">
        <v>45207.07</v>
      </c>
      <c r="AG184" s="229">
        <v>27516.67</v>
      </c>
      <c r="AH184" s="229">
        <v>37118.39</v>
      </c>
      <c r="AI184" s="229">
        <v>0</v>
      </c>
      <c r="AJ184" s="229">
        <v>0</v>
      </c>
      <c r="AK184" s="229">
        <v>124238.18</v>
      </c>
      <c r="AL184" s="229">
        <v>7881.6</v>
      </c>
      <c r="AM184" s="229">
        <v>135291.34</v>
      </c>
      <c r="AN184" s="229">
        <v>17008.490000000002</v>
      </c>
      <c r="AO184" s="229">
        <v>135755.16</v>
      </c>
      <c r="AP184" s="229">
        <v>0</v>
      </c>
      <c r="AQ184" s="229">
        <v>31383.599999999999</v>
      </c>
      <c r="AR184" s="229">
        <v>57263.53</v>
      </c>
      <c r="AS184" s="229">
        <v>67698.97</v>
      </c>
      <c r="AT184" s="229">
        <v>4260.82</v>
      </c>
      <c r="AU184" s="229">
        <v>23950.31</v>
      </c>
      <c r="AV184" s="229">
        <v>14195.619999999999</v>
      </c>
      <c r="AW184" s="229">
        <v>0</v>
      </c>
      <c r="AX184" s="229">
        <v>182888.66</v>
      </c>
      <c r="AY184" s="229">
        <v>1509428.57</v>
      </c>
      <c r="AZ184" s="229">
        <v>143698.43</v>
      </c>
      <c r="BA184" s="229">
        <v>255035.09</v>
      </c>
      <c r="BB184" s="229">
        <v>0</v>
      </c>
      <c r="BC184" s="229">
        <v>0</v>
      </c>
      <c r="BD184" s="229">
        <v>0</v>
      </c>
      <c r="BE184" s="229">
        <v>8040834.4099999992</v>
      </c>
      <c r="BF184" s="229">
        <v>1241397.0499999991</v>
      </c>
      <c r="BG184" s="229">
        <v>547892.29</v>
      </c>
      <c r="BH184" s="229">
        <v>1789289.3399999992</v>
      </c>
      <c r="BI184" s="229">
        <v>-31968</v>
      </c>
      <c r="BJ184" s="229">
        <v>0</v>
      </c>
      <c r="BK184" s="229">
        <v>0</v>
      </c>
      <c r="BL184" s="229">
        <v>-31968</v>
      </c>
      <c r="BM184" s="229">
        <v>0</v>
      </c>
      <c r="BN184" s="229">
        <v>0</v>
      </c>
      <c r="BO184" s="229">
        <v>0</v>
      </c>
      <c r="BP184" s="229">
        <v>0</v>
      </c>
      <c r="BQ184" s="229">
        <v>0</v>
      </c>
      <c r="BR184" s="229">
        <v>49333.66</v>
      </c>
      <c r="BS184" s="229">
        <v>-31968</v>
      </c>
      <c r="BT184" s="229">
        <v>17365.660000000003</v>
      </c>
      <c r="BU184" s="229">
        <v>0</v>
      </c>
      <c r="BV184" s="229">
        <v>0</v>
      </c>
      <c r="BW184" s="229">
        <v>0</v>
      </c>
      <c r="BX184" s="229">
        <v>0</v>
      </c>
      <c r="BY184" s="229">
        <v>0</v>
      </c>
      <c r="BZ184" s="229">
        <v>0</v>
      </c>
      <c r="CA184" s="229">
        <v>0</v>
      </c>
      <c r="CB184" s="229">
        <v>0</v>
      </c>
      <c r="CC184" s="229">
        <v>0</v>
      </c>
      <c r="CD184" s="229">
        <v>1789289.3399999992</v>
      </c>
      <c r="CE184" s="229">
        <v>0</v>
      </c>
      <c r="CF184" s="229">
        <v>17365.660000000003</v>
      </c>
      <c r="CG184" s="229">
        <v>0</v>
      </c>
      <c r="CH184" s="229">
        <v>0</v>
      </c>
      <c r="CI184" s="229">
        <f t="shared" si="5"/>
        <v>1806654.9999999991</v>
      </c>
      <c r="CJ184" s="229">
        <v>150000</v>
      </c>
      <c r="CK184" s="229">
        <v>58347.5</v>
      </c>
      <c r="CL184" s="229">
        <v>24435.79</v>
      </c>
      <c r="CM184" s="229">
        <v>116088.29000000001</v>
      </c>
      <c r="CN184" s="229">
        <v>173.57</v>
      </c>
      <c r="CO184" s="229">
        <v>0</v>
      </c>
      <c r="CP184" s="229">
        <v>58882.38</v>
      </c>
      <c r="CQ184" s="229">
        <v>0</v>
      </c>
      <c r="CR184" s="229">
        <v>0</v>
      </c>
      <c r="CS184" s="229">
        <v>175144.24000000002</v>
      </c>
      <c r="CT184" s="229">
        <v>1530361</v>
      </c>
      <c r="CU184" s="229">
        <v>0</v>
      </c>
      <c r="CV184" s="229">
        <v>0</v>
      </c>
      <c r="CW184" s="229">
        <v>1530361</v>
      </c>
      <c r="CX184" s="229"/>
      <c r="CY184" s="229"/>
      <c r="CZ184" s="229"/>
      <c r="DA184" s="229">
        <v>0</v>
      </c>
      <c r="DB184" s="229">
        <v>1530361</v>
      </c>
      <c r="DC184" s="229">
        <v>0</v>
      </c>
      <c r="DD184" s="229">
        <v>0</v>
      </c>
      <c r="DE184" s="229">
        <v>0</v>
      </c>
      <c r="DF184" s="229">
        <v>0</v>
      </c>
      <c r="DG184" s="229">
        <v>-17565.84</v>
      </c>
      <c r="DH184" s="229">
        <v>-334</v>
      </c>
      <c r="DI184" s="229">
        <v>0</v>
      </c>
      <c r="DJ184" s="229">
        <v>0</v>
      </c>
      <c r="DK184" s="229">
        <v>-17899.84</v>
      </c>
      <c r="DL184" s="229">
        <v>18845</v>
      </c>
      <c r="DM184" s="229">
        <v>156957.53</v>
      </c>
      <c r="DN184" s="229">
        <v>-57319.23</v>
      </c>
      <c r="DO184" s="229">
        <v>0</v>
      </c>
      <c r="DP184" s="229">
        <v>566.22</v>
      </c>
      <c r="DQ184" s="230">
        <v>8.0000000074505806E-2</v>
      </c>
      <c r="DR184" s="231">
        <v>5293737.6500000004</v>
      </c>
      <c r="DS184" s="232">
        <v>2747096.7599999988</v>
      </c>
      <c r="DT184" s="231">
        <v>1509428.57</v>
      </c>
      <c r="DU184" s="231">
        <v>268649.62</v>
      </c>
      <c r="DV184" s="231">
        <v>7762.59</v>
      </c>
      <c r="DW184" s="231">
        <v>119049.51999999999</v>
      </c>
    </row>
    <row r="185" spans="1:127" hidden="1">
      <c r="A185" s="226">
        <v>7009</v>
      </c>
      <c r="B185" s="227" t="s">
        <v>476</v>
      </c>
      <c r="C185" s="226">
        <v>7009</v>
      </c>
      <c r="D185" s="228" t="s">
        <v>281</v>
      </c>
      <c r="E185" s="228" t="s">
        <v>296</v>
      </c>
      <c r="F185" s="228" t="s">
        <v>5</v>
      </c>
      <c r="G185" s="228" t="s">
        <v>283</v>
      </c>
      <c r="H185" s="229">
        <v>2053732.25</v>
      </c>
      <c r="I185" s="229">
        <v>408754</v>
      </c>
      <c r="J185" s="229">
        <v>4452371.24</v>
      </c>
      <c r="K185" s="229">
        <v>0</v>
      </c>
      <c r="L185" s="229">
        <v>172180</v>
      </c>
      <c r="M185" s="229">
        <v>3085.64</v>
      </c>
      <c r="N185" s="229">
        <v>970518.26</v>
      </c>
      <c r="O185" s="229">
        <v>30259.5</v>
      </c>
      <c r="P185" s="229">
        <v>139775.04000000001</v>
      </c>
      <c r="Q185" s="229">
        <v>18353.72</v>
      </c>
      <c r="R185" s="229">
        <v>0</v>
      </c>
      <c r="S185" s="229">
        <v>53636</v>
      </c>
      <c r="T185" s="229">
        <v>4711.09</v>
      </c>
      <c r="U185" s="229">
        <v>70957.3</v>
      </c>
      <c r="V185" s="229">
        <v>0</v>
      </c>
      <c r="W185" s="229">
        <v>5888</v>
      </c>
      <c r="X185" s="229">
        <v>21334</v>
      </c>
      <c r="Y185" s="229">
        <v>8405556.0399999991</v>
      </c>
      <c r="Z185" s="229">
        <v>2399398.7199999997</v>
      </c>
      <c r="AA185" s="229">
        <v>0</v>
      </c>
      <c r="AB185" s="229">
        <v>2930058.89</v>
      </c>
      <c r="AC185" s="229">
        <v>290188.12000000005</v>
      </c>
      <c r="AD185" s="229">
        <v>485026.13</v>
      </c>
      <c r="AE185" s="229">
        <v>0</v>
      </c>
      <c r="AF185" s="229">
        <v>146377.25</v>
      </c>
      <c r="AG185" s="229">
        <v>5988.79</v>
      </c>
      <c r="AH185" s="229">
        <v>17168.019999999997</v>
      </c>
      <c r="AI185" s="229">
        <v>0</v>
      </c>
      <c r="AJ185" s="229">
        <v>0</v>
      </c>
      <c r="AK185" s="229">
        <v>64596.840000000004</v>
      </c>
      <c r="AL185" s="229">
        <v>7497.98</v>
      </c>
      <c r="AM185" s="229">
        <v>15538.48</v>
      </c>
      <c r="AN185" s="229">
        <v>26886.829999999998</v>
      </c>
      <c r="AO185" s="229">
        <v>201149.7</v>
      </c>
      <c r="AP185" s="229">
        <v>0</v>
      </c>
      <c r="AQ185" s="229">
        <v>73744.259999999995</v>
      </c>
      <c r="AR185" s="229">
        <v>123584.21399999999</v>
      </c>
      <c r="AS185" s="229">
        <v>59698.37</v>
      </c>
      <c r="AT185" s="229">
        <v>861.77</v>
      </c>
      <c r="AU185" s="229">
        <v>42241.62</v>
      </c>
      <c r="AV185" s="229">
        <v>5850</v>
      </c>
      <c r="AW185" s="229">
        <v>0</v>
      </c>
      <c r="AX185" s="229">
        <v>176520.05000000002</v>
      </c>
      <c r="AY185" s="229">
        <v>126728.79000000001</v>
      </c>
      <c r="AZ185" s="229">
        <v>326515.31</v>
      </c>
      <c r="BA185" s="229">
        <v>98800.24</v>
      </c>
      <c r="BB185" s="229">
        <v>0</v>
      </c>
      <c r="BC185" s="229">
        <v>0</v>
      </c>
      <c r="BD185" s="229">
        <v>191874.82</v>
      </c>
      <c r="BE185" s="229">
        <v>7816295.1939999992</v>
      </c>
      <c r="BF185" s="229">
        <v>1525336.6100000003</v>
      </c>
      <c r="BG185" s="229">
        <v>589260.8459999999</v>
      </c>
      <c r="BH185" s="229">
        <v>2114597.4560000002</v>
      </c>
      <c r="BI185" s="229">
        <v>77068.75</v>
      </c>
      <c r="BJ185" s="229">
        <v>0</v>
      </c>
      <c r="BK185" s="229">
        <v>191874.82</v>
      </c>
      <c r="BL185" s="229">
        <v>268943.57</v>
      </c>
      <c r="BM185" s="229">
        <v>0</v>
      </c>
      <c r="BN185" s="229">
        <v>221952.63</v>
      </c>
      <c r="BO185" s="229">
        <v>51121.03</v>
      </c>
      <c r="BP185" s="229">
        <v>31273.159999999996</v>
      </c>
      <c r="BQ185" s="229">
        <v>304346.82</v>
      </c>
      <c r="BR185" s="229">
        <v>45567.26</v>
      </c>
      <c r="BS185" s="229">
        <v>-35403.25</v>
      </c>
      <c r="BT185" s="229">
        <v>10164.010000000002</v>
      </c>
      <c r="BU185" s="229">
        <v>0</v>
      </c>
      <c r="BV185" s="229">
        <v>0</v>
      </c>
      <c r="BW185" s="229">
        <v>0</v>
      </c>
      <c r="BX185" s="229">
        <v>0</v>
      </c>
      <c r="BY185" s="229">
        <v>0</v>
      </c>
      <c r="BZ185" s="229">
        <v>0</v>
      </c>
      <c r="CA185" s="229">
        <v>0</v>
      </c>
      <c r="CB185" s="229">
        <v>0</v>
      </c>
      <c r="CC185" s="229">
        <v>0</v>
      </c>
      <c r="CD185" s="229">
        <v>2114597.4560000002</v>
      </c>
      <c r="CE185" s="229">
        <v>0</v>
      </c>
      <c r="CF185" s="229">
        <v>10164.010000000002</v>
      </c>
      <c r="CG185" s="229">
        <v>0</v>
      </c>
      <c r="CH185" s="229">
        <v>0</v>
      </c>
      <c r="CI185" s="229">
        <f t="shared" si="5"/>
        <v>2124761.466</v>
      </c>
      <c r="CJ185" s="229">
        <v>50000</v>
      </c>
      <c r="CK185" s="229">
        <v>1381.62</v>
      </c>
      <c r="CL185" s="229">
        <v>0</v>
      </c>
      <c r="CM185" s="229">
        <v>48618.38</v>
      </c>
      <c r="CN185" s="229">
        <v>0</v>
      </c>
      <c r="CO185" s="229">
        <v>0</v>
      </c>
      <c r="CP185" s="229">
        <v>30254.06</v>
      </c>
      <c r="CQ185" s="229">
        <v>81.45</v>
      </c>
      <c r="CR185" s="229">
        <v>-365206.61</v>
      </c>
      <c r="CS185" s="229">
        <v>-286252.71999999997</v>
      </c>
      <c r="CT185" s="229">
        <v>2301854.85</v>
      </c>
      <c r="CU185" s="229">
        <v>0</v>
      </c>
      <c r="CV185" s="229">
        <v>0</v>
      </c>
      <c r="CW185" s="229">
        <v>2301854.85</v>
      </c>
      <c r="CX185" s="229"/>
      <c r="CY185" s="229"/>
      <c r="CZ185" s="229"/>
      <c r="DA185" s="229">
        <v>0</v>
      </c>
      <c r="DB185" s="229">
        <v>2301854.85</v>
      </c>
      <c r="DC185" s="229">
        <v>195116.19</v>
      </c>
      <c r="DD185" s="229">
        <v>64977.95</v>
      </c>
      <c r="DE185" s="229">
        <v>25483.93</v>
      </c>
      <c r="DF185" s="229">
        <v>0</v>
      </c>
      <c r="DG185" s="229">
        <v>-128789.8</v>
      </c>
      <c r="DH185" s="229">
        <v>-47628.87</v>
      </c>
      <c r="DI185" s="229">
        <v>0</v>
      </c>
      <c r="DJ185" s="229">
        <v>0</v>
      </c>
      <c r="DK185" s="229">
        <v>109159.40000000002</v>
      </c>
      <c r="DL185" s="229">
        <v>0</v>
      </c>
      <c r="DM185" s="229">
        <v>0</v>
      </c>
      <c r="DN185" s="229">
        <v>0</v>
      </c>
      <c r="DO185" s="229">
        <v>0</v>
      </c>
      <c r="DP185" s="229">
        <v>0</v>
      </c>
      <c r="DQ185" s="230">
        <v>-6.0000000521540642E-2</v>
      </c>
      <c r="DR185" s="231">
        <v>6257037.8999999994</v>
      </c>
      <c r="DS185" s="232">
        <v>1559257.2939999998</v>
      </c>
      <c r="DT185" s="231">
        <v>126728.79000000001</v>
      </c>
      <c r="DU185" s="231">
        <v>193099.35</v>
      </c>
      <c r="DV185" s="231">
        <v>124593.3</v>
      </c>
      <c r="DW185" s="231">
        <v>0</v>
      </c>
    </row>
    <row r="186" spans="1:127" hidden="1">
      <c r="A186" s="226">
        <v>5203</v>
      </c>
      <c r="B186" s="227" t="s">
        <v>477</v>
      </c>
      <c r="C186" s="226">
        <v>5203</v>
      </c>
      <c r="D186" s="228" t="s">
        <v>281</v>
      </c>
      <c r="E186" s="228" t="s">
        <v>291</v>
      </c>
      <c r="F186" s="228" t="s">
        <v>5</v>
      </c>
      <c r="G186" s="228" t="s">
        <v>283</v>
      </c>
      <c r="H186" s="229">
        <v>1650489.36</v>
      </c>
      <c r="I186" s="229">
        <v>0</v>
      </c>
      <c r="J186" s="229">
        <v>70136.649999999994</v>
      </c>
      <c r="K186" s="229">
        <v>0</v>
      </c>
      <c r="L186" s="229">
        <v>36220</v>
      </c>
      <c r="M186" s="229">
        <v>7400</v>
      </c>
      <c r="N186" s="229">
        <v>0</v>
      </c>
      <c r="O186" s="229">
        <v>958.33</v>
      </c>
      <c r="P186" s="229">
        <v>27.02</v>
      </c>
      <c r="Q186" s="229">
        <v>17394.599999999999</v>
      </c>
      <c r="R186" s="229">
        <v>0</v>
      </c>
      <c r="S186" s="229">
        <v>0</v>
      </c>
      <c r="T186" s="229">
        <v>125102.39999999999</v>
      </c>
      <c r="U186" s="229">
        <v>21726.66</v>
      </c>
      <c r="V186" s="229">
        <v>0</v>
      </c>
      <c r="W186" s="229">
        <v>85.63</v>
      </c>
      <c r="X186" s="229">
        <v>126338</v>
      </c>
      <c r="Y186" s="229">
        <v>2055878.65</v>
      </c>
      <c r="Z186" s="229">
        <v>943906.49</v>
      </c>
      <c r="AA186" s="229">
        <v>0</v>
      </c>
      <c r="AB186" s="229">
        <v>340790.08</v>
      </c>
      <c r="AC186" s="229">
        <v>21911.97</v>
      </c>
      <c r="AD186" s="229">
        <v>101058.58</v>
      </c>
      <c r="AE186" s="229">
        <v>92416.57</v>
      </c>
      <c r="AF186" s="229">
        <v>153286.82</v>
      </c>
      <c r="AG186" s="229">
        <v>484</v>
      </c>
      <c r="AH186" s="229">
        <v>5544.33</v>
      </c>
      <c r="AI186" s="229">
        <v>0</v>
      </c>
      <c r="AJ186" s="229">
        <v>0</v>
      </c>
      <c r="AK186" s="229">
        <v>16514.23</v>
      </c>
      <c r="AL186" s="229">
        <v>5350.2</v>
      </c>
      <c r="AM186" s="229">
        <v>43368.12</v>
      </c>
      <c r="AN186" s="229">
        <v>5662.47</v>
      </c>
      <c r="AO186" s="229">
        <v>37345.019999999997</v>
      </c>
      <c r="AP186" s="229">
        <v>6271.17</v>
      </c>
      <c r="AQ186" s="229">
        <v>18229.82</v>
      </c>
      <c r="AR186" s="229">
        <v>46431.35</v>
      </c>
      <c r="AS186" s="229">
        <v>23211.98</v>
      </c>
      <c r="AT186" s="229">
        <v>0</v>
      </c>
      <c r="AU186" s="229">
        <v>21790.78</v>
      </c>
      <c r="AV186" s="229">
        <v>5589.75</v>
      </c>
      <c r="AW186" s="229">
        <v>0</v>
      </c>
      <c r="AX186" s="229">
        <v>57177.24</v>
      </c>
      <c r="AY186" s="229">
        <v>3930</v>
      </c>
      <c r="AZ186" s="229">
        <v>34132.1</v>
      </c>
      <c r="BA186" s="229">
        <v>62134.11</v>
      </c>
      <c r="BB186" s="229">
        <v>0</v>
      </c>
      <c r="BC186" s="229">
        <v>0</v>
      </c>
      <c r="BD186" s="229">
        <v>0</v>
      </c>
      <c r="BE186" s="229">
        <v>2046537.1800000006</v>
      </c>
      <c r="BF186" s="229">
        <v>73314.450000000157</v>
      </c>
      <c r="BG186" s="229">
        <v>9341.4699999992736</v>
      </c>
      <c r="BH186" s="229">
        <v>82655.919999999431</v>
      </c>
      <c r="BI186" s="229">
        <v>7685.5</v>
      </c>
      <c r="BJ186" s="229">
        <v>0</v>
      </c>
      <c r="BK186" s="229">
        <v>0</v>
      </c>
      <c r="BL186" s="229">
        <v>7685.5</v>
      </c>
      <c r="BM186" s="229">
        <v>7685.5</v>
      </c>
      <c r="BN186" s="229">
        <v>0</v>
      </c>
      <c r="BO186" s="229">
        <v>0</v>
      </c>
      <c r="BP186" s="229">
        <v>0</v>
      </c>
      <c r="BQ186" s="229">
        <v>7685.5</v>
      </c>
      <c r="BR186" s="229">
        <v>0</v>
      </c>
      <c r="BS186" s="229">
        <v>0</v>
      </c>
      <c r="BT186" s="229">
        <v>0</v>
      </c>
      <c r="BU186" s="229">
        <v>0</v>
      </c>
      <c r="BV186" s="229">
        <v>0</v>
      </c>
      <c r="BW186" s="229">
        <v>0</v>
      </c>
      <c r="BX186" s="229">
        <v>0</v>
      </c>
      <c r="BY186" s="229">
        <v>0</v>
      </c>
      <c r="BZ186" s="229">
        <v>0</v>
      </c>
      <c r="CA186" s="229">
        <v>0</v>
      </c>
      <c r="CB186" s="229">
        <v>0</v>
      </c>
      <c r="CC186" s="229">
        <v>0</v>
      </c>
      <c r="CD186" s="229">
        <v>82655.919999999431</v>
      </c>
      <c r="CE186" s="229">
        <v>0</v>
      </c>
      <c r="CF186" s="229">
        <v>0</v>
      </c>
      <c r="CG186" s="229">
        <v>0</v>
      </c>
      <c r="CH186" s="229">
        <v>0</v>
      </c>
      <c r="CI186" s="229">
        <f t="shared" si="5"/>
        <v>82655.919999999431</v>
      </c>
      <c r="CJ186" s="229">
        <v>75194.7</v>
      </c>
      <c r="CK186" s="229">
        <v>0</v>
      </c>
      <c r="CL186" s="229">
        <v>0</v>
      </c>
      <c r="CM186" s="229">
        <v>75194.7</v>
      </c>
      <c r="CN186" s="229">
        <v>0</v>
      </c>
      <c r="CO186" s="229">
        <v>0</v>
      </c>
      <c r="CP186" s="229">
        <v>4206.68</v>
      </c>
      <c r="CQ186" s="229">
        <v>0</v>
      </c>
      <c r="CR186" s="229">
        <v>0</v>
      </c>
      <c r="CS186" s="229">
        <v>79401.38</v>
      </c>
      <c r="CT186" s="229">
        <v>250</v>
      </c>
      <c r="CU186" s="229">
        <v>0</v>
      </c>
      <c r="CV186" s="229">
        <v>0</v>
      </c>
      <c r="CW186" s="229">
        <v>250</v>
      </c>
      <c r="CX186" s="229"/>
      <c r="CY186" s="229"/>
      <c r="CZ186" s="229"/>
      <c r="DA186" s="229">
        <v>0</v>
      </c>
      <c r="DB186" s="229">
        <v>250</v>
      </c>
      <c r="DC186" s="229">
        <v>0</v>
      </c>
      <c r="DD186" s="229">
        <v>21633.56</v>
      </c>
      <c r="DE186" s="229">
        <v>0</v>
      </c>
      <c r="DF186" s="229">
        <v>0</v>
      </c>
      <c r="DG186" s="229">
        <v>-4613.08</v>
      </c>
      <c r="DH186" s="229">
        <v>0</v>
      </c>
      <c r="DI186" s="229">
        <v>0</v>
      </c>
      <c r="DJ186" s="229">
        <v>-4556</v>
      </c>
      <c r="DK186" s="229">
        <v>12464.480000000003</v>
      </c>
      <c r="DL186" s="229">
        <v>0</v>
      </c>
      <c r="DM186" s="229">
        <v>0</v>
      </c>
      <c r="DN186" s="229">
        <v>-9459.94</v>
      </c>
      <c r="DO186" s="229">
        <v>0</v>
      </c>
      <c r="DP186" s="229">
        <v>0</v>
      </c>
      <c r="DQ186" s="230"/>
      <c r="DR186" s="231">
        <v>1653854.5100000002</v>
      </c>
      <c r="DS186" s="232">
        <v>392682.67000000039</v>
      </c>
      <c r="DT186" s="231">
        <v>3930</v>
      </c>
      <c r="DU186" s="231">
        <v>143482.34999999998</v>
      </c>
      <c r="DV186" s="231">
        <v>21726.66</v>
      </c>
      <c r="DW186" s="231">
        <v>-9459.94</v>
      </c>
    </row>
    <row r="187" spans="1:127" hidden="1">
      <c r="A187" s="226">
        <v>5202</v>
      </c>
      <c r="B187" s="227" t="s">
        <v>478</v>
      </c>
      <c r="C187" s="226">
        <v>5202</v>
      </c>
      <c r="D187" s="228" t="s">
        <v>281</v>
      </c>
      <c r="E187" s="228" t="s">
        <v>291</v>
      </c>
      <c r="F187" s="228" t="s">
        <v>5</v>
      </c>
      <c r="G187" s="228" t="s">
        <v>283</v>
      </c>
      <c r="H187" s="229">
        <v>1757664.47</v>
      </c>
      <c r="I187" s="229">
        <v>0</v>
      </c>
      <c r="J187" s="229">
        <v>127484.95</v>
      </c>
      <c r="K187" s="229">
        <v>0</v>
      </c>
      <c r="L187" s="229">
        <v>74700</v>
      </c>
      <c r="M187" s="229">
        <v>2228.2199999999998</v>
      </c>
      <c r="N187" s="229">
        <v>0</v>
      </c>
      <c r="O187" s="229">
        <v>67165.91</v>
      </c>
      <c r="P187" s="229">
        <v>34.18</v>
      </c>
      <c r="Q187" s="229">
        <v>97816.43</v>
      </c>
      <c r="R187" s="229">
        <v>0</v>
      </c>
      <c r="S187" s="229">
        <v>0</v>
      </c>
      <c r="T187" s="229">
        <v>99894.26</v>
      </c>
      <c r="U187" s="229">
        <v>44568.3</v>
      </c>
      <c r="V187" s="229">
        <v>0</v>
      </c>
      <c r="W187" s="229">
        <v>4.38</v>
      </c>
      <c r="X187" s="229">
        <v>19589</v>
      </c>
      <c r="Y187" s="229">
        <v>2291150.0999999992</v>
      </c>
      <c r="Z187" s="229">
        <v>1145677.81</v>
      </c>
      <c r="AA187" s="229">
        <v>0</v>
      </c>
      <c r="AB187" s="229">
        <v>244431.67</v>
      </c>
      <c r="AC187" s="229">
        <v>44433.74</v>
      </c>
      <c r="AD187" s="229">
        <v>131318.57</v>
      </c>
      <c r="AE187" s="229">
        <v>85968.81</v>
      </c>
      <c r="AF187" s="229">
        <v>90532.09</v>
      </c>
      <c r="AG187" s="229">
        <v>3548.33</v>
      </c>
      <c r="AH187" s="229">
        <v>7948.94</v>
      </c>
      <c r="AI187" s="229">
        <v>0</v>
      </c>
      <c r="AJ187" s="229">
        <v>0</v>
      </c>
      <c r="AK187" s="229">
        <v>25064.7</v>
      </c>
      <c r="AL187" s="229">
        <v>8766.16</v>
      </c>
      <c r="AM187" s="229">
        <v>43080.89</v>
      </c>
      <c r="AN187" s="229">
        <v>7307.58</v>
      </c>
      <c r="AO187" s="229">
        <v>34163.08</v>
      </c>
      <c r="AP187" s="229">
        <v>4213.47</v>
      </c>
      <c r="AQ187" s="229">
        <v>63340.130000000005</v>
      </c>
      <c r="AR187" s="229">
        <v>93332.160000000003</v>
      </c>
      <c r="AS187" s="229">
        <v>4441.66</v>
      </c>
      <c r="AT187" s="229">
        <v>0</v>
      </c>
      <c r="AU187" s="229">
        <v>44211.240000000005</v>
      </c>
      <c r="AV187" s="229">
        <v>10947.51</v>
      </c>
      <c r="AW187" s="229">
        <v>2070</v>
      </c>
      <c r="AX187" s="229">
        <v>44227.98</v>
      </c>
      <c r="AY187" s="229">
        <v>71916.47</v>
      </c>
      <c r="AZ187" s="229">
        <v>9025.2000000000007</v>
      </c>
      <c r="BA187" s="229">
        <v>36882.550000000003</v>
      </c>
      <c r="BB187" s="229">
        <v>0</v>
      </c>
      <c r="BC187" s="229">
        <v>0</v>
      </c>
      <c r="BD187" s="229">
        <v>0</v>
      </c>
      <c r="BE187" s="229">
        <v>2256850.7400000002</v>
      </c>
      <c r="BF187" s="229">
        <v>197488.27000000008</v>
      </c>
      <c r="BG187" s="229">
        <v>34299.359999998938</v>
      </c>
      <c r="BH187" s="229">
        <v>231787.62999999902</v>
      </c>
      <c r="BI187" s="229">
        <v>8050</v>
      </c>
      <c r="BJ187" s="229">
        <v>0</v>
      </c>
      <c r="BK187" s="229">
        <v>0</v>
      </c>
      <c r="BL187" s="229">
        <v>8050</v>
      </c>
      <c r="BM187" s="229">
        <v>0</v>
      </c>
      <c r="BN187" s="229">
        <v>0</v>
      </c>
      <c r="BO187" s="229">
        <v>0</v>
      </c>
      <c r="BP187" s="229">
        <v>0</v>
      </c>
      <c r="BQ187" s="229">
        <v>0</v>
      </c>
      <c r="BR187" s="229">
        <v>19419</v>
      </c>
      <c r="BS187" s="229">
        <v>8050</v>
      </c>
      <c r="BT187" s="229">
        <v>27469</v>
      </c>
      <c r="BU187" s="229">
        <v>0</v>
      </c>
      <c r="BV187" s="229">
        <v>0</v>
      </c>
      <c r="BW187" s="229">
        <v>0</v>
      </c>
      <c r="BX187" s="229">
        <v>0</v>
      </c>
      <c r="BY187" s="229">
        <v>0</v>
      </c>
      <c r="BZ187" s="229">
        <v>0</v>
      </c>
      <c r="CA187" s="229">
        <v>0</v>
      </c>
      <c r="CB187" s="229">
        <v>0</v>
      </c>
      <c r="CC187" s="229">
        <v>0</v>
      </c>
      <c r="CD187" s="229">
        <v>231787.62999999902</v>
      </c>
      <c r="CE187" s="229">
        <v>0</v>
      </c>
      <c r="CF187" s="229">
        <v>27469</v>
      </c>
      <c r="CG187" s="229">
        <v>0</v>
      </c>
      <c r="CH187" s="229">
        <v>0</v>
      </c>
      <c r="CI187" s="229">
        <f t="shared" si="5"/>
        <v>259256.62999999902</v>
      </c>
      <c r="CJ187" s="229">
        <v>351166.47</v>
      </c>
      <c r="CK187" s="229">
        <v>62774.23</v>
      </c>
      <c r="CL187" s="229">
        <v>0</v>
      </c>
      <c r="CM187" s="229">
        <v>288392.24</v>
      </c>
      <c r="CN187" s="229">
        <v>230.08</v>
      </c>
      <c r="CO187" s="229">
        <v>0</v>
      </c>
      <c r="CP187" s="229">
        <v>6961.12</v>
      </c>
      <c r="CQ187" s="229">
        <v>0</v>
      </c>
      <c r="CR187" s="229">
        <v>0</v>
      </c>
      <c r="CS187" s="229">
        <v>295583.44</v>
      </c>
      <c r="CT187" s="229">
        <v>612.03</v>
      </c>
      <c r="CU187" s="229">
        <v>0</v>
      </c>
      <c r="CV187" s="229">
        <v>0</v>
      </c>
      <c r="CW187" s="229">
        <v>612.03</v>
      </c>
      <c r="CX187" s="229"/>
      <c r="CY187" s="229"/>
      <c r="CZ187" s="229"/>
      <c r="DA187" s="229">
        <v>0</v>
      </c>
      <c r="DB187" s="229">
        <v>612.03</v>
      </c>
      <c r="DC187" s="229">
        <v>13165.5</v>
      </c>
      <c r="DD187" s="229">
        <v>0</v>
      </c>
      <c r="DE187" s="229">
        <v>0</v>
      </c>
      <c r="DF187" s="229">
        <v>0</v>
      </c>
      <c r="DG187" s="229">
        <v>-14713.58</v>
      </c>
      <c r="DH187" s="229">
        <v>-35390.770000000004</v>
      </c>
      <c r="DI187" s="229">
        <v>0</v>
      </c>
      <c r="DJ187" s="229">
        <v>0</v>
      </c>
      <c r="DK187" s="229">
        <v>-36938.850000000006</v>
      </c>
      <c r="DL187" s="229">
        <v>0</v>
      </c>
      <c r="DM187" s="229">
        <v>0</v>
      </c>
      <c r="DN187" s="229">
        <v>0</v>
      </c>
      <c r="DO187" s="229">
        <v>0</v>
      </c>
      <c r="DP187" s="229">
        <v>0</v>
      </c>
      <c r="DQ187" s="230">
        <v>1.0000000009313226E-2</v>
      </c>
      <c r="DR187" s="231">
        <v>1745911.0200000003</v>
      </c>
      <c r="DS187" s="232">
        <v>510939.72</v>
      </c>
      <c r="DT187" s="231">
        <v>71916.47</v>
      </c>
      <c r="DU187" s="231">
        <v>264910.77999999997</v>
      </c>
      <c r="DV187" s="231">
        <v>44568.3</v>
      </c>
      <c r="DW187" s="231">
        <v>0</v>
      </c>
    </row>
    <row r="188" spans="1:127" hidden="1">
      <c r="A188" s="226">
        <v>2108</v>
      </c>
      <c r="B188" s="227" t="s">
        <v>479</v>
      </c>
      <c r="C188" s="226">
        <v>2108</v>
      </c>
      <c r="D188" s="228" t="s">
        <v>281</v>
      </c>
      <c r="E188" s="228" t="s">
        <v>291</v>
      </c>
      <c r="F188" s="228" t="s">
        <v>5</v>
      </c>
      <c r="G188" s="228" t="s">
        <v>283</v>
      </c>
      <c r="H188" s="229">
        <v>5094626.16</v>
      </c>
      <c r="I188" s="229">
        <v>0</v>
      </c>
      <c r="J188" s="229">
        <v>360471.19</v>
      </c>
      <c r="K188" s="229">
        <v>0</v>
      </c>
      <c r="L188" s="229">
        <v>508560</v>
      </c>
      <c r="M188" s="229">
        <v>17395.71</v>
      </c>
      <c r="N188" s="229">
        <v>0</v>
      </c>
      <c r="O188" s="229">
        <v>0</v>
      </c>
      <c r="P188" s="229">
        <v>141074.28000000003</v>
      </c>
      <c r="Q188" s="229">
        <v>92143.19</v>
      </c>
      <c r="R188" s="229">
        <v>0</v>
      </c>
      <c r="S188" s="229">
        <v>0</v>
      </c>
      <c r="T188" s="229">
        <v>887.7</v>
      </c>
      <c r="U188" s="229">
        <v>0</v>
      </c>
      <c r="V188" s="229">
        <v>0</v>
      </c>
      <c r="W188" s="229">
        <v>28955.52</v>
      </c>
      <c r="X188" s="229">
        <v>143284</v>
      </c>
      <c r="Y188" s="229">
        <v>6387397.7500000009</v>
      </c>
      <c r="Z188" s="229">
        <v>2538374.0599999977</v>
      </c>
      <c r="AA188" s="229">
        <v>583.07999999999993</v>
      </c>
      <c r="AB188" s="229">
        <v>-12549.070000000012</v>
      </c>
      <c r="AC188" s="229">
        <v>997151.2600000028</v>
      </c>
      <c r="AD188" s="229">
        <v>537.68999999999983</v>
      </c>
      <c r="AE188" s="229">
        <v>0</v>
      </c>
      <c r="AF188" s="229">
        <v>1063535.7000000034</v>
      </c>
      <c r="AG188" s="229">
        <v>55773.439999999828</v>
      </c>
      <c r="AH188" s="229">
        <v>19969.12</v>
      </c>
      <c r="AI188" s="229">
        <v>0</v>
      </c>
      <c r="AJ188" s="229">
        <v>0</v>
      </c>
      <c r="AK188" s="229">
        <v>72684.369999999981</v>
      </c>
      <c r="AL188" s="229">
        <v>5602</v>
      </c>
      <c r="AM188" s="229">
        <v>4802.130000000001</v>
      </c>
      <c r="AN188" s="229">
        <v>3834.6</v>
      </c>
      <c r="AO188" s="229">
        <v>76924.37000000001</v>
      </c>
      <c r="AP188" s="229">
        <v>70489.570000000007</v>
      </c>
      <c r="AQ188" s="229">
        <v>71202.48</v>
      </c>
      <c r="AR188" s="229">
        <v>135499.95000000022</v>
      </c>
      <c r="AS188" s="229">
        <v>60</v>
      </c>
      <c r="AT188" s="229">
        <v>333.48</v>
      </c>
      <c r="AU188" s="229">
        <v>80953.98</v>
      </c>
      <c r="AV188" s="229">
        <v>24312.75</v>
      </c>
      <c r="AW188" s="229">
        <v>11150.6</v>
      </c>
      <c r="AX188" s="229">
        <v>498333.31999999995</v>
      </c>
      <c r="AY188" s="229">
        <v>297462.39000000013</v>
      </c>
      <c r="AZ188" s="229">
        <v>21209.22</v>
      </c>
      <c r="BA188" s="229">
        <v>357215.76999999979</v>
      </c>
      <c r="BB188" s="229">
        <v>0</v>
      </c>
      <c r="BC188" s="229">
        <v>0</v>
      </c>
      <c r="BD188" s="229">
        <v>0</v>
      </c>
      <c r="BE188" s="229">
        <v>6395446.2600000044</v>
      </c>
      <c r="BF188" s="229">
        <v>1099945.7299999995</v>
      </c>
      <c r="BG188" s="229">
        <v>-8048.5100000035018</v>
      </c>
      <c r="BH188" s="229">
        <v>1091897.219999996</v>
      </c>
      <c r="BI188" s="229">
        <v>13958.5</v>
      </c>
      <c r="BJ188" s="229">
        <v>0</v>
      </c>
      <c r="BK188" s="229">
        <v>0</v>
      </c>
      <c r="BL188" s="229">
        <v>13958.5</v>
      </c>
      <c r="BM188" s="229">
        <v>0</v>
      </c>
      <c r="BN188" s="229">
        <v>0</v>
      </c>
      <c r="BO188" s="229">
        <v>0</v>
      </c>
      <c r="BP188" s="229">
        <v>0</v>
      </c>
      <c r="BQ188" s="229">
        <v>0</v>
      </c>
      <c r="BR188" s="229">
        <v>132712</v>
      </c>
      <c r="BS188" s="229">
        <v>13958.5</v>
      </c>
      <c r="BT188" s="229">
        <v>146670.5</v>
      </c>
      <c r="BU188" s="229">
        <v>0</v>
      </c>
      <c r="BV188" s="229">
        <v>0</v>
      </c>
      <c r="BW188" s="229">
        <v>0</v>
      </c>
      <c r="BX188" s="229">
        <v>0</v>
      </c>
      <c r="BY188" s="229">
        <v>0</v>
      </c>
      <c r="BZ188" s="229">
        <v>0</v>
      </c>
      <c r="CA188" s="229">
        <v>0</v>
      </c>
      <c r="CB188" s="229">
        <v>0</v>
      </c>
      <c r="CC188" s="229">
        <v>0</v>
      </c>
      <c r="CD188" s="229">
        <v>1091897.219999996</v>
      </c>
      <c r="CE188" s="229">
        <v>0</v>
      </c>
      <c r="CF188" s="229">
        <v>146670.5</v>
      </c>
      <c r="CG188" s="229">
        <v>0</v>
      </c>
      <c r="CH188" s="229">
        <v>0</v>
      </c>
      <c r="CI188" s="229">
        <f t="shared" si="5"/>
        <v>1238567.719999996</v>
      </c>
      <c r="CJ188" s="229">
        <v>1791707.43</v>
      </c>
      <c r="CK188" s="229">
        <v>0</v>
      </c>
      <c r="CL188" s="229">
        <v>0</v>
      </c>
      <c r="CM188" s="229">
        <v>1791707.43</v>
      </c>
      <c r="CN188" s="229">
        <v>0</v>
      </c>
      <c r="CO188" s="229">
        <v>0</v>
      </c>
      <c r="CP188" s="229">
        <v>20181.95</v>
      </c>
      <c r="CQ188" s="229">
        <v>10791.71</v>
      </c>
      <c r="CR188" s="229">
        <v>-504992.22</v>
      </c>
      <c r="CS188" s="229">
        <v>1317688.8699999999</v>
      </c>
      <c r="CT188" s="229">
        <v>0</v>
      </c>
      <c r="CU188" s="229">
        <v>0</v>
      </c>
      <c r="CV188" s="229">
        <v>0</v>
      </c>
      <c r="CW188" s="229">
        <v>0</v>
      </c>
      <c r="CX188" s="229"/>
      <c r="CY188" s="229"/>
      <c r="CZ188" s="229"/>
      <c r="DA188" s="229">
        <v>0</v>
      </c>
      <c r="DB188" s="229">
        <v>0</v>
      </c>
      <c r="DC188" s="229">
        <v>0</v>
      </c>
      <c r="DD188" s="229">
        <v>31420.03</v>
      </c>
      <c r="DE188" s="229">
        <v>0</v>
      </c>
      <c r="DF188" s="229">
        <v>0</v>
      </c>
      <c r="DG188" s="229">
        <v>0</v>
      </c>
      <c r="DH188" s="229">
        <v>-110541.18</v>
      </c>
      <c r="DI188" s="229">
        <v>0</v>
      </c>
      <c r="DJ188" s="229">
        <v>0</v>
      </c>
      <c r="DK188" s="229">
        <v>-79121.149999999994</v>
      </c>
      <c r="DL188" s="229">
        <v>0</v>
      </c>
      <c r="DM188" s="229">
        <v>0</v>
      </c>
      <c r="DN188" s="229">
        <v>0</v>
      </c>
      <c r="DO188" s="229">
        <v>0</v>
      </c>
      <c r="DP188" s="229">
        <v>0</v>
      </c>
      <c r="DQ188" s="230">
        <v>0</v>
      </c>
      <c r="DR188" s="231">
        <v>4643406.1600000039</v>
      </c>
      <c r="DS188" s="232">
        <v>1752040.1000000006</v>
      </c>
      <c r="DT188" s="231">
        <v>297462.39000000013</v>
      </c>
      <c r="DU188" s="231">
        <v>234105.17000000004</v>
      </c>
      <c r="DV188" s="231">
        <v>0</v>
      </c>
      <c r="DW188" s="231">
        <v>0</v>
      </c>
    </row>
    <row r="189" spans="1:127" hidden="1">
      <c r="A189" s="226">
        <v>1019</v>
      </c>
      <c r="B189" s="227" t="s">
        <v>480</v>
      </c>
      <c r="C189" s="226">
        <v>1019</v>
      </c>
      <c r="D189" s="228" t="s">
        <v>281</v>
      </c>
      <c r="E189" s="228" t="s">
        <v>282</v>
      </c>
      <c r="F189" s="228" t="s">
        <v>5</v>
      </c>
      <c r="G189" s="228" t="s">
        <v>304</v>
      </c>
      <c r="H189" s="229">
        <v>863544.65</v>
      </c>
      <c r="I189" s="229">
        <v>0</v>
      </c>
      <c r="J189" s="229">
        <v>23140.19</v>
      </c>
      <c r="K189" s="229">
        <v>0</v>
      </c>
      <c r="L189" s="229">
        <v>0</v>
      </c>
      <c r="M189" s="229">
        <v>0</v>
      </c>
      <c r="N189" s="229">
        <v>0</v>
      </c>
      <c r="O189" s="229">
        <v>0</v>
      </c>
      <c r="P189" s="229">
        <v>131422.41</v>
      </c>
      <c r="Q189" s="229">
        <v>5789.15</v>
      </c>
      <c r="R189" s="229">
        <v>0</v>
      </c>
      <c r="S189" s="229">
        <v>0</v>
      </c>
      <c r="T189" s="229">
        <v>7146.3699999999953</v>
      </c>
      <c r="U189" s="229">
        <v>24000</v>
      </c>
      <c r="V189" s="229">
        <v>0</v>
      </c>
      <c r="W189" s="229">
        <v>0</v>
      </c>
      <c r="X189" s="229">
        <v>0</v>
      </c>
      <c r="Y189" s="229">
        <v>1055042.77</v>
      </c>
      <c r="Z189" s="229">
        <v>219576.99999999991</v>
      </c>
      <c r="AA189" s="229">
        <v>0</v>
      </c>
      <c r="AB189" s="229">
        <v>280299.87</v>
      </c>
      <c r="AC189" s="229">
        <v>1882.5500000000466</v>
      </c>
      <c r="AD189" s="229">
        <v>42575.42</v>
      </c>
      <c r="AE189" s="229">
        <v>22520</v>
      </c>
      <c r="AF189" s="229">
        <v>18158.750000000087</v>
      </c>
      <c r="AG189" s="229">
        <v>3259.8499999999876</v>
      </c>
      <c r="AH189" s="229">
        <v>4343.05</v>
      </c>
      <c r="AI189" s="229">
        <v>0</v>
      </c>
      <c r="AJ189" s="229">
        <v>0</v>
      </c>
      <c r="AK189" s="229">
        <v>19510.21</v>
      </c>
      <c r="AL189" s="229">
        <v>0</v>
      </c>
      <c r="AM189" s="229">
        <v>24492.2</v>
      </c>
      <c r="AN189" s="229">
        <v>974.04</v>
      </c>
      <c r="AO189" s="229">
        <v>13936.189999999964</v>
      </c>
      <c r="AP189" s="229">
        <v>5764</v>
      </c>
      <c r="AQ189" s="229">
        <v>8333.75</v>
      </c>
      <c r="AR189" s="229">
        <v>5110.2199999999866</v>
      </c>
      <c r="AS189" s="229">
        <v>1176</v>
      </c>
      <c r="AT189" s="229">
        <v>0</v>
      </c>
      <c r="AU189" s="229">
        <v>13484.550000000001</v>
      </c>
      <c r="AV189" s="229">
        <v>3291.75</v>
      </c>
      <c r="AW189" s="229">
        <v>0</v>
      </c>
      <c r="AX189" s="229">
        <v>6414.28</v>
      </c>
      <c r="AY189" s="229">
        <v>37321.589999999997</v>
      </c>
      <c r="AZ189" s="229">
        <v>0</v>
      </c>
      <c r="BA189" s="229">
        <v>86232.05</v>
      </c>
      <c r="BB189" s="229">
        <v>0</v>
      </c>
      <c r="BC189" s="229">
        <v>0</v>
      </c>
      <c r="BD189" s="229">
        <v>0</v>
      </c>
      <c r="BE189" s="229">
        <v>818657.32000000007</v>
      </c>
      <c r="BF189" s="229">
        <v>-477525.38999999984</v>
      </c>
      <c r="BG189" s="229">
        <v>236385.44999999995</v>
      </c>
      <c r="BH189" s="229">
        <v>-241139.93999999989</v>
      </c>
      <c r="BI189" s="229">
        <v>5147.5</v>
      </c>
      <c r="BJ189" s="229">
        <v>0</v>
      </c>
      <c r="BK189" s="229">
        <v>0</v>
      </c>
      <c r="BL189" s="229">
        <v>5147.5</v>
      </c>
      <c r="BM189" s="229">
        <v>0</v>
      </c>
      <c r="BN189" s="229">
        <v>0</v>
      </c>
      <c r="BO189" s="229">
        <v>0</v>
      </c>
      <c r="BP189" s="229">
        <v>0</v>
      </c>
      <c r="BQ189" s="229">
        <v>0</v>
      </c>
      <c r="BR189" s="229">
        <v>42680.45</v>
      </c>
      <c r="BS189" s="229">
        <v>5147.5</v>
      </c>
      <c r="BT189" s="229">
        <v>47827.95</v>
      </c>
      <c r="BU189" s="229">
        <v>0</v>
      </c>
      <c r="BV189" s="229">
        <v>0</v>
      </c>
      <c r="BW189" s="229">
        <v>0</v>
      </c>
      <c r="BX189" s="229">
        <v>0</v>
      </c>
      <c r="BY189" s="229">
        <v>0</v>
      </c>
      <c r="BZ189" s="229">
        <v>0</v>
      </c>
      <c r="CA189" s="229">
        <v>0</v>
      </c>
      <c r="CB189" s="229">
        <v>0</v>
      </c>
      <c r="CC189" s="229">
        <v>0</v>
      </c>
      <c r="CD189" s="229">
        <v>-241139.94</v>
      </c>
      <c r="CE189" s="229">
        <v>0</v>
      </c>
      <c r="CF189" s="229">
        <v>47827.95</v>
      </c>
      <c r="CG189" s="229">
        <v>0</v>
      </c>
      <c r="CH189" s="229">
        <v>0</v>
      </c>
      <c r="CI189" s="229">
        <f t="shared" si="5"/>
        <v>-193311.99</v>
      </c>
      <c r="CJ189" s="229">
        <v>0</v>
      </c>
      <c r="CK189" s="229">
        <v>0</v>
      </c>
      <c r="CL189" s="229">
        <v>0</v>
      </c>
      <c r="CM189" s="229">
        <v>0</v>
      </c>
      <c r="CN189" s="229">
        <v>0</v>
      </c>
      <c r="CO189" s="229">
        <v>0</v>
      </c>
      <c r="CP189" s="229">
        <v>0</v>
      </c>
      <c r="CQ189" s="229">
        <v>0</v>
      </c>
      <c r="CR189" s="229">
        <v>0</v>
      </c>
      <c r="CS189" s="229">
        <v>0</v>
      </c>
      <c r="CT189" s="229">
        <v>0</v>
      </c>
      <c r="CU189" s="229">
        <v>0</v>
      </c>
      <c r="CV189" s="229">
        <v>0</v>
      </c>
      <c r="CW189" s="229">
        <v>0</v>
      </c>
      <c r="CX189" s="229"/>
      <c r="CY189" s="229"/>
      <c r="CZ189" s="229"/>
      <c r="DA189" s="229">
        <v>-192582.22999999986</v>
      </c>
      <c r="DB189" s="229">
        <v>-192582.22999999986</v>
      </c>
      <c r="DC189" s="229">
        <v>0</v>
      </c>
      <c r="DD189" s="229">
        <v>0</v>
      </c>
      <c r="DE189" s="229">
        <v>0</v>
      </c>
      <c r="DF189" s="229">
        <v>0</v>
      </c>
      <c r="DG189" s="229">
        <v>-729.76</v>
      </c>
      <c r="DH189" s="229">
        <v>0</v>
      </c>
      <c r="DI189" s="229">
        <v>0</v>
      </c>
      <c r="DJ189" s="229">
        <v>0</v>
      </c>
      <c r="DK189" s="229">
        <v>-729.76</v>
      </c>
      <c r="DL189" s="229">
        <v>0</v>
      </c>
      <c r="DM189" s="229">
        <v>0</v>
      </c>
      <c r="DN189" s="229">
        <v>0</v>
      </c>
      <c r="DO189" s="229">
        <v>0</v>
      </c>
      <c r="DP189" s="229">
        <v>0</v>
      </c>
      <c r="DQ189" s="230">
        <v>0</v>
      </c>
      <c r="DR189" s="231">
        <v>588273.44000000006</v>
      </c>
      <c r="DS189" s="232">
        <v>230383.88</v>
      </c>
      <c r="DT189" s="231">
        <v>37321.589999999997</v>
      </c>
      <c r="DU189" s="231">
        <v>144357.93</v>
      </c>
      <c r="DV189" s="231">
        <v>24000</v>
      </c>
      <c r="DW189" s="231">
        <v>0</v>
      </c>
    </row>
    <row r="190" spans="1:127" hidden="1">
      <c r="A190" s="226">
        <v>2306</v>
      </c>
      <c r="B190" s="227" t="s">
        <v>481</v>
      </c>
      <c r="C190" s="226">
        <v>2306</v>
      </c>
      <c r="D190" s="228" t="s">
        <v>281</v>
      </c>
      <c r="E190" s="228" t="s">
        <v>291</v>
      </c>
      <c r="F190" s="228" t="s">
        <v>5</v>
      </c>
      <c r="G190" s="228" t="s">
        <v>283</v>
      </c>
      <c r="H190" s="229">
        <v>1270425.44</v>
      </c>
      <c r="I190" s="229">
        <v>0</v>
      </c>
      <c r="J190" s="229">
        <v>23661.119999999999</v>
      </c>
      <c r="K190" s="229">
        <v>0</v>
      </c>
      <c r="L190" s="229">
        <v>113960</v>
      </c>
      <c r="M190" s="229">
        <v>6142.57</v>
      </c>
      <c r="N190" s="229">
        <v>0</v>
      </c>
      <c r="O190" s="229">
        <v>-50</v>
      </c>
      <c r="P190" s="229">
        <v>74643.650000000023</v>
      </c>
      <c r="Q190" s="229">
        <v>7422.13</v>
      </c>
      <c r="R190" s="229">
        <v>0</v>
      </c>
      <c r="S190" s="229">
        <v>0</v>
      </c>
      <c r="T190" s="229">
        <v>7222.71</v>
      </c>
      <c r="U190" s="229">
        <v>0</v>
      </c>
      <c r="V190" s="229">
        <v>0</v>
      </c>
      <c r="W190" s="229">
        <v>6790</v>
      </c>
      <c r="X190" s="229">
        <v>50657</v>
      </c>
      <c r="Y190" s="229">
        <v>1560874.62</v>
      </c>
      <c r="Z190" s="229">
        <v>716624.84000000113</v>
      </c>
      <c r="AA190" s="229">
        <v>1779.0000000000005</v>
      </c>
      <c r="AB190" s="229">
        <v>272135.09000000003</v>
      </c>
      <c r="AC190" s="229">
        <v>43834.27000000031</v>
      </c>
      <c r="AD190" s="229">
        <v>103017.88</v>
      </c>
      <c r="AE190" s="229">
        <v>0</v>
      </c>
      <c r="AF190" s="229">
        <v>58725.979999999661</v>
      </c>
      <c r="AG190" s="229">
        <v>0</v>
      </c>
      <c r="AH190" s="229">
        <v>18767.63</v>
      </c>
      <c r="AI190" s="229">
        <v>0</v>
      </c>
      <c r="AJ190" s="229">
        <v>4.32</v>
      </c>
      <c r="AK190" s="229">
        <v>24811.66</v>
      </c>
      <c r="AL190" s="229">
        <v>1565.5</v>
      </c>
      <c r="AM190" s="229">
        <v>1460.76</v>
      </c>
      <c r="AN190" s="229">
        <v>5329.54</v>
      </c>
      <c r="AO190" s="229">
        <v>26561.649999999998</v>
      </c>
      <c r="AP190" s="229">
        <v>19886.79</v>
      </c>
      <c r="AQ190" s="229">
        <v>1762.38</v>
      </c>
      <c r="AR190" s="229">
        <v>132979.56</v>
      </c>
      <c r="AS190" s="229">
        <v>0</v>
      </c>
      <c r="AT190" s="229">
        <v>24.04</v>
      </c>
      <c r="AU190" s="229">
        <v>9440.2999999999975</v>
      </c>
      <c r="AV190" s="229">
        <v>5139.75</v>
      </c>
      <c r="AW190" s="229">
        <v>2607</v>
      </c>
      <c r="AX190" s="229">
        <v>82190.499999999971</v>
      </c>
      <c r="AY190" s="229">
        <v>12535.400000000001</v>
      </c>
      <c r="AZ190" s="229">
        <v>5189.49</v>
      </c>
      <c r="BA190" s="229">
        <v>54360.240000000005</v>
      </c>
      <c r="BB190" s="229">
        <v>0</v>
      </c>
      <c r="BC190" s="229">
        <v>0</v>
      </c>
      <c r="BD190" s="229">
        <v>0</v>
      </c>
      <c r="BE190" s="229">
        <v>1600733.570000001</v>
      </c>
      <c r="BF190" s="229">
        <v>319770.74999999936</v>
      </c>
      <c r="BG190" s="229">
        <v>-39858.950000000885</v>
      </c>
      <c r="BH190" s="229">
        <v>279911.79999999847</v>
      </c>
      <c r="BI190" s="229">
        <v>26109</v>
      </c>
      <c r="BJ190" s="229">
        <v>0</v>
      </c>
      <c r="BK190" s="229">
        <v>0</v>
      </c>
      <c r="BL190" s="229">
        <v>26109</v>
      </c>
      <c r="BM190" s="229">
        <v>0</v>
      </c>
      <c r="BN190" s="229">
        <v>21372.31</v>
      </c>
      <c r="BO190" s="229">
        <v>0</v>
      </c>
      <c r="BP190" s="229">
        <v>3199</v>
      </c>
      <c r="BQ190" s="229">
        <v>24571.31</v>
      </c>
      <c r="BR190" s="229">
        <v>29505.29</v>
      </c>
      <c r="BS190" s="229">
        <v>1537.6899999999987</v>
      </c>
      <c r="BT190" s="229">
        <v>31042.98</v>
      </c>
      <c r="BU190" s="229">
        <v>0</v>
      </c>
      <c r="BV190" s="229">
        <v>0</v>
      </c>
      <c r="BW190" s="229">
        <v>0</v>
      </c>
      <c r="BX190" s="229">
        <v>0</v>
      </c>
      <c r="BY190" s="229">
        <v>0</v>
      </c>
      <c r="BZ190" s="229">
        <v>0</v>
      </c>
      <c r="CA190" s="229">
        <v>0</v>
      </c>
      <c r="CB190" s="229">
        <v>0</v>
      </c>
      <c r="CC190" s="229">
        <v>0</v>
      </c>
      <c r="CD190" s="229">
        <v>279911.79999999847</v>
      </c>
      <c r="CE190" s="229">
        <v>0</v>
      </c>
      <c r="CF190" s="229">
        <v>31042.98</v>
      </c>
      <c r="CG190" s="229">
        <v>0</v>
      </c>
      <c r="CH190" s="229">
        <v>0</v>
      </c>
      <c r="CI190" s="229">
        <f t="shared" si="5"/>
        <v>310954.77999999846</v>
      </c>
      <c r="CJ190" s="229">
        <v>458548.66</v>
      </c>
      <c r="CK190" s="229">
        <v>126</v>
      </c>
      <c r="CL190" s="229">
        <v>0</v>
      </c>
      <c r="CM190" s="229">
        <v>458422.66</v>
      </c>
      <c r="CN190" s="229">
        <v>0</v>
      </c>
      <c r="CO190" s="229">
        <v>0</v>
      </c>
      <c r="CP190" s="229">
        <v>3027.06</v>
      </c>
      <c r="CQ190" s="229">
        <v>0</v>
      </c>
      <c r="CR190" s="229">
        <v>-160885</v>
      </c>
      <c r="CS190" s="229">
        <v>300564.71999999997</v>
      </c>
      <c r="CT190" s="229">
        <v>0</v>
      </c>
      <c r="CU190" s="229">
        <v>0</v>
      </c>
      <c r="CV190" s="229">
        <v>0</v>
      </c>
      <c r="CW190" s="229">
        <v>0</v>
      </c>
      <c r="CX190" s="229"/>
      <c r="CY190" s="229"/>
      <c r="CZ190" s="229"/>
      <c r="DA190" s="229">
        <v>0</v>
      </c>
      <c r="DB190" s="229">
        <v>0</v>
      </c>
      <c r="DC190" s="229">
        <v>0</v>
      </c>
      <c r="DD190" s="229">
        <v>10389.74</v>
      </c>
      <c r="DE190" s="229">
        <v>0</v>
      </c>
      <c r="DF190" s="229">
        <v>0</v>
      </c>
      <c r="DG190" s="229">
        <v>0</v>
      </c>
      <c r="DH190" s="229">
        <v>0</v>
      </c>
      <c r="DI190" s="229">
        <v>0</v>
      </c>
      <c r="DJ190" s="229">
        <v>0</v>
      </c>
      <c r="DK190" s="229">
        <v>10389.74</v>
      </c>
      <c r="DL190" s="229">
        <v>0</v>
      </c>
      <c r="DM190" s="229">
        <v>0</v>
      </c>
      <c r="DN190" s="229">
        <v>0</v>
      </c>
      <c r="DO190" s="229">
        <v>0</v>
      </c>
      <c r="DP190" s="229">
        <v>0</v>
      </c>
      <c r="DQ190" s="230">
        <v>0.32000000000698492</v>
      </c>
      <c r="DR190" s="231">
        <v>1196117.0600000012</v>
      </c>
      <c r="DS190" s="232">
        <v>404616.50999999978</v>
      </c>
      <c r="DT190" s="231">
        <v>12535.400000000001</v>
      </c>
      <c r="DU190" s="231">
        <v>89238.490000000034</v>
      </c>
      <c r="DV190" s="231">
        <v>0</v>
      </c>
      <c r="DW190" s="231">
        <v>0</v>
      </c>
    </row>
    <row r="191" spans="1:127" ht="14.25" hidden="1" customHeight="1">
      <c r="A191" s="226">
        <v>2308</v>
      </c>
      <c r="B191" s="227" t="s">
        <v>483</v>
      </c>
      <c r="C191" s="226">
        <v>2308</v>
      </c>
      <c r="D191" s="228" t="s">
        <v>281</v>
      </c>
      <c r="E191" s="228" t="s">
        <v>291</v>
      </c>
      <c r="F191" s="228" t="s">
        <v>5</v>
      </c>
      <c r="G191" s="228" t="s">
        <v>283</v>
      </c>
      <c r="H191" s="229">
        <v>2690724.42</v>
      </c>
      <c r="I191" s="229">
        <v>0</v>
      </c>
      <c r="J191" s="229">
        <v>125308.44</v>
      </c>
      <c r="K191" s="229">
        <v>0</v>
      </c>
      <c r="L191" s="229">
        <v>337440</v>
      </c>
      <c r="M191" s="229">
        <v>2342.5700000000002</v>
      </c>
      <c r="N191" s="229">
        <v>0</v>
      </c>
      <c r="O191" s="229">
        <v>3217</v>
      </c>
      <c r="P191" s="229">
        <v>38012.36</v>
      </c>
      <c r="Q191" s="229">
        <v>35108.769999999997</v>
      </c>
      <c r="R191" s="229">
        <v>0</v>
      </c>
      <c r="S191" s="229">
        <v>0</v>
      </c>
      <c r="T191" s="229">
        <v>9010.7000000000007</v>
      </c>
      <c r="U191" s="229">
        <v>1100</v>
      </c>
      <c r="V191" s="229">
        <v>0</v>
      </c>
      <c r="W191" s="229">
        <v>11143.88</v>
      </c>
      <c r="X191" s="229">
        <v>49826</v>
      </c>
      <c r="Y191" s="229">
        <v>3303234.1399999997</v>
      </c>
      <c r="Z191" s="229">
        <v>1424416.2</v>
      </c>
      <c r="AA191" s="229">
        <v>0</v>
      </c>
      <c r="AB191" s="229">
        <v>610462.31000000006</v>
      </c>
      <c r="AC191" s="229">
        <v>133866.78</v>
      </c>
      <c r="AD191" s="229">
        <v>213164.35</v>
      </c>
      <c r="AE191" s="229">
        <v>98932.49</v>
      </c>
      <c r="AF191" s="229">
        <v>94683.62</v>
      </c>
      <c r="AG191" s="229">
        <v>-438.75</v>
      </c>
      <c r="AH191" s="229">
        <v>6652.22</v>
      </c>
      <c r="AI191" s="229">
        <v>0</v>
      </c>
      <c r="AJ191" s="229">
        <v>0</v>
      </c>
      <c r="AK191" s="229">
        <v>33117.85</v>
      </c>
      <c r="AL191" s="229">
        <v>5281.38</v>
      </c>
      <c r="AM191" s="229">
        <v>22538.11</v>
      </c>
      <c r="AN191" s="229">
        <v>10604.48</v>
      </c>
      <c r="AO191" s="229">
        <v>49728.39</v>
      </c>
      <c r="AP191" s="229">
        <v>36039.78</v>
      </c>
      <c r="AQ191" s="229">
        <v>13268.25</v>
      </c>
      <c r="AR191" s="229">
        <v>45016.27</v>
      </c>
      <c r="AS191" s="229">
        <v>25014.199999999997</v>
      </c>
      <c r="AT191" s="229">
        <v>0</v>
      </c>
      <c r="AU191" s="229">
        <v>58762.589999999989</v>
      </c>
      <c r="AV191" s="229">
        <v>9471</v>
      </c>
      <c r="AW191" s="229">
        <v>0</v>
      </c>
      <c r="AX191" s="229">
        <v>74386.139999999985</v>
      </c>
      <c r="AY191" s="229">
        <v>239292.77</v>
      </c>
      <c r="AZ191" s="229">
        <v>29420</v>
      </c>
      <c r="BA191" s="229">
        <v>143573.47</v>
      </c>
      <c r="BB191" s="229">
        <v>0</v>
      </c>
      <c r="BC191" s="229">
        <v>0</v>
      </c>
      <c r="BD191" s="229">
        <v>0</v>
      </c>
      <c r="BE191" s="229">
        <v>3377253.9000000008</v>
      </c>
      <c r="BF191" s="229">
        <v>506946.21999999945</v>
      </c>
      <c r="BG191" s="229">
        <v>-74019.760000001173</v>
      </c>
      <c r="BH191" s="229">
        <v>432926.45999999827</v>
      </c>
      <c r="BI191" s="229">
        <v>8892.6299999999992</v>
      </c>
      <c r="BJ191" s="229">
        <v>0</v>
      </c>
      <c r="BK191" s="229">
        <v>0</v>
      </c>
      <c r="BL191" s="229">
        <v>8892.6299999999992</v>
      </c>
      <c r="BM191" s="229">
        <v>0</v>
      </c>
      <c r="BN191" s="229">
        <v>0</v>
      </c>
      <c r="BO191" s="229">
        <v>0</v>
      </c>
      <c r="BP191" s="229">
        <v>0</v>
      </c>
      <c r="BQ191" s="229">
        <v>0</v>
      </c>
      <c r="BR191" s="229">
        <v>17537.740000000002</v>
      </c>
      <c r="BS191" s="229">
        <v>8892.6299999999992</v>
      </c>
      <c r="BT191" s="229">
        <v>26430.370000000003</v>
      </c>
      <c r="BU191" s="229">
        <v>0</v>
      </c>
      <c r="BV191" s="229">
        <v>0</v>
      </c>
      <c r="BW191" s="229">
        <v>0</v>
      </c>
      <c r="BX191" s="229">
        <v>0</v>
      </c>
      <c r="BY191" s="229">
        <v>0</v>
      </c>
      <c r="BZ191" s="229">
        <v>0</v>
      </c>
      <c r="CA191" s="229">
        <v>0</v>
      </c>
      <c r="CB191" s="229">
        <v>0</v>
      </c>
      <c r="CC191" s="229">
        <v>0</v>
      </c>
      <c r="CD191" s="229">
        <v>432926.45999999827</v>
      </c>
      <c r="CE191" s="229">
        <v>0</v>
      </c>
      <c r="CF191" s="229">
        <v>26430.370000000003</v>
      </c>
      <c r="CG191" s="229">
        <v>0</v>
      </c>
      <c r="CH191" s="229">
        <v>0</v>
      </c>
      <c r="CI191" s="229">
        <f t="shared" si="5"/>
        <v>459356.82999999827</v>
      </c>
      <c r="CJ191" s="229">
        <v>445156.52</v>
      </c>
      <c r="CK191" s="229">
        <v>275205.09000000003</v>
      </c>
      <c r="CL191" s="229">
        <v>0</v>
      </c>
      <c r="CM191" s="229">
        <v>169951.43</v>
      </c>
      <c r="CN191" s="229">
        <v>0</v>
      </c>
      <c r="CO191" s="229">
        <v>0</v>
      </c>
      <c r="CP191" s="229">
        <v>13044.74</v>
      </c>
      <c r="CQ191" s="229">
        <v>0</v>
      </c>
      <c r="CR191" s="229">
        <v>-1703.27</v>
      </c>
      <c r="CS191" s="229">
        <v>181292.9</v>
      </c>
      <c r="CT191" s="229">
        <v>296911.31</v>
      </c>
      <c r="CU191" s="229">
        <v>0</v>
      </c>
      <c r="CV191" s="229">
        <v>0</v>
      </c>
      <c r="CW191" s="229">
        <v>296911.31</v>
      </c>
      <c r="CX191" s="229"/>
      <c r="CY191" s="229"/>
      <c r="CZ191" s="229"/>
      <c r="DA191" s="229">
        <v>0</v>
      </c>
      <c r="DB191" s="229">
        <v>296911.31</v>
      </c>
      <c r="DC191" s="229">
        <v>0</v>
      </c>
      <c r="DD191" s="229">
        <v>0</v>
      </c>
      <c r="DE191" s="229">
        <v>0</v>
      </c>
      <c r="DF191" s="229">
        <v>0</v>
      </c>
      <c r="DG191" s="229">
        <v>-12812.75</v>
      </c>
      <c r="DH191" s="229">
        <v>-6034.56</v>
      </c>
      <c r="DI191" s="229">
        <v>0</v>
      </c>
      <c r="DJ191" s="229">
        <v>0</v>
      </c>
      <c r="DK191" s="229">
        <v>-18847.310000000001</v>
      </c>
      <c r="DL191" s="229">
        <v>0</v>
      </c>
      <c r="DM191" s="229">
        <v>0</v>
      </c>
      <c r="DN191" s="229">
        <v>0</v>
      </c>
      <c r="DO191" s="229">
        <v>0</v>
      </c>
      <c r="DP191" s="229">
        <v>0</v>
      </c>
      <c r="DQ191" s="230">
        <v>-6.9999999948777258E-2</v>
      </c>
      <c r="DR191" s="231">
        <v>2575087.0000000005</v>
      </c>
      <c r="DS191" s="232">
        <v>802166.90000000037</v>
      </c>
      <c r="DT191" s="231">
        <v>239292.77</v>
      </c>
      <c r="DU191" s="231">
        <v>85348.83</v>
      </c>
      <c r="DV191" s="231">
        <v>1100</v>
      </c>
      <c r="DW191" s="231">
        <v>0</v>
      </c>
    </row>
    <row r="192" spans="1:127" ht="32" hidden="1">
      <c r="A192" s="226">
        <v>2245</v>
      </c>
      <c r="B192" s="227" t="s">
        <v>484</v>
      </c>
      <c r="C192" s="226">
        <v>2245</v>
      </c>
      <c r="D192" s="228" t="s">
        <v>281</v>
      </c>
      <c r="E192" s="228" t="s">
        <v>291</v>
      </c>
      <c r="F192" s="228" t="s">
        <v>5</v>
      </c>
      <c r="G192" s="228" t="s">
        <v>283</v>
      </c>
      <c r="H192" s="229">
        <v>1673592.95</v>
      </c>
      <c r="I192" s="229">
        <v>0</v>
      </c>
      <c r="J192" s="229">
        <v>169034.9</v>
      </c>
      <c r="K192" s="229">
        <v>0</v>
      </c>
      <c r="L192" s="229">
        <v>201280</v>
      </c>
      <c r="M192" s="229">
        <v>856.93</v>
      </c>
      <c r="N192" s="229">
        <v>0</v>
      </c>
      <c r="O192" s="229">
        <v>260</v>
      </c>
      <c r="P192" s="229">
        <v>12656.67</v>
      </c>
      <c r="Q192" s="229">
        <v>0</v>
      </c>
      <c r="R192" s="229">
        <v>0</v>
      </c>
      <c r="S192" s="229">
        <v>0</v>
      </c>
      <c r="T192" s="229">
        <v>0</v>
      </c>
      <c r="U192" s="229">
        <v>24217.91</v>
      </c>
      <c r="V192" s="229">
        <v>0</v>
      </c>
      <c r="W192" s="229">
        <v>8083.25</v>
      </c>
      <c r="X192" s="229">
        <v>33281</v>
      </c>
      <c r="Y192" s="229">
        <v>2123263.6099999994</v>
      </c>
      <c r="Z192" s="229">
        <v>872625.20000000135</v>
      </c>
      <c r="AA192" s="229">
        <v>0</v>
      </c>
      <c r="AB192" s="229">
        <v>356156.64</v>
      </c>
      <c r="AC192" s="229">
        <v>78590.67000000074</v>
      </c>
      <c r="AD192" s="229">
        <v>171037.93</v>
      </c>
      <c r="AE192" s="229">
        <v>0</v>
      </c>
      <c r="AF192" s="229">
        <v>12342.609999999637</v>
      </c>
      <c r="AG192" s="229">
        <v>6864.170000000051</v>
      </c>
      <c r="AH192" s="229">
        <v>4288.6899999999996</v>
      </c>
      <c r="AI192" s="229">
        <v>0</v>
      </c>
      <c r="AJ192" s="229">
        <v>3476.15</v>
      </c>
      <c r="AK192" s="229">
        <v>10875.28</v>
      </c>
      <c r="AL192" s="229">
        <v>2730</v>
      </c>
      <c r="AM192" s="229">
        <v>190.55</v>
      </c>
      <c r="AN192" s="229">
        <v>4797.7</v>
      </c>
      <c r="AO192" s="229">
        <v>35377.29</v>
      </c>
      <c r="AP192" s="229">
        <v>18595.43</v>
      </c>
      <c r="AQ192" s="229">
        <v>15766.4</v>
      </c>
      <c r="AR192" s="229">
        <v>85183.330000000133</v>
      </c>
      <c r="AS192" s="229">
        <v>4756.5</v>
      </c>
      <c r="AT192" s="229">
        <v>52582</v>
      </c>
      <c r="AU192" s="229">
        <v>0</v>
      </c>
      <c r="AV192" s="229">
        <v>5139.75</v>
      </c>
      <c r="AW192" s="229">
        <v>3676.4</v>
      </c>
      <c r="AX192" s="229">
        <v>121801.60000000001</v>
      </c>
      <c r="AY192" s="229">
        <v>238425.51</v>
      </c>
      <c r="AZ192" s="229">
        <v>37175.700000000004</v>
      </c>
      <c r="BA192" s="229">
        <v>159849.27000000002</v>
      </c>
      <c r="BB192" s="229">
        <v>0</v>
      </c>
      <c r="BC192" s="229">
        <v>0</v>
      </c>
      <c r="BD192" s="229">
        <v>0</v>
      </c>
      <c r="BE192" s="229">
        <v>2302304.7700000019</v>
      </c>
      <c r="BF192" s="229">
        <v>204337.54000000044</v>
      </c>
      <c r="BG192" s="229">
        <v>-179041.16000000248</v>
      </c>
      <c r="BH192" s="229">
        <v>25296.379999997967</v>
      </c>
      <c r="BI192" s="229">
        <v>6551.5</v>
      </c>
      <c r="BJ192" s="229">
        <v>0</v>
      </c>
      <c r="BK192" s="229">
        <v>0</v>
      </c>
      <c r="BL192" s="229">
        <v>6551.5</v>
      </c>
      <c r="BM192" s="229">
        <v>0</v>
      </c>
      <c r="BN192" s="229">
        <v>5203.83</v>
      </c>
      <c r="BO192" s="229">
        <v>0</v>
      </c>
      <c r="BP192" s="229">
        <v>1888.07</v>
      </c>
      <c r="BQ192" s="229">
        <v>7091.9</v>
      </c>
      <c r="BR192" s="229">
        <v>45641.729999999996</v>
      </c>
      <c r="BS192" s="229">
        <v>-540.39999999999964</v>
      </c>
      <c r="BT192" s="229">
        <v>45101.329999999994</v>
      </c>
      <c r="BU192" s="229">
        <v>0</v>
      </c>
      <c r="BV192" s="229">
        <v>0</v>
      </c>
      <c r="BW192" s="229">
        <v>0</v>
      </c>
      <c r="BX192" s="229">
        <v>0</v>
      </c>
      <c r="BY192" s="229">
        <v>0</v>
      </c>
      <c r="BZ192" s="229">
        <v>0</v>
      </c>
      <c r="CA192" s="229">
        <v>0</v>
      </c>
      <c r="CB192" s="229">
        <v>0</v>
      </c>
      <c r="CC192" s="229">
        <v>0</v>
      </c>
      <c r="CD192" s="229">
        <v>25296.379999997967</v>
      </c>
      <c r="CE192" s="229">
        <v>0</v>
      </c>
      <c r="CF192" s="229">
        <v>45101.329999999994</v>
      </c>
      <c r="CG192" s="229">
        <v>0</v>
      </c>
      <c r="CH192" s="229">
        <v>0</v>
      </c>
      <c r="CI192" s="229">
        <f t="shared" si="5"/>
        <v>70397.709999997955</v>
      </c>
      <c r="CJ192" s="229">
        <v>231188.33</v>
      </c>
      <c r="CK192" s="229">
        <v>338.22</v>
      </c>
      <c r="CL192" s="229">
        <v>0</v>
      </c>
      <c r="CM192" s="229">
        <v>230850.11</v>
      </c>
      <c r="CN192" s="229">
        <v>0</v>
      </c>
      <c r="CO192" s="229">
        <v>0</v>
      </c>
      <c r="CP192" s="229">
        <v>4217.21</v>
      </c>
      <c r="CQ192" s="229">
        <v>0</v>
      </c>
      <c r="CR192" s="229">
        <v>-120067.83</v>
      </c>
      <c r="CS192" s="229">
        <v>114999.48999999998</v>
      </c>
      <c r="CT192" s="229">
        <v>0</v>
      </c>
      <c r="CU192" s="229">
        <v>0</v>
      </c>
      <c r="CV192" s="229">
        <v>0</v>
      </c>
      <c r="CW192" s="229">
        <v>0</v>
      </c>
      <c r="CX192" s="229"/>
      <c r="CY192" s="229"/>
      <c r="CZ192" s="229"/>
      <c r="DA192" s="229">
        <v>0</v>
      </c>
      <c r="DB192" s="229">
        <v>0</v>
      </c>
      <c r="DC192" s="229">
        <v>0</v>
      </c>
      <c r="DD192" s="229">
        <v>7671.67</v>
      </c>
      <c r="DE192" s="229">
        <v>0</v>
      </c>
      <c r="DF192" s="229">
        <v>0</v>
      </c>
      <c r="DG192" s="229">
        <v>-21652.79</v>
      </c>
      <c r="DH192" s="229">
        <v>-30620.66</v>
      </c>
      <c r="DI192" s="229">
        <v>0</v>
      </c>
      <c r="DJ192" s="229">
        <v>0</v>
      </c>
      <c r="DK192" s="229">
        <v>-44601.78</v>
      </c>
      <c r="DL192" s="229">
        <v>0</v>
      </c>
      <c r="DM192" s="229">
        <v>0</v>
      </c>
      <c r="DN192" s="229">
        <v>0</v>
      </c>
      <c r="DO192" s="229">
        <v>0</v>
      </c>
      <c r="DP192" s="229">
        <v>0</v>
      </c>
      <c r="DQ192" s="230">
        <v>0</v>
      </c>
      <c r="DR192" s="231">
        <v>1497617.2200000018</v>
      </c>
      <c r="DS192" s="232">
        <v>804687.55</v>
      </c>
      <c r="DT192" s="231">
        <v>238425.51</v>
      </c>
      <c r="DU192" s="231">
        <v>12916.67</v>
      </c>
      <c r="DV192" s="231">
        <v>24217.91</v>
      </c>
      <c r="DW192" s="231">
        <v>0</v>
      </c>
    </row>
    <row r="193" spans="1:127" hidden="1">
      <c r="A193" s="226">
        <v>1020</v>
      </c>
      <c r="B193" s="227" t="s">
        <v>485</v>
      </c>
      <c r="C193" s="226">
        <v>1020</v>
      </c>
      <c r="D193" s="228" t="s">
        <v>281</v>
      </c>
      <c r="E193" s="228" t="s">
        <v>282</v>
      </c>
      <c r="F193" s="228" t="s">
        <v>5</v>
      </c>
      <c r="G193" s="228" t="s">
        <v>293</v>
      </c>
      <c r="H193" s="229">
        <v>1305931.0900000001</v>
      </c>
      <c r="I193" s="229">
        <v>0</v>
      </c>
      <c r="J193" s="229">
        <v>72809.97</v>
      </c>
      <c r="K193" s="229">
        <v>0</v>
      </c>
      <c r="L193" s="229">
        <v>0</v>
      </c>
      <c r="M193" s="229">
        <v>0</v>
      </c>
      <c r="N193" s="229">
        <v>0</v>
      </c>
      <c r="O193" s="229">
        <v>1000</v>
      </c>
      <c r="P193" s="229">
        <v>0</v>
      </c>
      <c r="Q193" s="229">
        <v>0</v>
      </c>
      <c r="R193" s="229">
        <v>0</v>
      </c>
      <c r="S193" s="229">
        <v>0</v>
      </c>
      <c r="T193" s="229">
        <v>104734.65</v>
      </c>
      <c r="U193" s="229">
        <v>424893.08</v>
      </c>
      <c r="V193" s="229">
        <v>0</v>
      </c>
      <c r="W193" s="229">
        <v>0</v>
      </c>
      <c r="X193" s="229">
        <v>0</v>
      </c>
      <c r="Y193" s="229">
        <v>1909368.79</v>
      </c>
      <c r="Z193" s="229">
        <v>421825.90999999963</v>
      </c>
      <c r="AA193" s="229">
        <v>0</v>
      </c>
      <c r="AB193" s="229">
        <v>591421.76</v>
      </c>
      <c r="AC193" s="229">
        <v>79236.210000000021</v>
      </c>
      <c r="AD193" s="229">
        <v>56278.95</v>
      </c>
      <c r="AE193" s="229">
        <v>0</v>
      </c>
      <c r="AF193" s="229">
        <v>3831.6800000008661</v>
      </c>
      <c r="AG193" s="229">
        <v>4672.4499999999844</v>
      </c>
      <c r="AH193" s="229">
        <v>3061</v>
      </c>
      <c r="AI193" s="229">
        <v>0</v>
      </c>
      <c r="AJ193" s="229">
        <v>0</v>
      </c>
      <c r="AK193" s="229">
        <v>7665.2100000000019</v>
      </c>
      <c r="AL193" s="229">
        <v>0</v>
      </c>
      <c r="AM193" s="229">
        <v>14298.810000000001</v>
      </c>
      <c r="AN193" s="229">
        <v>4057.3</v>
      </c>
      <c r="AO193" s="229">
        <v>36036.550000000003</v>
      </c>
      <c r="AP193" s="229">
        <v>20981.57</v>
      </c>
      <c r="AQ193" s="229">
        <v>1966.6899999999998</v>
      </c>
      <c r="AR193" s="229">
        <v>37622.9</v>
      </c>
      <c r="AS193" s="229">
        <v>0</v>
      </c>
      <c r="AT193" s="229">
        <v>0</v>
      </c>
      <c r="AU193" s="229">
        <v>13372.159999999993</v>
      </c>
      <c r="AV193" s="229">
        <v>3291.75</v>
      </c>
      <c r="AW193" s="229">
        <v>0</v>
      </c>
      <c r="AX193" s="229">
        <v>18389.740000000002</v>
      </c>
      <c r="AY193" s="229">
        <v>265339.14</v>
      </c>
      <c r="AZ193" s="229">
        <v>7164.99</v>
      </c>
      <c r="BA193" s="229">
        <v>99413.260000000766</v>
      </c>
      <c r="BB193" s="229">
        <v>1264.3499999999999</v>
      </c>
      <c r="BC193" s="229">
        <v>0</v>
      </c>
      <c r="BD193" s="229">
        <v>0</v>
      </c>
      <c r="BE193" s="229">
        <v>1691192.3800000011</v>
      </c>
      <c r="BF193" s="229">
        <v>-431316.2</v>
      </c>
      <c r="BG193" s="229">
        <v>218176.40999999898</v>
      </c>
      <c r="BH193" s="229">
        <v>-213139.79000000103</v>
      </c>
      <c r="BI193" s="229">
        <v>5208.25</v>
      </c>
      <c r="BJ193" s="229">
        <v>0</v>
      </c>
      <c r="BK193" s="229">
        <v>0</v>
      </c>
      <c r="BL193" s="229">
        <v>5208.25</v>
      </c>
      <c r="BM193" s="229">
        <v>0</v>
      </c>
      <c r="BN193" s="229">
        <v>0</v>
      </c>
      <c r="BO193" s="229">
        <v>0</v>
      </c>
      <c r="BP193" s="229">
        <v>0</v>
      </c>
      <c r="BQ193" s="229">
        <v>0</v>
      </c>
      <c r="BR193" s="229">
        <v>46517.25</v>
      </c>
      <c r="BS193" s="229">
        <v>5208.25</v>
      </c>
      <c r="BT193" s="229">
        <v>51725.5</v>
      </c>
      <c r="BU193" s="229">
        <v>0</v>
      </c>
      <c r="BV193" s="229">
        <v>0</v>
      </c>
      <c r="BW193" s="229">
        <v>0</v>
      </c>
      <c r="BX193" s="229">
        <v>0</v>
      </c>
      <c r="BY193" s="229">
        <v>0</v>
      </c>
      <c r="BZ193" s="229">
        <v>0</v>
      </c>
      <c r="CA193" s="229">
        <v>0</v>
      </c>
      <c r="CB193" s="229">
        <v>0</v>
      </c>
      <c r="CC193" s="229">
        <v>0</v>
      </c>
      <c r="CD193" s="229">
        <v>-213139.79</v>
      </c>
      <c r="CE193" s="229">
        <v>0</v>
      </c>
      <c r="CF193" s="229">
        <v>51725.5</v>
      </c>
      <c r="CG193" s="229">
        <v>0</v>
      </c>
      <c r="CH193" s="229">
        <v>0</v>
      </c>
      <c r="CI193" s="229">
        <f t="shared" si="5"/>
        <v>-161414.29</v>
      </c>
      <c r="CJ193" s="229">
        <v>0</v>
      </c>
      <c r="CK193" s="229">
        <v>0</v>
      </c>
      <c r="CL193" s="229">
        <v>0</v>
      </c>
      <c r="CM193" s="229">
        <v>0</v>
      </c>
      <c r="CN193" s="229">
        <v>0</v>
      </c>
      <c r="CO193" s="229">
        <v>0</v>
      </c>
      <c r="CP193" s="229">
        <v>0</v>
      </c>
      <c r="CQ193" s="229">
        <v>0</v>
      </c>
      <c r="CR193" s="229">
        <v>0</v>
      </c>
      <c r="CS193" s="229">
        <v>0</v>
      </c>
      <c r="CT193" s="229">
        <v>0</v>
      </c>
      <c r="CU193" s="229">
        <v>0</v>
      </c>
      <c r="CV193" s="229">
        <v>0</v>
      </c>
      <c r="CW193" s="229">
        <v>0</v>
      </c>
      <c r="CX193" s="229"/>
      <c r="CY193" s="229"/>
      <c r="CZ193" s="229"/>
      <c r="DA193" s="229">
        <v>-134063.94000000102</v>
      </c>
      <c r="DB193" s="229">
        <v>-134063.94000000102</v>
      </c>
      <c r="DC193" s="229">
        <v>0</v>
      </c>
      <c r="DD193" s="229">
        <v>0</v>
      </c>
      <c r="DE193" s="229">
        <v>0</v>
      </c>
      <c r="DF193" s="229">
        <v>0</v>
      </c>
      <c r="DG193" s="229">
        <v>-27350.35</v>
      </c>
      <c r="DH193" s="229">
        <v>0</v>
      </c>
      <c r="DI193" s="229">
        <v>0</v>
      </c>
      <c r="DJ193" s="229">
        <v>0</v>
      </c>
      <c r="DK193" s="229">
        <v>-27350.35</v>
      </c>
      <c r="DL193" s="229">
        <v>0</v>
      </c>
      <c r="DM193" s="229">
        <v>0</v>
      </c>
      <c r="DN193" s="229">
        <v>0</v>
      </c>
      <c r="DO193" s="229">
        <v>0</v>
      </c>
      <c r="DP193" s="229">
        <v>0</v>
      </c>
      <c r="DQ193" s="230">
        <v>1.0186340659856796E-9</v>
      </c>
      <c r="DR193" s="231">
        <v>1157266.9600000004</v>
      </c>
      <c r="DS193" s="232">
        <v>533925.42000000062</v>
      </c>
      <c r="DT193" s="231">
        <v>265339.14</v>
      </c>
      <c r="DU193" s="231">
        <v>105734.65</v>
      </c>
      <c r="DV193" s="231">
        <v>424893.08</v>
      </c>
      <c r="DW193" s="231">
        <v>0</v>
      </c>
    </row>
    <row r="194" spans="1:127" hidden="1">
      <c r="A194" s="262">
        <v>1014</v>
      </c>
      <c r="B194" s="181" t="s">
        <v>486</v>
      </c>
      <c r="C194" s="262">
        <v>1014</v>
      </c>
      <c r="D194" s="228" t="s">
        <v>281</v>
      </c>
      <c r="E194" s="228" t="s">
        <v>282</v>
      </c>
      <c r="F194" s="175" t="s">
        <v>5</v>
      </c>
      <c r="G194" s="228" t="s">
        <v>283</v>
      </c>
      <c r="H194" s="263">
        <v>764704.48</v>
      </c>
      <c r="I194" s="263">
        <v>0</v>
      </c>
      <c r="J194" s="263">
        <v>45292.67</v>
      </c>
      <c r="K194" s="263">
        <v>0</v>
      </c>
      <c r="L194" s="263">
        <v>0</v>
      </c>
      <c r="M194" s="263">
        <v>22087.48</v>
      </c>
      <c r="N194" s="263">
        <v>0</v>
      </c>
      <c r="O194" s="263">
        <v>0</v>
      </c>
      <c r="P194" s="263">
        <v>36872.479999999996</v>
      </c>
      <c r="Q194" s="263">
        <v>0</v>
      </c>
      <c r="R194" s="263">
        <v>0</v>
      </c>
      <c r="S194" s="263">
        <v>0</v>
      </c>
      <c r="T194" s="263">
        <v>0</v>
      </c>
      <c r="U194" s="263">
        <v>12000</v>
      </c>
      <c r="V194" s="263">
        <v>0</v>
      </c>
      <c r="W194" s="263">
        <v>0</v>
      </c>
      <c r="X194" s="263">
        <v>0</v>
      </c>
      <c r="Y194" s="263">
        <v>880957.11</v>
      </c>
      <c r="Z194" s="263">
        <f>361793.81-160986.38</f>
        <v>200807.43</v>
      </c>
      <c r="AA194" s="263">
        <v>0</v>
      </c>
      <c r="AB194" s="263">
        <v>151532.87000000002</v>
      </c>
      <c r="AC194" s="263">
        <v>27473.80999999991</v>
      </c>
      <c r="AD194" s="263">
        <v>123953.83</v>
      </c>
      <c r="AE194" s="263">
        <v>0</v>
      </c>
      <c r="AF194" s="263">
        <v>13325.549999999785</v>
      </c>
      <c r="AG194" s="263">
        <v>2045.7300000000059</v>
      </c>
      <c r="AH194" s="263">
        <v>7470.4</v>
      </c>
      <c r="AI194" s="263">
        <v>0</v>
      </c>
      <c r="AJ194" s="263">
        <v>0</v>
      </c>
      <c r="AK194" s="263">
        <v>37967.949999999997</v>
      </c>
      <c r="AL194" s="263">
        <v>4100.6099999999997</v>
      </c>
      <c r="AM194" s="263">
        <v>1481.8099999999997</v>
      </c>
      <c r="AN194" s="263">
        <v>1370.5</v>
      </c>
      <c r="AO194" s="263">
        <v>8715.82</v>
      </c>
      <c r="AP194" s="263">
        <v>0</v>
      </c>
      <c r="AQ194" s="263">
        <v>4523.67</v>
      </c>
      <c r="AR194" s="263">
        <v>14276.279999999992</v>
      </c>
      <c r="AS194" s="263">
        <v>654</v>
      </c>
      <c r="AT194" s="263">
        <v>0</v>
      </c>
      <c r="AU194" s="263">
        <v>52303.990000000005</v>
      </c>
      <c r="AV194" s="263">
        <v>3291.75</v>
      </c>
      <c r="AW194" s="263">
        <v>0</v>
      </c>
      <c r="AX194" s="263">
        <v>4533.130000000001</v>
      </c>
      <c r="AY194" s="263">
        <v>92015.560000000085</v>
      </c>
      <c r="AZ194" s="263">
        <v>0</v>
      </c>
      <c r="BA194" s="263">
        <v>66761.790000000008</v>
      </c>
      <c r="BB194" s="263">
        <v>0</v>
      </c>
      <c r="BC194" s="263">
        <v>0</v>
      </c>
      <c r="BD194" s="263">
        <v>0</v>
      </c>
      <c r="BE194" s="263">
        <f t="shared" ref="BE194" si="6">SUM(Z194:BD194)</f>
        <v>818606.47999999986</v>
      </c>
      <c r="BF194" s="263">
        <v>206981.41000000003</v>
      </c>
      <c r="BG194" s="263">
        <v>-98635.749999999767</v>
      </c>
      <c r="BH194" s="263">
        <v>108345.66000000027</v>
      </c>
      <c r="BI194" s="263">
        <v>4978.75</v>
      </c>
      <c r="BJ194" s="263">
        <v>0</v>
      </c>
      <c r="BK194" s="263">
        <v>0</v>
      </c>
      <c r="BL194" s="263">
        <v>4978.75</v>
      </c>
      <c r="BM194" s="263">
        <v>0</v>
      </c>
      <c r="BN194" s="263">
        <v>0</v>
      </c>
      <c r="BO194" s="263">
        <v>0</v>
      </c>
      <c r="BP194" s="263">
        <v>0</v>
      </c>
      <c r="BQ194" s="263">
        <v>0</v>
      </c>
      <c r="BR194" s="263">
        <v>24876.93</v>
      </c>
      <c r="BS194" s="263">
        <v>4978.75</v>
      </c>
      <c r="BT194" s="263">
        <v>29855.68</v>
      </c>
      <c r="BU194" s="263">
        <v>0</v>
      </c>
      <c r="BV194" s="263">
        <v>0</v>
      </c>
      <c r="BW194" s="263">
        <v>0</v>
      </c>
      <c r="BX194" s="263">
        <v>0</v>
      </c>
      <c r="BY194" s="263">
        <v>0</v>
      </c>
      <c r="BZ194" s="263">
        <v>0</v>
      </c>
      <c r="CA194" s="263">
        <v>0</v>
      </c>
      <c r="CB194" s="263">
        <v>0</v>
      </c>
      <c r="CC194" s="263">
        <v>0</v>
      </c>
      <c r="CD194" s="263">
        <f>BH194</f>
        <v>108345.66000000027</v>
      </c>
      <c r="CE194" s="263">
        <v>0</v>
      </c>
      <c r="CF194" s="263">
        <v>29855.68</v>
      </c>
      <c r="CG194" s="263">
        <v>0</v>
      </c>
      <c r="CH194" s="263">
        <v>0</v>
      </c>
      <c r="CI194" s="229">
        <f>SUM(CD194:CH194)</f>
        <v>138201.34000000026</v>
      </c>
      <c r="CJ194" s="263">
        <v>351927.86</v>
      </c>
      <c r="CK194" s="263">
        <v>0</v>
      </c>
      <c r="CL194" s="263">
        <v>0</v>
      </c>
      <c r="CM194" s="263">
        <v>351927.86</v>
      </c>
      <c r="CN194" s="263">
        <v>0</v>
      </c>
      <c r="CO194" s="263">
        <v>0</v>
      </c>
      <c r="CP194" s="263">
        <v>0</v>
      </c>
      <c r="CQ194" s="263">
        <v>0</v>
      </c>
      <c r="CR194" s="263">
        <v>-58860.821199466096</v>
      </c>
      <c r="CS194" s="263">
        <v>132081.03880053389</v>
      </c>
      <c r="CT194" s="263">
        <v>0</v>
      </c>
      <c r="CU194" s="263">
        <v>0</v>
      </c>
      <c r="CV194" s="263">
        <v>0</v>
      </c>
      <c r="CW194" s="263">
        <v>0</v>
      </c>
      <c r="CX194" s="263"/>
      <c r="CY194" s="263"/>
      <c r="CZ194" s="263"/>
      <c r="DA194" s="263">
        <v>0</v>
      </c>
      <c r="DB194" s="263">
        <v>0</v>
      </c>
      <c r="DC194" s="263">
        <v>0</v>
      </c>
      <c r="DD194" s="263">
        <v>6246.3</v>
      </c>
      <c r="DE194" s="263">
        <v>0</v>
      </c>
      <c r="DF194" s="263">
        <v>0</v>
      </c>
      <c r="DG194" s="263">
        <v>0</v>
      </c>
      <c r="DH194" s="229">
        <v>-126</v>
      </c>
      <c r="DI194" s="263">
        <v>0</v>
      </c>
      <c r="DJ194" s="263">
        <v>0</v>
      </c>
      <c r="DK194" s="229">
        <v>6120.3</v>
      </c>
      <c r="DL194" s="263">
        <v>0</v>
      </c>
      <c r="DM194" s="263">
        <v>0</v>
      </c>
      <c r="DN194" s="263">
        <v>0</v>
      </c>
      <c r="DO194" s="263">
        <v>0</v>
      </c>
      <c r="DP194" s="263">
        <v>0</v>
      </c>
      <c r="DQ194" s="263">
        <v>1.1994661181233823E-3</v>
      </c>
      <c r="DR194" s="231">
        <v>680125.59999999963</v>
      </c>
      <c r="DS194" s="232">
        <v>299467.26000000013</v>
      </c>
      <c r="DT194" s="231">
        <v>92015.560000000085</v>
      </c>
      <c r="DU194" s="231">
        <v>36872.479999999996</v>
      </c>
      <c r="DV194" s="231">
        <v>12000</v>
      </c>
      <c r="DW194" s="231">
        <v>0</v>
      </c>
    </row>
    <row r="195" spans="1:127" hidden="1">
      <c r="A195" s="261">
        <v>2019</v>
      </c>
      <c r="B195" s="261" t="s">
        <v>487</v>
      </c>
      <c r="C195" s="261">
        <v>2019</v>
      </c>
      <c r="D195" s="228" t="s">
        <v>281</v>
      </c>
      <c r="E195" s="228" t="s">
        <v>291</v>
      </c>
      <c r="F195" s="261" t="s">
        <v>5</v>
      </c>
      <c r="G195" s="228" t="s">
        <v>293</v>
      </c>
      <c r="H195" s="231">
        <v>2344849.91</v>
      </c>
      <c r="I195" s="231">
        <v>0</v>
      </c>
      <c r="J195" s="231">
        <v>172470.33</v>
      </c>
      <c r="K195" s="231">
        <v>0</v>
      </c>
      <c r="L195" s="231">
        <v>296620</v>
      </c>
      <c r="M195" s="231">
        <v>-20030.55</v>
      </c>
      <c r="N195" s="231">
        <v>0</v>
      </c>
      <c r="O195" s="231">
        <v>0</v>
      </c>
      <c r="P195" s="231">
        <v>82589.50999999998</v>
      </c>
      <c r="Q195" s="231">
        <v>0</v>
      </c>
      <c r="R195" s="231">
        <v>0</v>
      </c>
      <c r="S195" s="231">
        <v>0</v>
      </c>
      <c r="T195" s="231">
        <v>33748.950000000004</v>
      </c>
      <c r="U195" s="231">
        <v>0</v>
      </c>
      <c r="V195" s="231">
        <v>0</v>
      </c>
      <c r="W195" s="231">
        <v>17745</v>
      </c>
      <c r="X195" s="231">
        <v>65659</v>
      </c>
      <c r="Y195" s="231">
        <v>2993652.1500000004</v>
      </c>
      <c r="Z195" s="231">
        <v>1464756.1800000004</v>
      </c>
      <c r="AA195" s="231">
        <v>0</v>
      </c>
      <c r="AB195" s="231">
        <v>297546.2</v>
      </c>
      <c r="AC195" s="231">
        <v>22841.970000000438</v>
      </c>
      <c r="AD195" s="231">
        <v>308002</v>
      </c>
      <c r="AE195" s="231">
        <v>0</v>
      </c>
      <c r="AF195" s="231">
        <v>76209.56999999992</v>
      </c>
      <c r="AG195" s="231">
        <v>1339.8700000000499</v>
      </c>
      <c r="AH195" s="231">
        <v>1914.4</v>
      </c>
      <c r="AI195" s="231">
        <v>0</v>
      </c>
      <c r="AJ195" s="231">
        <v>0</v>
      </c>
      <c r="AK195" s="231">
        <v>3251.880000000001</v>
      </c>
      <c r="AL195" s="231">
        <v>28690.959999999995</v>
      </c>
      <c r="AM195" s="231">
        <v>4091.8999999999996</v>
      </c>
      <c r="AN195" s="231">
        <v>36534.300000000003</v>
      </c>
      <c r="AO195" s="231">
        <v>91321.12</v>
      </c>
      <c r="AP195" s="231">
        <v>57582.77</v>
      </c>
      <c r="AQ195" s="231">
        <v>8870.23</v>
      </c>
      <c r="AR195" s="231">
        <v>54521.770000000004</v>
      </c>
      <c r="AS195" s="231">
        <v>0</v>
      </c>
      <c r="AT195" s="231">
        <v>0</v>
      </c>
      <c r="AU195" s="231">
        <v>167767.13000000018</v>
      </c>
      <c r="AV195" s="231">
        <v>0</v>
      </c>
      <c r="AW195" s="231">
        <v>0</v>
      </c>
      <c r="AX195" s="231">
        <v>159196.03000000003</v>
      </c>
      <c r="AY195" s="231">
        <v>11095.2</v>
      </c>
      <c r="AZ195" s="231">
        <v>36.059999999999491</v>
      </c>
      <c r="BA195" s="231">
        <v>269792.19</v>
      </c>
      <c r="BB195" s="231">
        <v>0</v>
      </c>
      <c r="BC195" s="231">
        <v>0</v>
      </c>
      <c r="BD195" s="231">
        <v>0</v>
      </c>
      <c r="BE195" s="231">
        <v>3065361.7300000014</v>
      </c>
      <c r="BF195" s="231">
        <v>194887.88999999972</v>
      </c>
      <c r="BG195" s="231">
        <v>-71709.580000001006</v>
      </c>
      <c r="BH195" s="231">
        <v>123178.30999999872</v>
      </c>
      <c r="BI195" s="231">
        <v>29632.48</v>
      </c>
      <c r="BJ195" s="231">
        <v>0</v>
      </c>
      <c r="BK195" s="231">
        <v>0</v>
      </c>
      <c r="BL195" s="231">
        <v>29632.48</v>
      </c>
      <c r="BM195" s="231">
        <v>0</v>
      </c>
      <c r="BN195" s="231">
        <v>0</v>
      </c>
      <c r="BO195" s="231">
        <v>0</v>
      </c>
      <c r="BP195" s="231">
        <v>0</v>
      </c>
      <c r="BQ195" s="231">
        <v>0</v>
      </c>
      <c r="BR195" s="231">
        <v>1255.239999999998</v>
      </c>
      <c r="BS195" s="231">
        <v>29632.48</v>
      </c>
      <c r="BT195" s="231">
        <v>30887.719999999998</v>
      </c>
      <c r="BU195" s="231">
        <v>0</v>
      </c>
      <c r="BV195" s="231">
        <v>0</v>
      </c>
      <c r="BW195" s="231">
        <v>0</v>
      </c>
      <c r="BX195" s="231">
        <v>0</v>
      </c>
      <c r="BY195" s="231">
        <v>0</v>
      </c>
      <c r="BZ195" s="231">
        <v>0</v>
      </c>
      <c r="CA195" s="231">
        <v>0</v>
      </c>
      <c r="CB195" s="231">
        <v>0</v>
      </c>
      <c r="CC195" s="231">
        <v>0</v>
      </c>
      <c r="CD195" s="231">
        <v>123178.31</v>
      </c>
      <c r="CE195" s="231">
        <v>0</v>
      </c>
      <c r="CF195" s="231">
        <v>30887.72</v>
      </c>
      <c r="CG195" s="231">
        <v>0</v>
      </c>
      <c r="CH195" s="231">
        <v>0</v>
      </c>
      <c r="CI195" s="229">
        <f t="shared" si="5"/>
        <v>154066.03</v>
      </c>
      <c r="CJ195" s="231">
        <v>0</v>
      </c>
      <c r="CK195" s="231">
        <v>0</v>
      </c>
      <c r="CL195" s="231">
        <v>0</v>
      </c>
      <c r="CM195" s="231">
        <v>0</v>
      </c>
      <c r="CN195" s="231">
        <v>0</v>
      </c>
      <c r="CO195" s="231">
        <v>0</v>
      </c>
      <c r="CP195" s="231">
        <v>0</v>
      </c>
      <c r="CQ195" s="231">
        <v>0</v>
      </c>
      <c r="CR195" s="231">
        <v>0</v>
      </c>
      <c r="CS195" s="231">
        <v>0</v>
      </c>
      <c r="CT195" s="231">
        <v>0</v>
      </c>
      <c r="CU195" s="231">
        <v>0</v>
      </c>
      <c r="CV195" s="231">
        <v>0</v>
      </c>
      <c r="CW195" s="231">
        <v>0</v>
      </c>
      <c r="CX195" s="231"/>
      <c r="CY195" s="231"/>
      <c r="CZ195" s="231"/>
      <c r="DA195" s="231">
        <v>149045.59999999873</v>
      </c>
      <c r="DB195" s="231">
        <v>149045.59999999873</v>
      </c>
      <c r="DC195" s="231">
        <v>0</v>
      </c>
      <c r="DD195" s="231">
        <v>5020.43</v>
      </c>
      <c r="DE195" s="231">
        <v>0</v>
      </c>
      <c r="DF195" s="231">
        <v>0</v>
      </c>
      <c r="DG195" s="231">
        <v>0</v>
      </c>
      <c r="DH195" s="229">
        <v>0</v>
      </c>
      <c r="DI195" s="231">
        <v>0</v>
      </c>
      <c r="DJ195" s="231">
        <v>0</v>
      </c>
      <c r="DK195" s="229">
        <v>5020.43</v>
      </c>
      <c r="DL195" s="231">
        <v>0</v>
      </c>
      <c r="DM195" s="231">
        <v>0</v>
      </c>
      <c r="DN195" s="231">
        <v>0</v>
      </c>
      <c r="DO195" s="231">
        <v>0</v>
      </c>
      <c r="DP195" s="231">
        <v>0</v>
      </c>
      <c r="DQ195" s="264">
        <v>1.280568540096283E-9</v>
      </c>
      <c r="DR195" s="231">
        <v>2170695.790000001</v>
      </c>
      <c r="DS195" s="232">
        <v>894665.94000000041</v>
      </c>
      <c r="DT195" s="231">
        <v>11095.2</v>
      </c>
      <c r="DU195" s="231">
        <v>116338.45999999999</v>
      </c>
      <c r="DV195" s="231">
        <v>0</v>
      </c>
      <c r="DW195" s="231">
        <v>0</v>
      </c>
    </row>
    <row r="196" spans="1:127" hidden="1">
      <c r="A196" s="226">
        <v>2011</v>
      </c>
      <c r="B196" s="227" t="s">
        <v>488</v>
      </c>
      <c r="C196" s="226">
        <v>2011</v>
      </c>
      <c r="D196" s="228" t="s">
        <v>281</v>
      </c>
      <c r="E196" s="228" t="s">
        <v>291</v>
      </c>
      <c r="F196" s="228" t="s">
        <v>5</v>
      </c>
      <c r="G196" s="228" t="s">
        <v>283</v>
      </c>
      <c r="H196" s="229">
        <v>3470607.35</v>
      </c>
      <c r="I196" s="229">
        <v>0</v>
      </c>
      <c r="J196" s="229">
        <v>140181.97</v>
      </c>
      <c r="K196" s="229">
        <v>0</v>
      </c>
      <c r="L196" s="229">
        <v>299610</v>
      </c>
      <c r="M196" s="229">
        <v>1913.86</v>
      </c>
      <c r="N196" s="229">
        <v>0</v>
      </c>
      <c r="O196" s="229">
        <v>17594.93</v>
      </c>
      <c r="P196" s="229">
        <v>68.94</v>
      </c>
      <c r="Q196" s="229">
        <v>46119.68</v>
      </c>
      <c r="R196" s="229">
        <v>0</v>
      </c>
      <c r="S196" s="229">
        <v>0</v>
      </c>
      <c r="T196" s="229">
        <v>35153.599999999999</v>
      </c>
      <c r="U196" s="229">
        <v>58071.24</v>
      </c>
      <c r="V196" s="229">
        <v>0</v>
      </c>
      <c r="W196" s="229">
        <v>11975</v>
      </c>
      <c r="X196" s="229">
        <v>96286</v>
      </c>
      <c r="Y196" s="229">
        <v>4177582.5700000008</v>
      </c>
      <c r="Z196" s="229">
        <v>2123594.4700000002</v>
      </c>
      <c r="AA196" s="229">
        <v>-338</v>
      </c>
      <c r="AB196" s="229">
        <v>269595.34000000003</v>
      </c>
      <c r="AC196" s="229">
        <v>0</v>
      </c>
      <c r="AD196" s="229">
        <v>222587.94</v>
      </c>
      <c r="AE196" s="229">
        <v>136639.09</v>
      </c>
      <c r="AF196" s="229">
        <v>75429.48</v>
      </c>
      <c r="AG196" s="229">
        <v>28809.51</v>
      </c>
      <c r="AH196" s="229">
        <v>1160</v>
      </c>
      <c r="AI196" s="229">
        <v>0</v>
      </c>
      <c r="AJ196" s="229">
        <v>0</v>
      </c>
      <c r="AK196" s="229">
        <v>3644.8</v>
      </c>
      <c r="AL196" s="229">
        <v>0</v>
      </c>
      <c r="AM196" s="229">
        <v>0</v>
      </c>
      <c r="AN196" s="229">
        <v>19828.63</v>
      </c>
      <c r="AO196" s="229">
        <v>41410.15</v>
      </c>
      <c r="AP196" s="229">
        <v>87256.25</v>
      </c>
      <c r="AQ196" s="229">
        <v>8678.2000000000007</v>
      </c>
      <c r="AR196" s="229">
        <v>155091.46000000002</v>
      </c>
      <c r="AS196" s="229">
        <v>58326.14</v>
      </c>
      <c r="AT196" s="229">
        <v>0</v>
      </c>
      <c r="AU196" s="229">
        <v>5403.84</v>
      </c>
      <c r="AV196" s="229">
        <v>18745.650000000001</v>
      </c>
      <c r="AW196" s="229">
        <v>5998</v>
      </c>
      <c r="AX196" s="229">
        <v>74815.63</v>
      </c>
      <c r="AY196" s="229">
        <v>352483.99</v>
      </c>
      <c r="AZ196" s="229">
        <v>58063.819999999992</v>
      </c>
      <c r="BA196" s="229">
        <v>109859.39</v>
      </c>
      <c r="BB196" s="229">
        <v>234603</v>
      </c>
      <c r="BC196" s="229">
        <v>0</v>
      </c>
      <c r="BD196" s="229">
        <v>0</v>
      </c>
      <c r="BE196" s="229">
        <v>4091686.7799999993</v>
      </c>
      <c r="BF196" s="229">
        <v>382019.71999999986</v>
      </c>
      <c r="BG196" s="229">
        <v>85895.790000001434</v>
      </c>
      <c r="BH196" s="229">
        <v>467915.51000000129</v>
      </c>
      <c r="BI196" s="229">
        <v>11080.75</v>
      </c>
      <c r="BJ196" s="229">
        <v>0</v>
      </c>
      <c r="BK196" s="229">
        <v>0</v>
      </c>
      <c r="BL196" s="229">
        <v>11080.75</v>
      </c>
      <c r="BM196" s="229">
        <v>0</v>
      </c>
      <c r="BN196" s="229">
        <v>0</v>
      </c>
      <c r="BO196" s="229">
        <v>0</v>
      </c>
      <c r="BP196" s="229">
        <v>0</v>
      </c>
      <c r="BQ196" s="229">
        <v>0</v>
      </c>
      <c r="BR196" s="229">
        <v>36951.25</v>
      </c>
      <c r="BS196" s="229">
        <v>11080.75</v>
      </c>
      <c r="BT196" s="229">
        <v>48032</v>
      </c>
      <c r="BU196" s="229">
        <v>0</v>
      </c>
      <c r="BV196" s="229">
        <v>0</v>
      </c>
      <c r="BW196" s="229">
        <v>0</v>
      </c>
      <c r="BX196" s="229">
        <v>0</v>
      </c>
      <c r="BY196" s="229">
        <v>0</v>
      </c>
      <c r="BZ196" s="229">
        <v>0</v>
      </c>
      <c r="CA196" s="229">
        <v>0</v>
      </c>
      <c r="CB196" s="229">
        <v>0</v>
      </c>
      <c r="CC196" s="229">
        <v>0</v>
      </c>
      <c r="CD196" s="229">
        <v>467915.51000000129</v>
      </c>
      <c r="CE196" s="229">
        <v>0</v>
      </c>
      <c r="CF196" s="229">
        <v>48032</v>
      </c>
      <c r="CG196" s="229">
        <v>0</v>
      </c>
      <c r="CH196" s="229">
        <v>0</v>
      </c>
      <c r="CI196" s="229">
        <f t="shared" si="5"/>
        <v>515947.51000000129</v>
      </c>
      <c r="CJ196" s="229">
        <v>567708.17000000004</v>
      </c>
      <c r="CK196" s="229">
        <v>21531.47</v>
      </c>
      <c r="CL196" s="229">
        <v>0</v>
      </c>
      <c r="CM196" s="229">
        <v>546176.70000000007</v>
      </c>
      <c r="CN196" s="229">
        <v>0</v>
      </c>
      <c r="CO196" s="229">
        <v>0</v>
      </c>
      <c r="CP196" s="229">
        <v>14633.39</v>
      </c>
      <c r="CQ196" s="229">
        <v>0</v>
      </c>
      <c r="CR196" s="229">
        <v>8436.02</v>
      </c>
      <c r="CS196" s="229">
        <v>569246.1100000001</v>
      </c>
      <c r="CT196" s="229">
        <v>0</v>
      </c>
      <c r="CU196" s="229">
        <v>0</v>
      </c>
      <c r="CV196" s="229">
        <v>0</v>
      </c>
      <c r="CW196" s="229">
        <v>0</v>
      </c>
      <c r="CX196" s="229"/>
      <c r="CY196" s="229"/>
      <c r="CZ196" s="229"/>
      <c r="DA196" s="229">
        <v>0</v>
      </c>
      <c r="DB196" s="229">
        <v>0</v>
      </c>
      <c r="DC196" s="229">
        <v>0</v>
      </c>
      <c r="DD196" s="229">
        <v>0</v>
      </c>
      <c r="DE196" s="229">
        <v>0</v>
      </c>
      <c r="DF196" s="229">
        <v>0</v>
      </c>
      <c r="DG196" s="229">
        <v>-53036.800000000003</v>
      </c>
      <c r="DH196" s="229">
        <v>-261.8</v>
      </c>
      <c r="DI196" s="229">
        <v>0</v>
      </c>
      <c r="DJ196" s="229">
        <v>0</v>
      </c>
      <c r="DK196" s="229">
        <v>-53298.600000000006</v>
      </c>
      <c r="DL196" s="229">
        <v>0</v>
      </c>
      <c r="DM196" s="229">
        <v>0</v>
      </c>
      <c r="DN196" s="229">
        <v>0</v>
      </c>
      <c r="DO196" s="229">
        <v>0</v>
      </c>
      <c r="DP196" s="229">
        <v>0</v>
      </c>
      <c r="DQ196" s="230">
        <v>0</v>
      </c>
      <c r="DR196" s="231">
        <v>2856317.8299999996</v>
      </c>
      <c r="DS196" s="232">
        <v>1235368.9499999997</v>
      </c>
      <c r="DT196" s="231">
        <v>352483.99</v>
      </c>
      <c r="DU196" s="231">
        <v>98937.15</v>
      </c>
      <c r="DV196" s="231">
        <v>58071.24</v>
      </c>
      <c r="DW196" s="231">
        <v>0</v>
      </c>
    </row>
    <row r="197" spans="1:127" hidden="1">
      <c r="A197" s="226">
        <v>4193</v>
      </c>
      <c r="B197" s="227" t="s">
        <v>489</v>
      </c>
      <c r="C197" s="226">
        <v>4193</v>
      </c>
      <c r="D197" s="228" t="s">
        <v>281</v>
      </c>
      <c r="E197" s="228" t="s">
        <v>294</v>
      </c>
      <c r="F197" s="228" t="s">
        <v>5</v>
      </c>
      <c r="G197" s="228" t="s">
        <v>283</v>
      </c>
      <c r="H197" s="229">
        <v>5599296.29</v>
      </c>
      <c r="I197" s="229">
        <v>0</v>
      </c>
      <c r="J197" s="229">
        <v>181171.69</v>
      </c>
      <c r="K197" s="229">
        <v>0</v>
      </c>
      <c r="L197" s="229">
        <v>247660</v>
      </c>
      <c r="M197" s="229">
        <v>856.93</v>
      </c>
      <c r="N197" s="229">
        <v>16007.2</v>
      </c>
      <c r="O197" s="229">
        <v>0</v>
      </c>
      <c r="P197" s="229">
        <v>6464.72</v>
      </c>
      <c r="Q197" s="229">
        <v>0</v>
      </c>
      <c r="R197" s="229">
        <v>0</v>
      </c>
      <c r="S197" s="229">
        <v>0</v>
      </c>
      <c r="T197" s="229">
        <v>20375.979999999996</v>
      </c>
      <c r="U197" s="229">
        <v>161241.72</v>
      </c>
      <c r="V197" s="229">
        <v>0</v>
      </c>
      <c r="W197" s="229">
        <v>25189.5</v>
      </c>
      <c r="X197" s="229">
        <v>0</v>
      </c>
      <c r="Y197" s="229">
        <v>6258264.0300000003</v>
      </c>
      <c r="Z197" s="229">
        <v>2791592</v>
      </c>
      <c r="AA197" s="229">
        <v>0</v>
      </c>
      <c r="AB197" s="229">
        <v>227557.98</v>
      </c>
      <c r="AC197" s="229">
        <v>0</v>
      </c>
      <c r="AD197" s="229">
        <v>910475.61</v>
      </c>
      <c r="AE197" s="229">
        <v>0</v>
      </c>
      <c r="AF197" s="229">
        <v>109937.18</v>
      </c>
      <c r="AG197" s="229">
        <v>47282.85</v>
      </c>
      <c r="AH197" s="229">
        <v>12627.02</v>
      </c>
      <c r="AI197" s="229">
        <v>0</v>
      </c>
      <c r="AJ197" s="229">
        <v>0</v>
      </c>
      <c r="AK197" s="229">
        <v>1516.48</v>
      </c>
      <c r="AL197" s="229">
        <v>1220.25</v>
      </c>
      <c r="AM197" s="229">
        <v>55.06</v>
      </c>
      <c r="AN197" s="229">
        <v>75003.58</v>
      </c>
      <c r="AO197" s="229">
        <v>125949.23</v>
      </c>
      <c r="AP197" s="229">
        <v>118188.96</v>
      </c>
      <c r="AQ197" s="229">
        <v>20265.47</v>
      </c>
      <c r="AR197" s="229">
        <v>88300.169999999984</v>
      </c>
      <c r="AS197" s="229">
        <v>0</v>
      </c>
      <c r="AT197" s="229">
        <v>-7363.8600000000006</v>
      </c>
      <c r="AU197" s="229">
        <v>74906.59</v>
      </c>
      <c r="AV197" s="229">
        <v>19754.829999999998</v>
      </c>
      <c r="AW197" s="229">
        <v>0</v>
      </c>
      <c r="AX197" s="229">
        <v>151848.07</v>
      </c>
      <c r="AY197" s="229">
        <v>113173.13</v>
      </c>
      <c r="AZ197" s="229">
        <v>71588.97</v>
      </c>
      <c r="BA197" s="229">
        <v>392491.26</v>
      </c>
      <c r="BB197" s="229">
        <v>323190</v>
      </c>
      <c r="BC197" s="229">
        <v>0</v>
      </c>
      <c r="BD197" s="229">
        <v>0</v>
      </c>
      <c r="BE197" s="229">
        <v>5669560.8299999991</v>
      </c>
      <c r="BF197" s="229">
        <v>991598.75</v>
      </c>
      <c r="BG197" s="229">
        <v>588703.20000000112</v>
      </c>
      <c r="BH197" s="229">
        <v>1580301.9500000011</v>
      </c>
      <c r="BI197" s="229">
        <v>15264.06</v>
      </c>
      <c r="BJ197" s="229">
        <v>0</v>
      </c>
      <c r="BK197" s="229">
        <v>0</v>
      </c>
      <c r="BL197" s="229">
        <v>15264.06</v>
      </c>
      <c r="BM197" s="229">
        <v>0</v>
      </c>
      <c r="BN197" s="229">
        <v>0</v>
      </c>
      <c r="BO197" s="229">
        <v>0</v>
      </c>
      <c r="BP197" s="229">
        <v>0</v>
      </c>
      <c r="BQ197" s="229">
        <v>0</v>
      </c>
      <c r="BR197" s="229">
        <v>60207.53</v>
      </c>
      <c r="BS197" s="229">
        <v>15264.06</v>
      </c>
      <c r="BT197" s="229">
        <v>75471.59</v>
      </c>
      <c r="BU197" s="229">
        <v>0</v>
      </c>
      <c r="BV197" s="229">
        <v>0</v>
      </c>
      <c r="BW197" s="229">
        <v>0</v>
      </c>
      <c r="BX197" s="229">
        <v>0</v>
      </c>
      <c r="BY197" s="229">
        <v>0</v>
      </c>
      <c r="BZ197" s="229">
        <v>0</v>
      </c>
      <c r="CA197" s="229">
        <v>0</v>
      </c>
      <c r="CB197" s="229">
        <v>0</v>
      </c>
      <c r="CC197" s="229">
        <v>0</v>
      </c>
      <c r="CD197" s="229">
        <v>1580301.9500000011</v>
      </c>
      <c r="CE197" s="229">
        <v>0</v>
      </c>
      <c r="CF197" s="229">
        <v>75471.59</v>
      </c>
      <c r="CG197" s="229">
        <v>0</v>
      </c>
      <c r="CH197" s="229">
        <v>0</v>
      </c>
      <c r="CI197" s="229">
        <f t="shared" si="5"/>
        <v>1655773.5400000012</v>
      </c>
      <c r="CJ197" s="229">
        <v>1590157.87</v>
      </c>
      <c r="CK197" s="229">
        <v>2090.5100000000002</v>
      </c>
      <c r="CL197" s="229">
        <v>3367.43</v>
      </c>
      <c r="CM197" s="229">
        <v>1591434.79</v>
      </c>
      <c r="CN197" s="229">
        <v>0</v>
      </c>
      <c r="CO197" s="229">
        <v>0</v>
      </c>
      <c r="CP197" s="229">
        <v>19516.87</v>
      </c>
      <c r="CQ197" s="229">
        <v>0</v>
      </c>
      <c r="CR197" s="229">
        <v>0</v>
      </c>
      <c r="CS197" s="229">
        <v>1610951.6600000001</v>
      </c>
      <c r="CT197" s="229">
        <v>0</v>
      </c>
      <c r="CU197" s="229">
        <v>0</v>
      </c>
      <c r="CV197" s="229">
        <v>0</v>
      </c>
      <c r="CW197" s="229">
        <v>0</v>
      </c>
      <c r="CX197" s="229"/>
      <c r="CY197" s="229"/>
      <c r="CZ197" s="229"/>
      <c r="DA197" s="229">
        <v>0</v>
      </c>
      <c r="DB197" s="229">
        <v>0</v>
      </c>
      <c r="DC197" s="229">
        <v>0</v>
      </c>
      <c r="DD197" s="229">
        <v>4097.1400000000003</v>
      </c>
      <c r="DE197" s="229">
        <v>130852.08</v>
      </c>
      <c r="DF197" s="229">
        <v>0</v>
      </c>
      <c r="DG197" s="229">
        <v>-24103.1</v>
      </c>
      <c r="DH197" s="229">
        <v>-3140.82</v>
      </c>
      <c r="DI197" s="229">
        <v>0</v>
      </c>
      <c r="DJ197" s="229">
        <v>-62883.42</v>
      </c>
      <c r="DK197" s="229">
        <v>44821.87999999999</v>
      </c>
      <c r="DL197" s="229">
        <v>0</v>
      </c>
      <c r="DM197" s="229">
        <v>0</v>
      </c>
      <c r="DN197" s="229">
        <v>0</v>
      </c>
      <c r="DO197" s="229">
        <v>0</v>
      </c>
      <c r="DP197" s="229">
        <v>0</v>
      </c>
      <c r="DQ197" s="230">
        <v>0</v>
      </c>
      <c r="DR197" s="231">
        <v>4086845.62</v>
      </c>
      <c r="DS197" s="232">
        <v>1582715.209999999</v>
      </c>
      <c r="DT197" s="231">
        <v>113173.13</v>
      </c>
      <c r="DU197" s="231">
        <v>26840.699999999997</v>
      </c>
      <c r="DV197" s="231">
        <v>161241.72</v>
      </c>
      <c r="DW197" s="231">
        <v>0</v>
      </c>
    </row>
    <row r="198" spans="1:127" hidden="1">
      <c r="A198" s="226">
        <v>2478</v>
      </c>
      <c r="B198" s="227" t="s">
        <v>490</v>
      </c>
      <c r="C198" s="226">
        <v>2478</v>
      </c>
      <c r="D198" s="228" t="s">
        <v>281</v>
      </c>
      <c r="E198" s="228" t="s">
        <v>291</v>
      </c>
      <c r="F198" s="228" t="s">
        <v>5</v>
      </c>
      <c r="G198" s="228" t="s">
        <v>283</v>
      </c>
      <c r="H198" s="229">
        <v>2258853.7799999998</v>
      </c>
      <c r="I198" s="229">
        <v>0</v>
      </c>
      <c r="J198" s="229">
        <v>14375.53</v>
      </c>
      <c r="K198" s="229">
        <v>0</v>
      </c>
      <c r="L198" s="229">
        <v>63170</v>
      </c>
      <c r="M198" s="229">
        <v>200</v>
      </c>
      <c r="N198" s="229">
        <v>318954.40999999997</v>
      </c>
      <c r="O198" s="229">
        <v>228269.11</v>
      </c>
      <c r="P198" s="229">
        <v>12533.06</v>
      </c>
      <c r="Q198" s="229">
        <v>0</v>
      </c>
      <c r="R198" s="229">
        <v>0</v>
      </c>
      <c r="S198" s="229">
        <v>0</v>
      </c>
      <c r="T198" s="229">
        <v>63083.77</v>
      </c>
      <c r="U198" s="229">
        <v>0</v>
      </c>
      <c r="V198" s="229">
        <v>0</v>
      </c>
      <c r="W198" s="229">
        <v>1005.83</v>
      </c>
      <c r="X198" s="229">
        <v>99553</v>
      </c>
      <c r="Y198" s="229">
        <v>3059998.4899999998</v>
      </c>
      <c r="Z198" s="229">
        <v>1185052.94</v>
      </c>
      <c r="AA198" s="229">
        <v>19453.25</v>
      </c>
      <c r="AB198" s="229">
        <v>282832.45</v>
      </c>
      <c r="AC198" s="229">
        <v>57927.55</v>
      </c>
      <c r="AD198" s="229">
        <v>182176.08</v>
      </c>
      <c r="AE198" s="229">
        <v>0</v>
      </c>
      <c r="AF198" s="229">
        <v>123462.17</v>
      </c>
      <c r="AG198" s="229">
        <v>1564.33</v>
      </c>
      <c r="AH198" s="229">
        <v>407.65</v>
      </c>
      <c r="AI198" s="229">
        <v>0</v>
      </c>
      <c r="AJ198" s="229">
        <v>0</v>
      </c>
      <c r="AK198" s="229">
        <v>63657.79</v>
      </c>
      <c r="AL198" s="229">
        <v>5514.78</v>
      </c>
      <c r="AM198" s="229">
        <v>55602.76</v>
      </c>
      <c r="AN198" s="229">
        <v>10651.29</v>
      </c>
      <c r="AO198" s="229">
        <v>89623.89</v>
      </c>
      <c r="AP198" s="229">
        <v>47099.58</v>
      </c>
      <c r="AQ198" s="229">
        <v>14129.630000000001</v>
      </c>
      <c r="AR198" s="229">
        <v>52822.939999999995</v>
      </c>
      <c r="AS198" s="229">
        <v>7631.93</v>
      </c>
      <c r="AT198" s="229">
        <v>0</v>
      </c>
      <c r="AU198" s="229">
        <v>43557.71</v>
      </c>
      <c r="AV198" s="229">
        <v>19362</v>
      </c>
      <c r="AW198" s="229">
        <v>0</v>
      </c>
      <c r="AX198" s="229">
        <v>72572.27</v>
      </c>
      <c r="AY198" s="229">
        <v>185677.92</v>
      </c>
      <c r="AZ198" s="229">
        <v>29663.200000000001</v>
      </c>
      <c r="BA198" s="229">
        <v>239729.36</v>
      </c>
      <c r="BB198" s="229">
        <v>0</v>
      </c>
      <c r="BC198" s="229">
        <v>0</v>
      </c>
      <c r="BD198" s="229">
        <v>0</v>
      </c>
      <c r="BE198" s="229">
        <v>2790173.4699999997</v>
      </c>
      <c r="BF198" s="229">
        <v>305774.75000000012</v>
      </c>
      <c r="BG198" s="229">
        <v>269825.02</v>
      </c>
      <c r="BH198" s="229">
        <v>575599.77000000014</v>
      </c>
      <c r="BI198" s="229">
        <v>4273.96</v>
      </c>
      <c r="BJ198" s="229">
        <v>0</v>
      </c>
      <c r="BK198" s="229">
        <v>0</v>
      </c>
      <c r="BL198" s="229">
        <v>4273.96</v>
      </c>
      <c r="BM198" s="229">
        <v>0</v>
      </c>
      <c r="BN198" s="229">
        <v>0</v>
      </c>
      <c r="BO198" s="229">
        <v>4273.96</v>
      </c>
      <c r="BP198" s="229">
        <v>0</v>
      </c>
      <c r="BQ198" s="229">
        <v>4273.96</v>
      </c>
      <c r="BR198" s="229">
        <v>4255.9600000000028</v>
      </c>
      <c r="BS198" s="229">
        <v>0</v>
      </c>
      <c r="BT198" s="229">
        <v>4255.9600000000028</v>
      </c>
      <c r="BU198" s="229">
        <v>0</v>
      </c>
      <c r="BV198" s="229">
        <v>0</v>
      </c>
      <c r="BW198" s="229">
        <v>0</v>
      </c>
      <c r="BX198" s="229">
        <v>0</v>
      </c>
      <c r="BY198" s="229">
        <v>0</v>
      </c>
      <c r="BZ198" s="229">
        <v>0</v>
      </c>
      <c r="CA198" s="229">
        <v>0</v>
      </c>
      <c r="CB198" s="229">
        <v>0</v>
      </c>
      <c r="CC198" s="229">
        <v>0</v>
      </c>
      <c r="CD198" s="229">
        <v>575599.77000000014</v>
      </c>
      <c r="CE198" s="229">
        <v>0</v>
      </c>
      <c r="CF198" s="229">
        <v>4255.9600000000028</v>
      </c>
      <c r="CG198" s="229">
        <v>0</v>
      </c>
      <c r="CH198" s="229">
        <v>0</v>
      </c>
      <c r="CI198" s="229">
        <f t="shared" si="5"/>
        <v>579855.7300000001</v>
      </c>
      <c r="CJ198" s="229">
        <v>100000</v>
      </c>
      <c r="CK198" s="229">
        <v>149893.71</v>
      </c>
      <c r="CL198" s="229">
        <v>216.6</v>
      </c>
      <c r="CM198" s="229">
        <v>-49677.109999999993</v>
      </c>
      <c r="CN198" s="229">
        <v>0</v>
      </c>
      <c r="CO198" s="229">
        <v>0</v>
      </c>
      <c r="CP198" s="229">
        <v>13607.41</v>
      </c>
      <c r="CQ198" s="229">
        <v>0</v>
      </c>
      <c r="CR198" s="229">
        <v>1208</v>
      </c>
      <c r="CS198" s="229">
        <v>-34861.699999999997</v>
      </c>
      <c r="CT198" s="229">
        <v>565368.44999999995</v>
      </c>
      <c r="CU198" s="229">
        <v>0</v>
      </c>
      <c r="CV198" s="229">
        <v>0</v>
      </c>
      <c r="CW198" s="229">
        <v>565368.44999999995</v>
      </c>
      <c r="CX198" s="229"/>
      <c r="CY198" s="229"/>
      <c r="CZ198" s="229"/>
      <c r="DA198" s="229">
        <v>0</v>
      </c>
      <c r="DB198" s="229">
        <v>565368.44999999995</v>
      </c>
      <c r="DC198" s="229">
        <v>5331.66</v>
      </c>
      <c r="DD198" s="229">
        <v>9724.73</v>
      </c>
      <c r="DE198" s="229">
        <v>0</v>
      </c>
      <c r="DF198" s="229">
        <v>0</v>
      </c>
      <c r="DG198" s="229">
        <v>-51126.06</v>
      </c>
      <c r="DH198" s="229">
        <v>-69621.7</v>
      </c>
      <c r="DI198" s="229">
        <v>0</v>
      </c>
      <c r="DJ198" s="229">
        <v>0</v>
      </c>
      <c r="DK198" s="229">
        <v>-105691.37</v>
      </c>
      <c r="DL198" s="229">
        <v>0</v>
      </c>
      <c r="DM198" s="229">
        <v>0</v>
      </c>
      <c r="DN198" s="229">
        <v>0</v>
      </c>
      <c r="DO198" s="229">
        <v>0</v>
      </c>
      <c r="DP198" s="229">
        <v>155040.82999999999</v>
      </c>
      <c r="DQ198" s="230">
        <v>-0.47999999998137355</v>
      </c>
      <c r="DR198" s="231">
        <v>1852468.77</v>
      </c>
      <c r="DS198" s="232">
        <v>937704.69999999972</v>
      </c>
      <c r="DT198" s="231">
        <v>185677.92</v>
      </c>
      <c r="DU198" s="231">
        <v>303885.94</v>
      </c>
      <c r="DV198" s="231">
        <v>0</v>
      </c>
      <c r="DW198" s="231">
        <v>155040.82999999999</v>
      </c>
    </row>
    <row r="199" spans="1:127" hidden="1">
      <c r="A199" s="226">
        <v>2293</v>
      </c>
      <c r="B199" s="227" t="s">
        <v>491</v>
      </c>
      <c r="C199" s="226">
        <v>2293</v>
      </c>
      <c r="D199" s="228" t="s">
        <v>281</v>
      </c>
      <c r="E199" s="228" t="s">
        <v>291</v>
      </c>
      <c r="F199" s="228" t="s">
        <v>5</v>
      </c>
      <c r="G199" s="228" t="s">
        <v>283</v>
      </c>
      <c r="H199" s="229">
        <v>3527738.87</v>
      </c>
      <c r="I199" s="229">
        <v>0</v>
      </c>
      <c r="J199" s="229">
        <v>48477.02</v>
      </c>
      <c r="K199" s="229">
        <v>0</v>
      </c>
      <c r="L199" s="229">
        <v>345180</v>
      </c>
      <c r="M199" s="229">
        <v>5000</v>
      </c>
      <c r="N199" s="229">
        <v>0</v>
      </c>
      <c r="O199" s="229">
        <v>0</v>
      </c>
      <c r="P199" s="229">
        <v>109.24</v>
      </c>
      <c r="Q199" s="229">
        <v>0</v>
      </c>
      <c r="R199" s="229">
        <v>0</v>
      </c>
      <c r="S199" s="229">
        <v>0</v>
      </c>
      <c r="T199" s="229">
        <v>0</v>
      </c>
      <c r="U199" s="229">
        <v>157213.97</v>
      </c>
      <c r="V199" s="229">
        <v>0</v>
      </c>
      <c r="W199" s="229">
        <v>14846.88</v>
      </c>
      <c r="X199" s="229">
        <v>90586</v>
      </c>
      <c r="Y199" s="229">
        <v>4189151.9800000004</v>
      </c>
      <c r="Z199" s="229">
        <v>1746781.16</v>
      </c>
      <c r="AA199" s="229">
        <v>0</v>
      </c>
      <c r="AB199" s="229">
        <v>526800.54</v>
      </c>
      <c r="AC199" s="229">
        <v>173416.59</v>
      </c>
      <c r="AD199" s="229">
        <v>240615.94</v>
      </c>
      <c r="AE199" s="229">
        <v>138424.09</v>
      </c>
      <c r="AF199" s="229">
        <v>143719.84</v>
      </c>
      <c r="AG199" s="229">
        <v>0</v>
      </c>
      <c r="AH199" s="229">
        <v>7051.18</v>
      </c>
      <c r="AI199" s="229">
        <v>0</v>
      </c>
      <c r="AJ199" s="229">
        <v>0</v>
      </c>
      <c r="AK199" s="229">
        <v>30092.38</v>
      </c>
      <c r="AL199" s="229">
        <v>2518.7600000000002</v>
      </c>
      <c r="AM199" s="229">
        <v>940.52</v>
      </c>
      <c r="AN199" s="229">
        <v>7156.8</v>
      </c>
      <c r="AO199" s="229">
        <v>78501.440000000002</v>
      </c>
      <c r="AP199" s="229">
        <v>41074.75</v>
      </c>
      <c r="AQ199" s="229">
        <v>20223.66</v>
      </c>
      <c r="AR199" s="229">
        <v>151337.29999999999</v>
      </c>
      <c r="AS199" s="229">
        <v>8965.82</v>
      </c>
      <c r="AT199" s="229">
        <v>0</v>
      </c>
      <c r="AU199" s="229">
        <v>104825.94</v>
      </c>
      <c r="AV199" s="229">
        <v>12566.4</v>
      </c>
      <c r="AW199" s="229">
        <v>4299.05</v>
      </c>
      <c r="AX199" s="229">
        <v>109174.21</v>
      </c>
      <c r="AY199" s="229">
        <v>309285.17</v>
      </c>
      <c r="AZ199" s="229">
        <v>85982.33</v>
      </c>
      <c r="BA199" s="229">
        <v>215223.89</v>
      </c>
      <c r="BB199" s="229">
        <v>0</v>
      </c>
      <c r="BC199" s="229">
        <v>0</v>
      </c>
      <c r="BD199" s="229">
        <v>0</v>
      </c>
      <c r="BE199" s="229">
        <v>4158977.7599999988</v>
      </c>
      <c r="BF199" s="229">
        <v>1003300.02</v>
      </c>
      <c r="BG199" s="229">
        <v>30174.220000001602</v>
      </c>
      <c r="BH199" s="229">
        <v>1033474.2400000016</v>
      </c>
      <c r="BI199" s="229">
        <v>10914.25</v>
      </c>
      <c r="BJ199" s="229">
        <v>0</v>
      </c>
      <c r="BK199" s="229">
        <v>0</v>
      </c>
      <c r="BL199" s="229">
        <v>10914.25</v>
      </c>
      <c r="BM199" s="229">
        <v>0</v>
      </c>
      <c r="BN199" s="229">
        <v>122504.7</v>
      </c>
      <c r="BO199" s="229">
        <v>0</v>
      </c>
      <c r="BP199" s="229">
        <v>0</v>
      </c>
      <c r="BQ199" s="229">
        <v>122504.7</v>
      </c>
      <c r="BR199" s="229">
        <v>194118.39999999999</v>
      </c>
      <c r="BS199" s="229">
        <v>-111590.45</v>
      </c>
      <c r="BT199" s="229">
        <v>82527.95</v>
      </c>
      <c r="BU199" s="229">
        <v>0</v>
      </c>
      <c r="BV199" s="229">
        <v>0</v>
      </c>
      <c r="BW199" s="229">
        <v>0</v>
      </c>
      <c r="BX199" s="229">
        <v>0</v>
      </c>
      <c r="BY199" s="229">
        <v>0</v>
      </c>
      <c r="BZ199" s="229">
        <v>0</v>
      </c>
      <c r="CA199" s="229">
        <v>0</v>
      </c>
      <c r="CB199" s="229">
        <v>0</v>
      </c>
      <c r="CC199" s="229">
        <v>0</v>
      </c>
      <c r="CD199" s="229">
        <v>1033474.2400000016</v>
      </c>
      <c r="CE199" s="229">
        <v>0</v>
      </c>
      <c r="CF199" s="229">
        <v>82527.95</v>
      </c>
      <c r="CG199" s="229">
        <v>0</v>
      </c>
      <c r="CH199" s="229">
        <v>0</v>
      </c>
      <c r="CI199" s="229">
        <f t="shared" si="5"/>
        <v>1116002.1900000016</v>
      </c>
      <c r="CJ199" s="229">
        <v>1062587.43</v>
      </c>
      <c r="CK199" s="229">
        <v>51849.98</v>
      </c>
      <c r="CL199" s="229">
        <v>1751.61</v>
      </c>
      <c r="CM199" s="229">
        <v>1012489.0599999999</v>
      </c>
      <c r="CN199" s="229">
        <v>0</v>
      </c>
      <c r="CO199" s="229">
        <v>0</v>
      </c>
      <c r="CP199" s="229">
        <v>10350</v>
      </c>
      <c r="CQ199" s="229">
        <v>102871.83</v>
      </c>
      <c r="CR199" s="229">
        <v>0</v>
      </c>
      <c r="CS199" s="229">
        <v>1125710.8899999999</v>
      </c>
      <c r="CT199" s="229">
        <v>0</v>
      </c>
      <c r="CU199" s="229">
        <v>0</v>
      </c>
      <c r="CV199" s="229">
        <v>0</v>
      </c>
      <c r="CW199" s="229">
        <v>0</v>
      </c>
      <c r="CX199" s="229"/>
      <c r="CY199" s="229"/>
      <c r="CZ199" s="229"/>
      <c r="DA199" s="229">
        <v>0</v>
      </c>
      <c r="DB199" s="229">
        <v>0</v>
      </c>
      <c r="DC199" s="229">
        <v>0</v>
      </c>
      <c r="DD199" s="229">
        <v>0</v>
      </c>
      <c r="DE199" s="229">
        <v>0</v>
      </c>
      <c r="DF199" s="229">
        <v>0</v>
      </c>
      <c r="DG199" s="229">
        <v>0</v>
      </c>
      <c r="DH199" s="229">
        <v>-11171.11</v>
      </c>
      <c r="DI199" s="229">
        <v>0</v>
      </c>
      <c r="DJ199" s="229">
        <v>0</v>
      </c>
      <c r="DK199" s="229">
        <v>-11171.11</v>
      </c>
      <c r="DL199" s="229">
        <v>0</v>
      </c>
      <c r="DM199" s="229">
        <v>0</v>
      </c>
      <c r="DN199" s="229">
        <v>0</v>
      </c>
      <c r="DO199" s="229">
        <v>1462.31</v>
      </c>
      <c r="DP199" s="229">
        <v>0</v>
      </c>
      <c r="DQ199" s="230">
        <v>0.10000000009313226</v>
      </c>
      <c r="DR199" s="231">
        <v>2969758.1599999997</v>
      </c>
      <c r="DS199" s="232">
        <v>1189219.5999999992</v>
      </c>
      <c r="DT199" s="231">
        <v>309285.17</v>
      </c>
      <c r="DU199" s="231">
        <v>109.24</v>
      </c>
      <c r="DV199" s="231">
        <v>157213.97</v>
      </c>
      <c r="DW199" s="231">
        <v>1462.31</v>
      </c>
    </row>
    <row r="200" spans="1:127" hidden="1">
      <c r="A200" s="226">
        <v>2445</v>
      </c>
      <c r="B200" s="227" t="s">
        <v>492</v>
      </c>
      <c r="C200" s="226">
        <v>2445</v>
      </c>
      <c r="D200" s="228" t="s">
        <v>281</v>
      </c>
      <c r="E200" s="228" t="s">
        <v>291</v>
      </c>
      <c r="F200" s="228" t="s">
        <v>5</v>
      </c>
      <c r="G200" s="228" t="s">
        <v>304</v>
      </c>
      <c r="H200" s="229">
        <v>1352656.56</v>
      </c>
      <c r="I200" s="229">
        <v>0</v>
      </c>
      <c r="J200" s="229">
        <v>83626.37</v>
      </c>
      <c r="K200" s="229">
        <v>0</v>
      </c>
      <c r="L200" s="229">
        <v>213120</v>
      </c>
      <c r="M200" s="229">
        <v>0</v>
      </c>
      <c r="N200" s="229">
        <v>0</v>
      </c>
      <c r="O200" s="229">
        <v>0</v>
      </c>
      <c r="P200" s="229">
        <v>38366.23000000001</v>
      </c>
      <c r="Q200" s="229">
        <v>17559.78</v>
      </c>
      <c r="R200" s="229">
        <v>0</v>
      </c>
      <c r="S200" s="229">
        <v>0</v>
      </c>
      <c r="T200" s="229">
        <v>8559.2799999999988</v>
      </c>
      <c r="U200" s="229">
        <v>0</v>
      </c>
      <c r="V200" s="229">
        <v>0</v>
      </c>
      <c r="W200" s="229">
        <v>11850</v>
      </c>
      <c r="X200" s="229">
        <v>32187</v>
      </c>
      <c r="Y200" s="229">
        <v>1757925.2200000002</v>
      </c>
      <c r="Z200" s="229">
        <v>633135.87000000046</v>
      </c>
      <c r="AA200" s="229">
        <v>-162.34</v>
      </c>
      <c r="AB200" s="229">
        <v>379155.44</v>
      </c>
      <c r="AC200" s="229">
        <v>64982.96000000037</v>
      </c>
      <c r="AD200" s="229">
        <v>108501.18999999999</v>
      </c>
      <c r="AE200" s="229">
        <v>0</v>
      </c>
      <c r="AF200" s="229">
        <v>81236.049999999988</v>
      </c>
      <c r="AG200" s="229">
        <v>372.99999999999818</v>
      </c>
      <c r="AH200" s="229">
        <v>2785</v>
      </c>
      <c r="AI200" s="229">
        <v>0</v>
      </c>
      <c r="AJ200" s="229">
        <v>130</v>
      </c>
      <c r="AK200" s="229">
        <v>5734.9999999999982</v>
      </c>
      <c r="AL200" s="229">
        <v>5675</v>
      </c>
      <c r="AM200" s="229">
        <v>4922</v>
      </c>
      <c r="AN200" s="229">
        <v>11133</v>
      </c>
      <c r="AO200" s="229">
        <v>59961.999999999993</v>
      </c>
      <c r="AP200" s="229">
        <v>24535.64</v>
      </c>
      <c r="AQ200" s="229">
        <v>12659</v>
      </c>
      <c r="AR200" s="229">
        <v>69344.600000000006</v>
      </c>
      <c r="AS200" s="229">
        <v>38619</v>
      </c>
      <c r="AT200" s="229">
        <v>0</v>
      </c>
      <c r="AU200" s="229">
        <v>10920.000000000007</v>
      </c>
      <c r="AV200" s="229">
        <v>5139.75</v>
      </c>
      <c r="AW200" s="229">
        <v>3525</v>
      </c>
      <c r="AX200" s="229">
        <v>98317.63</v>
      </c>
      <c r="AY200" s="229">
        <v>60693.389999999978</v>
      </c>
      <c r="AZ200" s="229">
        <v>31868.93</v>
      </c>
      <c r="BA200" s="229">
        <v>18753</v>
      </c>
      <c r="BB200" s="229">
        <v>0</v>
      </c>
      <c r="BC200" s="229">
        <v>0</v>
      </c>
      <c r="BD200" s="229">
        <v>0</v>
      </c>
      <c r="BE200" s="229">
        <v>1731940.1100000008</v>
      </c>
      <c r="BF200" s="229">
        <v>-2464.4900000002513</v>
      </c>
      <c r="BG200" s="229">
        <v>25985.109999999404</v>
      </c>
      <c r="BH200" s="229">
        <v>23520.619999999151</v>
      </c>
      <c r="BI200" s="229">
        <v>6193.75</v>
      </c>
      <c r="BJ200" s="229">
        <v>0</v>
      </c>
      <c r="BK200" s="229">
        <v>0</v>
      </c>
      <c r="BL200" s="229">
        <v>6193.75</v>
      </c>
      <c r="BM200" s="229">
        <v>0</v>
      </c>
      <c r="BN200" s="229">
        <v>6790</v>
      </c>
      <c r="BO200" s="229">
        <v>0</v>
      </c>
      <c r="BP200" s="229">
        <v>0</v>
      </c>
      <c r="BQ200" s="229">
        <v>6790</v>
      </c>
      <c r="BR200" s="229">
        <v>14114.849999999999</v>
      </c>
      <c r="BS200" s="229">
        <v>-596.25</v>
      </c>
      <c r="BT200" s="229">
        <v>13518.599999999999</v>
      </c>
      <c r="BU200" s="229">
        <v>0</v>
      </c>
      <c r="BV200" s="229">
        <v>0</v>
      </c>
      <c r="BW200" s="229">
        <v>0</v>
      </c>
      <c r="BX200" s="229">
        <v>0</v>
      </c>
      <c r="BY200" s="229">
        <v>0</v>
      </c>
      <c r="BZ200" s="229">
        <v>0</v>
      </c>
      <c r="CA200" s="229">
        <v>0</v>
      </c>
      <c r="CB200" s="229">
        <v>0</v>
      </c>
      <c r="CC200" s="229">
        <v>0</v>
      </c>
      <c r="CD200" s="229">
        <v>23520.619999999151</v>
      </c>
      <c r="CE200" s="229">
        <v>0</v>
      </c>
      <c r="CF200" s="229">
        <v>13518.599999999999</v>
      </c>
      <c r="CG200" s="229">
        <v>0</v>
      </c>
      <c r="CH200" s="229">
        <v>0</v>
      </c>
      <c r="CI200" s="229">
        <f t="shared" si="5"/>
        <v>37039.21999999915</v>
      </c>
      <c r="CJ200" s="229">
        <v>0</v>
      </c>
      <c r="CK200" s="229">
        <v>0</v>
      </c>
      <c r="CL200" s="229">
        <v>0</v>
      </c>
      <c r="CM200" s="229">
        <v>0</v>
      </c>
      <c r="CN200" s="229">
        <v>0</v>
      </c>
      <c r="CO200" s="229">
        <v>0</v>
      </c>
      <c r="CP200" s="229">
        <v>0</v>
      </c>
      <c r="CQ200" s="229">
        <v>0</v>
      </c>
      <c r="CR200" s="229">
        <v>0</v>
      </c>
      <c r="CS200" s="229">
        <v>0</v>
      </c>
      <c r="CT200" s="229">
        <v>0</v>
      </c>
      <c r="CU200" s="229">
        <v>0</v>
      </c>
      <c r="CV200" s="229">
        <v>0</v>
      </c>
      <c r="CW200" s="229">
        <v>0</v>
      </c>
      <c r="CX200" s="229"/>
      <c r="CY200" s="229"/>
      <c r="CZ200" s="229"/>
      <c r="DA200" s="229">
        <v>66755.939999999275</v>
      </c>
      <c r="DB200" s="229">
        <v>66755.939999999275</v>
      </c>
      <c r="DC200" s="229">
        <v>0</v>
      </c>
      <c r="DD200" s="229">
        <v>129.91</v>
      </c>
      <c r="DE200" s="229">
        <v>0</v>
      </c>
      <c r="DF200" s="229">
        <v>0</v>
      </c>
      <c r="DG200" s="229">
        <v>0</v>
      </c>
      <c r="DH200" s="229">
        <v>-29846.63</v>
      </c>
      <c r="DI200" s="229">
        <v>0</v>
      </c>
      <c r="DJ200" s="229">
        <v>0</v>
      </c>
      <c r="DK200" s="229">
        <v>-29716.720000000001</v>
      </c>
      <c r="DL200" s="229">
        <v>0</v>
      </c>
      <c r="DM200" s="229">
        <v>0</v>
      </c>
      <c r="DN200" s="229">
        <v>0</v>
      </c>
      <c r="DO200" s="229">
        <v>0</v>
      </c>
      <c r="DP200" s="229">
        <v>0</v>
      </c>
      <c r="DQ200" s="230">
        <v>7.2759576141834259E-10</v>
      </c>
      <c r="DR200" s="231">
        <v>1267222.1700000009</v>
      </c>
      <c r="DS200" s="232">
        <v>464717.93999999994</v>
      </c>
      <c r="DT200" s="231">
        <v>60693.389999999978</v>
      </c>
      <c r="DU200" s="231">
        <v>64485.290000000008</v>
      </c>
      <c r="DV200" s="231">
        <v>0</v>
      </c>
      <c r="DW200" s="231">
        <v>0</v>
      </c>
    </row>
    <row r="201" spans="1:127" hidden="1">
      <c r="A201" s="226">
        <v>2278</v>
      </c>
      <c r="B201" s="227" t="s">
        <v>493</v>
      </c>
      <c r="C201" s="226">
        <v>2278</v>
      </c>
      <c r="D201" s="228" t="s">
        <v>281</v>
      </c>
      <c r="E201" s="228" t="s">
        <v>291</v>
      </c>
      <c r="F201" s="228" t="s">
        <v>5</v>
      </c>
      <c r="G201" s="228" t="s">
        <v>283</v>
      </c>
      <c r="H201" s="229">
        <v>2459656.35</v>
      </c>
      <c r="I201" s="229">
        <v>0</v>
      </c>
      <c r="J201" s="229">
        <v>261614.39</v>
      </c>
      <c r="K201" s="229">
        <v>0</v>
      </c>
      <c r="L201" s="229">
        <v>360060</v>
      </c>
      <c r="M201" s="229">
        <v>1256.93</v>
      </c>
      <c r="N201" s="229">
        <v>0</v>
      </c>
      <c r="O201" s="229">
        <v>2796.25</v>
      </c>
      <c r="P201" s="229">
        <v>18131.18</v>
      </c>
      <c r="Q201" s="229">
        <v>0</v>
      </c>
      <c r="R201" s="229">
        <v>0</v>
      </c>
      <c r="S201" s="229">
        <v>0</v>
      </c>
      <c r="T201" s="229">
        <v>13800.4</v>
      </c>
      <c r="U201" s="229">
        <v>20556.28</v>
      </c>
      <c r="V201" s="229">
        <v>0</v>
      </c>
      <c r="W201" s="229">
        <v>5884.38</v>
      </c>
      <c r="X201" s="229">
        <v>45635</v>
      </c>
      <c r="Y201" s="229">
        <v>3189391.16</v>
      </c>
      <c r="Z201" s="229">
        <v>1394428.3100000003</v>
      </c>
      <c r="AA201" s="229">
        <v>-585</v>
      </c>
      <c r="AB201" s="229">
        <v>676968.34</v>
      </c>
      <c r="AC201" s="229">
        <v>84011.540000000095</v>
      </c>
      <c r="AD201" s="229">
        <v>147993.81</v>
      </c>
      <c r="AE201" s="229">
        <v>0</v>
      </c>
      <c r="AF201" s="229">
        <v>73728.979999999399</v>
      </c>
      <c r="AG201" s="229">
        <v>12324.910000000029</v>
      </c>
      <c r="AH201" s="229">
        <v>0</v>
      </c>
      <c r="AI201" s="229">
        <v>0</v>
      </c>
      <c r="AJ201" s="229">
        <v>0</v>
      </c>
      <c r="AK201" s="229">
        <v>51800.61</v>
      </c>
      <c r="AL201" s="229">
        <v>0</v>
      </c>
      <c r="AM201" s="229">
        <v>2516.84</v>
      </c>
      <c r="AN201" s="229">
        <v>2990.44</v>
      </c>
      <c r="AO201" s="229">
        <v>70505.24000000002</v>
      </c>
      <c r="AP201" s="229">
        <v>24535.64</v>
      </c>
      <c r="AQ201" s="229">
        <v>5579.37</v>
      </c>
      <c r="AR201" s="229">
        <v>53927.48000000001</v>
      </c>
      <c r="AS201" s="229">
        <v>0</v>
      </c>
      <c r="AT201" s="229">
        <v>0</v>
      </c>
      <c r="AU201" s="229">
        <v>52015.1</v>
      </c>
      <c r="AV201" s="229">
        <v>9471</v>
      </c>
      <c r="AW201" s="229">
        <v>2530</v>
      </c>
      <c r="AX201" s="229">
        <v>174614.53</v>
      </c>
      <c r="AY201" s="229">
        <v>34350.120000000003</v>
      </c>
      <c r="AZ201" s="229">
        <v>10128.280000000001</v>
      </c>
      <c r="BA201" s="229">
        <v>177655.84</v>
      </c>
      <c r="BB201" s="229">
        <v>0</v>
      </c>
      <c r="BC201" s="229">
        <v>0</v>
      </c>
      <c r="BD201" s="229">
        <v>0</v>
      </c>
      <c r="BE201" s="229">
        <v>3061491.38</v>
      </c>
      <c r="BF201" s="229">
        <v>384182.56999999995</v>
      </c>
      <c r="BG201" s="229">
        <v>127899.78000000026</v>
      </c>
      <c r="BH201" s="229">
        <v>512082.35000000021</v>
      </c>
      <c r="BI201" s="229">
        <v>8545</v>
      </c>
      <c r="BJ201" s="229">
        <v>0</v>
      </c>
      <c r="BK201" s="229">
        <v>0</v>
      </c>
      <c r="BL201" s="229">
        <v>8545</v>
      </c>
      <c r="BM201" s="229">
        <v>0</v>
      </c>
      <c r="BN201" s="229">
        <v>0</v>
      </c>
      <c r="BO201" s="229">
        <v>0</v>
      </c>
      <c r="BP201" s="229">
        <v>0</v>
      </c>
      <c r="BQ201" s="229">
        <v>0</v>
      </c>
      <c r="BR201" s="229">
        <v>19492.59</v>
      </c>
      <c r="BS201" s="229">
        <v>8545</v>
      </c>
      <c r="BT201" s="229">
        <v>28037.59</v>
      </c>
      <c r="BU201" s="229">
        <v>0</v>
      </c>
      <c r="BV201" s="229">
        <v>0</v>
      </c>
      <c r="BW201" s="229">
        <v>0</v>
      </c>
      <c r="BX201" s="229">
        <v>0</v>
      </c>
      <c r="BY201" s="229">
        <v>0</v>
      </c>
      <c r="BZ201" s="229">
        <v>0</v>
      </c>
      <c r="CA201" s="229">
        <v>0</v>
      </c>
      <c r="CB201" s="229">
        <v>0</v>
      </c>
      <c r="CC201" s="229">
        <v>0</v>
      </c>
      <c r="CD201" s="229">
        <v>512082.35000000021</v>
      </c>
      <c r="CE201" s="229">
        <v>0</v>
      </c>
      <c r="CF201" s="229">
        <v>28037.59</v>
      </c>
      <c r="CG201" s="229">
        <v>0</v>
      </c>
      <c r="CH201" s="229">
        <v>0</v>
      </c>
      <c r="CI201" s="229">
        <f t="shared" si="5"/>
        <v>540119.94000000018</v>
      </c>
      <c r="CJ201" s="229">
        <v>1034407.63</v>
      </c>
      <c r="CK201" s="229">
        <v>35651.040000000001</v>
      </c>
      <c r="CL201" s="229">
        <v>0</v>
      </c>
      <c r="CM201" s="229">
        <v>998756.59</v>
      </c>
      <c r="CN201" s="229">
        <v>0</v>
      </c>
      <c r="CO201" s="229">
        <v>0</v>
      </c>
      <c r="CP201" s="229">
        <v>0</v>
      </c>
      <c r="CQ201" s="229">
        <v>0</v>
      </c>
      <c r="CR201" s="229">
        <v>-430178.39999999997</v>
      </c>
      <c r="CS201" s="229">
        <v>568578.18999999994</v>
      </c>
      <c r="CT201" s="229">
        <v>0</v>
      </c>
      <c r="CU201" s="229">
        <v>0</v>
      </c>
      <c r="CV201" s="229">
        <v>0</v>
      </c>
      <c r="CW201" s="229">
        <v>0</v>
      </c>
      <c r="CX201" s="229"/>
      <c r="CY201" s="229"/>
      <c r="CZ201" s="229"/>
      <c r="DA201" s="229">
        <v>0</v>
      </c>
      <c r="DB201" s="229">
        <v>0</v>
      </c>
      <c r="DC201" s="229">
        <v>0</v>
      </c>
      <c r="DD201" s="229">
        <v>11375.55</v>
      </c>
      <c r="DE201" s="229">
        <v>0</v>
      </c>
      <c r="DF201" s="229">
        <v>0</v>
      </c>
      <c r="DG201" s="229">
        <v>0</v>
      </c>
      <c r="DH201" s="229">
        <v>-43930.35</v>
      </c>
      <c r="DI201" s="229">
        <v>0</v>
      </c>
      <c r="DJ201" s="229">
        <v>0</v>
      </c>
      <c r="DK201" s="229">
        <v>-32554.799999999999</v>
      </c>
      <c r="DL201" s="229">
        <v>4096.55</v>
      </c>
      <c r="DM201" s="229">
        <v>0</v>
      </c>
      <c r="DN201" s="229">
        <v>0</v>
      </c>
      <c r="DO201" s="229">
        <v>0</v>
      </c>
      <c r="DP201" s="229">
        <v>0</v>
      </c>
      <c r="DQ201" s="230">
        <v>0</v>
      </c>
      <c r="DR201" s="231">
        <v>2388870.89</v>
      </c>
      <c r="DS201" s="232">
        <v>672620.48999999976</v>
      </c>
      <c r="DT201" s="231">
        <v>34350.120000000003</v>
      </c>
      <c r="DU201" s="231">
        <v>34727.83</v>
      </c>
      <c r="DV201" s="231">
        <v>20556.28</v>
      </c>
      <c r="DW201" s="231">
        <v>4096.55</v>
      </c>
    </row>
    <row r="202" spans="1:127" hidden="1">
      <c r="A202" s="226">
        <v>2314</v>
      </c>
      <c r="B202" s="227" t="s">
        <v>494</v>
      </c>
      <c r="C202" s="226">
        <v>2314</v>
      </c>
      <c r="D202" s="228" t="s">
        <v>281</v>
      </c>
      <c r="E202" s="228" t="s">
        <v>291</v>
      </c>
      <c r="F202" s="228" t="s">
        <v>5</v>
      </c>
      <c r="G202" s="228" t="s">
        <v>283</v>
      </c>
      <c r="H202" s="229">
        <v>1151233.5</v>
      </c>
      <c r="I202" s="229">
        <v>0</v>
      </c>
      <c r="J202" s="229">
        <v>44188</v>
      </c>
      <c r="K202" s="229">
        <v>0</v>
      </c>
      <c r="L202" s="229">
        <v>75330</v>
      </c>
      <c r="M202" s="229">
        <v>0</v>
      </c>
      <c r="N202" s="229">
        <v>0</v>
      </c>
      <c r="O202" s="229">
        <v>17387.5</v>
      </c>
      <c r="P202" s="229">
        <v>28726.869999999995</v>
      </c>
      <c r="Q202" s="229">
        <v>0</v>
      </c>
      <c r="R202" s="229">
        <v>0</v>
      </c>
      <c r="S202" s="229">
        <v>0</v>
      </c>
      <c r="T202" s="229">
        <v>26688.65</v>
      </c>
      <c r="U202" s="229">
        <v>47197.9</v>
      </c>
      <c r="V202" s="229">
        <v>0</v>
      </c>
      <c r="W202" s="229">
        <v>4089.17</v>
      </c>
      <c r="X202" s="229">
        <v>49441</v>
      </c>
      <c r="Y202" s="229">
        <v>1444282.5899999999</v>
      </c>
      <c r="Z202" s="229">
        <v>676322.20000000065</v>
      </c>
      <c r="AA202" s="229">
        <v>5532.96</v>
      </c>
      <c r="AB202" s="229">
        <v>282944.84000000003</v>
      </c>
      <c r="AC202" s="229">
        <v>50086.750000000175</v>
      </c>
      <c r="AD202" s="229">
        <v>75163.710000000006</v>
      </c>
      <c r="AE202" s="229">
        <v>0</v>
      </c>
      <c r="AF202" s="229">
        <v>38987.749999999971</v>
      </c>
      <c r="AG202" s="229">
        <v>15682.290000000017</v>
      </c>
      <c r="AH202" s="229">
        <v>5528</v>
      </c>
      <c r="AI202" s="229">
        <v>0</v>
      </c>
      <c r="AJ202" s="229">
        <v>0</v>
      </c>
      <c r="AK202" s="229">
        <v>4527.47</v>
      </c>
      <c r="AL202" s="229">
        <v>1268.0600000000002</v>
      </c>
      <c r="AM202" s="229">
        <v>1582.4</v>
      </c>
      <c r="AN202" s="229">
        <v>4890.6499999999996</v>
      </c>
      <c r="AO202" s="229">
        <v>23673.62999999999</v>
      </c>
      <c r="AP202" s="229">
        <v>18595.43</v>
      </c>
      <c r="AQ202" s="229">
        <v>3597.8299999999949</v>
      </c>
      <c r="AR202" s="229">
        <v>39742.869999999995</v>
      </c>
      <c r="AS202" s="229">
        <v>0</v>
      </c>
      <c r="AT202" s="229">
        <v>0</v>
      </c>
      <c r="AU202" s="229">
        <v>12654.370000000012</v>
      </c>
      <c r="AV202" s="229">
        <v>5139.75</v>
      </c>
      <c r="AW202" s="229">
        <v>3616.2</v>
      </c>
      <c r="AX202" s="229">
        <v>45065.83</v>
      </c>
      <c r="AY202" s="229">
        <v>99286.409999999945</v>
      </c>
      <c r="AZ202" s="229">
        <v>20240.29</v>
      </c>
      <c r="BA202" s="229">
        <v>88374.32</v>
      </c>
      <c r="BB202" s="229">
        <v>0</v>
      </c>
      <c r="BC202" s="229">
        <v>0</v>
      </c>
      <c r="BD202" s="229">
        <v>0</v>
      </c>
      <c r="BE202" s="229">
        <v>1522504.0100000009</v>
      </c>
      <c r="BF202" s="229">
        <v>134916.88999999981</v>
      </c>
      <c r="BG202" s="229">
        <v>-78221.42000000109</v>
      </c>
      <c r="BH202" s="229">
        <v>56695.469999998721</v>
      </c>
      <c r="BI202" s="229">
        <v>6396.25</v>
      </c>
      <c r="BJ202" s="229">
        <v>0</v>
      </c>
      <c r="BK202" s="229">
        <v>0</v>
      </c>
      <c r="BL202" s="229">
        <v>6396.25</v>
      </c>
      <c r="BM202" s="229">
        <v>0</v>
      </c>
      <c r="BN202" s="229">
        <v>19360</v>
      </c>
      <c r="BO202" s="229">
        <v>0</v>
      </c>
      <c r="BP202" s="229">
        <v>0</v>
      </c>
      <c r="BQ202" s="229">
        <v>19360</v>
      </c>
      <c r="BR202" s="229">
        <v>28630.629999999997</v>
      </c>
      <c r="BS202" s="229">
        <v>-12963.75</v>
      </c>
      <c r="BT202" s="229">
        <v>15666.879999999997</v>
      </c>
      <c r="BU202" s="229">
        <v>0</v>
      </c>
      <c r="BV202" s="229">
        <v>0</v>
      </c>
      <c r="BW202" s="229">
        <v>0</v>
      </c>
      <c r="BX202" s="229">
        <v>0</v>
      </c>
      <c r="BY202" s="229">
        <v>0</v>
      </c>
      <c r="BZ202" s="229">
        <v>0</v>
      </c>
      <c r="CA202" s="229">
        <v>0</v>
      </c>
      <c r="CB202" s="229">
        <v>0</v>
      </c>
      <c r="CC202" s="229">
        <v>0</v>
      </c>
      <c r="CD202" s="229">
        <v>56695.469999998721</v>
      </c>
      <c r="CE202" s="229">
        <v>0</v>
      </c>
      <c r="CF202" s="229">
        <v>15666.879999999997</v>
      </c>
      <c r="CG202" s="229">
        <v>0</v>
      </c>
      <c r="CH202" s="229">
        <v>0</v>
      </c>
      <c r="CI202" s="229">
        <f t="shared" ref="CI202:CI208" si="7">SUM(CD202:CF202)</f>
        <v>72362.349999998725</v>
      </c>
      <c r="CJ202" s="229">
        <v>160587.39000000001</v>
      </c>
      <c r="CK202" s="229">
        <v>0</v>
      </c>
      <c r="CL202" s="229">
        <v>0</v>
      </c>
      <c r="CM202" s="229">
        <v>160587.39000000001</v>
      </c>
      <c r="CN202" s="229">
        <v>0</v>
      </c>
      <c r="CO202" s="229">
        <v>0</v>
      </c>
      <c r="CP202" s="229">
        <v>4325.1400000000003</v>
      </c>
      <c r="CQ202" s="229">
        <v>0</v>
      </c>
      <c r="CR202" s="229">
        <v>-93417.900000000009</v>
      </c>
      <c r="CS202" s="229">
        <v>71494.630000000019</v>
      </c>
      <c r="CT202" s="229">
        <v>0</v>
      </c>
      <c r="CU202" s="229">
        <v>0</v>
      </c>
      <c r="CV202" s="229">
        <v>0</v>
      </c>
      <c r="CW202" s="229">
        <v>0</v>
      </c>
      <c r="CX202" s="229"/>
      <c r="CY202" s="229"/>
      <c r="CZ202" s="229"/>
      <c r="DA202" s="229">
        <v>0</v>
      </c>
      <c r="DB202" s="229">
        <v>0</v>
      </c>
      <c r="DC202" s="229">
        <v>0</v>
      </c>
      <c r="DD202" s="229">
        <v>4204.09</v>
      </c>
      <c r="DE202" s="229">
        <v>0</v>
      </c>
      <c r="DF202" s="229">
        <v>0</v>
      </c>
      <c r="DG202" s="229">
        <v>-3336.38</v>
      </c>
      <c r="DH202" s="229">
        <v>0</v>
      </c>
      <c r="DI202" s="229">
        <v>0</v>
      </c>
      <c r="DJ202" s="229">
        <v>0</v>
      </c>
      <c r="DK202" s="229">
        <v>867.71</v>
      </c>
      <c r="DL202" s="229">
        <v>0</v>
      </c>
      <c r="DM202" s="229">
        <v>0</v>
      </c>
      <c r="DN202" s="229">
        <v>0</v>
      </c>
      <c r="DO202" s="229">
        <v>0</v>
      </c>
      <c r="DP202" s="229">
        <v>0</v>
      </c>
      <c r="DQ202" s="230">
        <v>9.9999999802093953E-3</v>
      </c>
      <c r="DR202" s="231">
        <v>1144720.5000000009</v>
      </c>
      <c r="DS202" s="232">
        <v>377783.51</v>
      </c>
      <c r="DT202" s="231">
        <v>99286.409999999945</v>
      </c>
      <c r="DU202" s="231">
        <v>72803.01999999999</v>
      </c>
      <c r="DV202" s="231">
        <v>47197.9</v>
      </c>
      <c r="DW202" s="231">
        <v>0</v>
      </c>
    </row>
    <row r="203" spans="1:127" hidden="1">
      <c r="A203" s="226">
        <v>2317</v>
      </c>
      <c r="B203" s="227" t="s">
        <v>495</v>
      </c>
      <c r="C203" s="226">
        <v>2317</v>
      </c>
      <c r="D203" s="228" t="s">
        <v>281</v>
      </c>
      <c r="E203" s="228" t="s">
        <v>291</v>
      </c>
      <c r="F203" s="228" t="s">
        <v>5</v>
      </c>
      <c r="G203" s="228" t="s">
        <v>283</v>
      </c>
      <c r="H203" s="229">
        <v>1950561.46</v>
      </c>
      <c r="I203" s="229">
        <v>0</v>
      </c>
      <c r="J203" s="229">
        <v>82566.78</v>
      </c>
      <c r="K203" s="229">
        <v>0</v>
      </c>
      <c r="L203" s="229">
        <v>135380</v>
      </c>
      <c r="M203" s="229">
        <v>0</v>
      </c>
      <c r="N203" s="229">
        <v>0</v>
      </c>
      <c r="O203" s="229">
        <v>0</v>
      </c>
      <c r="P203" s="229">
        <v>40494.82</v>
      </c>
      <c r="Q203" s="229">
        <v>30347.99</v>
      </c>
      <c r="R203" s="229">
        <v>0</v>
      </c>
      <c r="S203" s="229">
        <v>0</v>
      </c>
      <c r="T203" s="229">
        <v>0</v>
      </c>
      <c r="U203" s="229">
        <v>0</v>
      </c>
      <c r="V203" s="229">
        <v>0</v>
      </c>
      <c r="W203" s="229">
        <v>3215.11</v>
      </c>
      <c r="X203" s="229">
        <v>84974</v>
      </c>
      <c r="Y203" s="229">
        <v>2327540.16</v>
      </c>
      <c r="Z203" s="229">
        <v>986998.17999999819</v>
      </c>
      <c r="AA203" s="229">
        <v>4697.83</v>
      </c>
      <c r="AB203" s="229">
        <v>2616.7799999999984</v>
      </c>
      <c r="AC203" s="229">
        <v>64509.059999999707</v>
      </c>
      <c r="AD203" s="229">
        <v>356041.79</v>
      </c>
      <c r="AE203" s="229">
        <v>0</v>
      </c>
      <c r="AF203" s="229">
        <v>406351.35000000062</v>
      </c>
      <c r="AG203" s="229">
        <v>19334.659999999996</v>
      </c>
      <c r="AH203" s="229">
        <v>0</v>
      </c>
      <c r="AI203" s="229">
        <v>0</v>
      </c>
      <c r="AJ203" s="229">
        <v>0</v>
      </c>
      <c r="AK203" s="229">
        <v>440</v>
      </c>
      <c r="AL203" s="229">
        <v>0</v>
      </c>
      <c r="AM203" s="229">
        <v>569.76</v>
      </c>
      <c r="AN203" s="229">
        <v>0</v>
      </c>
      <c r="AO203" s="229">
        <v>117704.4</v>
      </c>
      <c r="AP203" s="229">
        <v>15383.15</v>
      </c>
      <c r="AQ203" s="229">
        <v>0</v>
      </c>
      <c r="AR203" s="229">
        <v>192629.78000000003</v>
      </c>
      <c r="AS203" s="229">
        <v>0</v>
      </c>
      <c r="AT203" s="229">
        <v>300.5</v>
      </c>
      <c r="AU203" s="229">
        <v>163589.86000000004</v>
      </c>
      <c r="AV203" s="229">
        <v>5139.75</v>
      </c>
      <c r="AW203" s="229">
        <v>0</v>
      </c>
      <c r="AX203" s="229">
        <v>144501.1</v>
      </c>
      <c r="AY203" s="229">
        <v>0</v>
      </c>
      <c r="AZ203" s="229">
        <v>6392.85</v>
      </c>
      <c r="BA203" s="229">
        <v>20968.3</v>
      </c>
      <c r="BB203" s="229">
        <v>0</v>
      </c>
      <c r="BC203" s="229">
        <v>0</v>
      </c>
      <c r="BD203" s="229">
        <v>0</v>
      </c>
      <c r="BE203" s="229">
        <v>2508169.0999999982</v>
      </c>
      <c r="BF203" s="229">
        <v>88626.849999999977</v>
      </c>
      <c r="BG203" s="229">
        <v>-180628.93999999808</v>
      </c>
      <c r="BH203" s="229">
        <v>-92002.089999998105</v>
      </c>
      <c r="BI203" s="229">
        <v>7543.75</v>
      </c>
      <c r="BJ203" s="229">
        <v>0</v>
      </c>
      <c r="BK203" s="229">
        <v>0</v>
      </c>
      <c r="BL203" s="229">
        <v>7543.75</v>
      </c>
      <c r="BM203" s="229">
        <v>0</v>
      </c>
      <c r="BN203" s="229">
        <v>2349</v>
      </c>
      <c r="BO203" s="229">
        <v>0</v>
      </c>
      <c r="BP203" s="229">
        <v>0</v>
      </c>
      <c r="BQ203" s="229">
        <v>2349</v>
      </c>
      <c r="BR203" s="229">
        <v>13129.549999999997</v>
      </c>
      <c r="BS203" s="229">
        <v>5194.75</v>
      </c>
      <c r="BT203" s="229">
        <v>18324.299999999996</v>
      </c>
      <c r="BU203" s="229">
        <v>0</v>
      </c>
      <c r="BV203" s="229">
        <v>0</v>
      </c>
      <c r="BW203" s="229">
        <v>0</v>
      </c>
      <c r="BX203" s="229">
        <v>0</v>
      </c>
      <c r="BY203" s="229">
        <v>0</v>
      </c>
      <c r="BZ203" s="229">
        <v>0</v>
      </c>
      <c r="CA203" s="229">
        <v>0</v>
      </c>
      <c r="CB203" s="229">
        <v>0</v>
      </c>
      <c r="CC203" s="229">
        <v>0</v>
      </c>
      <c r="CD203" s="229">
        <v>-92002.089999998105</v>
      </c>
      <c r="CE203" s="229">
        <v>0</v>
      </c>
      <c r="CF203" s="229">
        <v>18324.299999999996</v>
      </c>
      <c r="CG203" s="229">
        <v>0</v>
      </c>
      <c r="CH203" s="229">
        <v>0</v>
      </c>
      <c r="CI203" s="229">
        <f t="shared" si="7"/>
        <v>-73677.789999998116</v>
      </c>
      <c r="CJ203" s="229">
        <v>122000.85</v>
      </c>
      <c r="CK203" s="229">
        <v>0</v>
      </c>
      <c r="CL203" s="229">
        <v>0</v>
      </c>
      <c r="CM203" s="229">
        <v>122000.85</v>
      </c>
      <c r="CN203" s="229">
        <v>0</v>
      </c>
      <c r="CO203" s="229">
        <v>0</v>
      </c>
      <c r="CP203" s="229">
        <v>2106.81</v>
      </c>
      <c r="CQ203" s="229">
        <v>0</v>
      </c>
      <c r="CR203" s="229">
        <v>-171452.06999999998</v>
      </c>
      <c r="CS203" s="229">
        <v>-47344.409999999974</v>
      </c>
      <c r="CT203" s="229">
        <v>0</v>
      </c>
      <c r="CU203" s="229">
        <v>0</v>
      </c>
      <c r="CV203" s="229">
        <v>0</v>
      </c>
      <c r="CW203" s="229">
        <v>0</v>
      </c>
      <c r="CX203" s="229"/>
      <c r="CY203" s="229"/>
      <c r="CZ203" s="229"/>
      <c r="DA203" s="229">
        <v>0</v>
      </c>
      <c r="DB203" s="229">
        <v>0</v>
      </c>
      <c r="DC203" s="229">
        <v>0</v>
      </c>
      <c r="DD203" s="229">
        <v>3036.46</v>
      </c>
      <c r="DE203" s="229">
        <v>0</v>
      </c>
      <c r="DF203" s="229">
        <v>0</v>
      </c>
      <c r="DG203" s="229">
        <v>0</v>
      </c>
      <c r="DH203" s="229">
        <v>-29369.85</v>
      </c>
      <c r="DI203" s="229">
        <v>0</v>
      </c>
      <c r="DJ203" s="229">
        <v>0</v>
      </c>
      <c r="DK203" s="229">
        <v>-26333.39</v>
      </c>
      <c r="DL203" s="229">
        <v>0</v>
      </c>
      <c r="DM203" s="229">
        <v>0</v>
      </c>
      <c r="DN203" s="229">
        <v>0</v>
      </c>
      <c r="DO203" s="229">
        <v>0</v>
      </c>
      <c r="DP203" s="229">
        <v>0</v>
      </c>
      <c r="DQ203" s="230">
        <v>9.9999999729334377E-3</v>
      </c>
      <c r="DR203" s="231">
        <v>1840549.6499999983</v>
      </c>
      <c r="DS203" s="232">
        <v>667619.44999999995</v>
      </c>
      <c r="DT203" s="231">
        <v>0</v>
      </c>
      <c r="DU203" s="231">
        <v>70842.81</v>
      </c>
      <c r="DV203" s="231">
        <v>0</v>
      </c>
      <c r="DW203" s="231">
        <v>0</v>
      </c>
    </row>
    <row r="204" spans="1:127" hidden="1">
      <c r="A204" s="226">
        <v>2225</v>
      </c>
      <c r="B204" s="227" t="s">
        <v>496</v>
      </c>
      <c r="C204" s="226">
        <v>2225</v>
      </c>
      <c r="D204" s="228" t="s">
        <v>281</v>
      </c>
      <c r="E204" s="228" t="s">
        <v>291</v>
      </c>
      <c r="F204" s="228" t="s">
        <v>5</v>
      </c>
      <c r="G204" s="228" t="s">
        <v>283</v>
      </c>
      <c r="H204" s="229">
        <v>2180712.71</v>
      </c>
      <c r="I204" s="229">
        <v>0</v>
      </c>
      <c r="J204" s="229">
        <v>226249.93</v>
      </c>
      <c r="K204" s="229">
        <v>0</v>
      </c>
      <c r="L204" s="229">
        <v>257520</v>
      </c>
      <c r="M204" s="229">
        <v>8571.2900000000009</v>
      </c>
      <c r="N204" s="229">
        <v>67299</v>
      </c>
      <c r="O204" s="229">
        <v>0</v>
      </c>
      <c r="P204" s="229">
        <v>19654.599999999999</v>
      </c>
      <c r="Q204" s="229">
        <v>31845.43</v>
      </c>
      <c r="R204" s="229">
        <v>0</v>
      </c>
      <c r="S204" s="229">
        <v>0</v>
      </c>
      <c r="T204" s="229">
        <v>58650.89</v>
      </c>
      <c r="U204" s="229">
        <v>79629.600000000006</v>
      </c>
      <c r="V204" s="229">
        <v>0</v>
      </c>
      <c r="W204" s="229">
        <v>-640</v>
      </c>
      <c r="X204" s="229">
        <v>19634</v>
      </c>
      <c r="Y204" s="229">
        <v>2949127.4500000007</v>
      </c>
      <c r="Z204" s="229">
        <v>1110713.53</v>
      </c>
      <c r="AA204" s="229">
        <v>0</v>
      </c>
      <c r="AB204" s="229">
        <v>656495.35</v>
      </c>
      <c r="AC204" s="229">
        <v>77571.44</v>
      </c>
      <c r="AD204" s="229">
        <v>152644.85</v>
      </c>
      <c r="AE204" s="229">
        <v>0</v>
      </c>
      <c r="AF204" s="229">
        <v>54241.98</v>
      </c>
      <c r="AG204" s="229">
        <v>746.14</v>
      </c>
      <c r="AH204" s="229">
        <v>10884.6</v>
      </c>
      <c r="AI204" s="229">
        <v>0</v>
      </c>
      <c r="AJ204" s="229">
        <v>0</v>
      </c>
      <c r="AK204" s="229">
        <v>52209.87</v>
      </c>
      <c r="AL204" s="229">
        <v>1173.8</v>
      </c>
      <c r="AM204" s="229">
        <v>5935.41</v>
      </c>
      <c r="AN204" s="229">
        <v>8777.26</v>
      </c>
      <c r="AO204" s="229">
        <v>105153.16</v>
      </c>
      <c r="AP204" s="229">
        <v>20391.63</v>
      </c>
      <c r="AQ204" s="229">
        <v>12813.43</v>
      </c>
      <c r="AR204" s="229">
        <v>86882.34</v>
      </c>
      <c r="AS204" s="229">
        <v>727.3</v>
      </c>
      <c r="AT204" s="229">
        <v>1584</v>
      </c>
      <c r="AU204" s="229">
        <v>18953.43</v>
      </c>
      <c r="AV204" s="229">
        <v>9250</v>
      </c>
      <c r="AW204" s="229">
        <v>6266.5</v>
      </c>
      <c r="AX204" s="229">
        <v>135707</v>
      </c>
      <c r="AY204" s="229">
        <v>84612.76</v>
      </c>
      <c r="AZ204" s="229">
        <v>51870.92</v>
      </c>
      <c r="BA204" s="229">
        <v>142754.01999999999</v>
      </c>
      <c r="BB204" s="229">
        <v>0</v>
      </c>
      <c r="BC204" s="229">
        <v>0</v>
      </c>
      <c r="BD204" s="229">
        <v>0</v>
      </c>
      <c r="BE204" s="229">
        <v>2808360.7199999993</v>
      </c>
      <c r="BF204" s="229">
        <v>436365.16999999946</v>
      </c>
      <c r="BG204" s="229">
        <v>140766.73000000138</v>
      </c>
      <c r="BH204" s="229">
        <v>577131.90000000084</v>
      </c>
      <c r="BI204" s="229">
        <v>8016.25</v>
      </c>
      <c r="BJ204" s="229">
        <v>0</v>
      </c>
      <c r="BK204" s="229">
        <v>0</v>
      </c>
      <c r="BL204" s="229">
        <v>8016.25</v>
      </c>
      <c r="BM204" s="229">
        <v>0</v>
      </c>
      <c r="BN204" s="229">
        <v>0</v>
      </c>
      <c r="BO204" s="229">
        <v>0</v>
      </c>
      <c r="BP204" s="229">
        <v>0</v>
      </c>
      <c r="BQ204" s="229">
        <v>0</v>
      </c>
      <c r="BR204" s="229">
        <v>50167.5</v>
      </c>
      <c r="BS204" s="229">
        <v>8016.25</v>
      </c>
      <c r="BT204" s="229">
        <v>58183.75</v>
      </c>
      <c r="BU204" s="229">
        <v>0</v>
      </c>
      <c r="BV204" s="229">
        <v>0</v>
      </c>
      <c r="BW204" s="229">
        <v>0</v>
      </c>
      <c r="BX204" s="229">
        <v>0</v>
      </c>
      <c r="BY204" s="229">
        <v>0</v>
      </c>
      <c r="BZ204" s="229">
        <v>0</v>
      </c>
      <c r="CA204" s="229">
        <v>0</v>
      </c>
      <c r="CB204" s="229">
        <v>0</v>
      </c>
      <c r="CC204" s="229">
        <v>0</v>
      </c>
      <c r="CD204" s="229">
        <v>577131.90000000084</v>
      </c>
      <c r="CE204" s="229">
        <v>0</v>
      </c>
      <c r="CF204" s="229">
        <v>58183.75</v>
      </c>
      <c r="CG204" s="229">
        <v>0</v>
      </c>
      <c r="CH204" s="229">
        <v>0</v>
      </c>
      <c r="CI204" s="229">
        <f t="shared" si="7"/>
        <v>635315.65000000084</v>
      </c>
      <c r="CJ204" s="229">
        <v>917754.95</v>
      </c>
      <c r="CK204" s="229">
        <v>12790.93</v>
      </c>
      <c r="CL204" s="229">
        <v>1361.03</v>
      </c>
      <c r="CM204" s="229">
        <v>906325.04999999993</v>
      </c>
      <c r="CN204" s="229">
        <v>0</v>
      </c>
      <c r="CO204" s="229">
        <v>0</v>
      </c>
      <c r="CP204" s="229">
        <v>4449.1499999999996</v>
      </c>
      <c r="CQ204" s="229">
        <v>4614.84</v>
      </c>
      <c r="CR204" s="229">
        <v>0</v>
      </c>
      <c r="CS204" s="229">
        <v>915389.03999999992</v>
      </c>
      <c r="CT204" s="229">
        <v>49005.85</v>
      </c>
      <c r="CU204" s="229">
        <v>0</v>
      </c>
      <c r="CV204" s="229">
        <v>0</v>
      </c>
      <c r="CW204" s="229">
        <v>49005.85</v>
      </c>
      <c r="CX204" s="229"/>
      <c r="CY204" s="229"/>
      <c r="CZ204" s="229"/>
      <c r="DA204" s="229">
        <v>0</v>
      </c>
      <c r="DB204" s="229">
        <v>49005.85</v>
      </c>
      <c r="DC204" s="229">
        <v>9410</v>
      </c>
      <c r="DD204" s="229">
        <v>0</v>
      </c>
      <c r="DE204" s="229">
        <v>0</v>
      </c>
      <c r="DF204" s="229">
        <v>0</v>
      </c>
      <c r="DG204" s="229">
        <v>-83208.759999999995</v>
      </c>
      <c r="DH204" s="229">
        <v>-37871.24</v>
      </c>
      <c r="DI204" s="229">
        <v>0</v>
      </c>
      <c r="DJ204" s="229">
        <v>0</v>
      </c>
      <c r="DK204" s="229">
        <v>-111670</v>
      </c>
      <c r="DL204" s="229">
        <v>0</v>
      </c>
      <c r="DM204" s="229">
        <v>0</v>
      </c>
      <c r="DN204" s="229">
        <v>-50988.79</v>
      </c>
      <c r="DO204" s="229">
        <v>-166420.43</v>
      </c>
      <c r="DP204" s="229">
        <v>0</v>
      </c>
      <c r="DQ204" s="230">
        <v>-1.999999990221113E-2</v>
      </c>
      <c r="DR204" s="231">
        <v>2052413.2899999998</v>
      </c>
      <c r="DS204" s="232">
        <v>755947.42999999947</v>
      </c>
      <c r="DT204" s="231">
        <v>84612.76</v>
      </c>
      <c r="DU204" s="231">
        <v>110150.92</v>
      </c>
      <c r="DV204" s="231">
        <v>79629.600000000006</v>
      </c>
      <c r="DW204" s="231">
        <v>-217409.22</v>
      </c>
    </row>
    <row r="205" spans="1:127" hidden="1">
      <c r="A205" s="226">
        <v>2412</v>
      </c>
      <c r="B205" s="227" t="s">
        <v>497</v>
      </c>
      <c r="C205" s="226">
        <v>2412</v>
      </c>
      <c r="D205" s="228" t="s">
        <v>281</v>
      </c>
      <c r="E205" s="228" t="s">
        <v>291</v>
      </c>
      <c r="F205" s="228" t="s">
        <v>5</v>
      </c>
      <c r="G205" s="228" t="s">
        <v>283</v>
      </c>
      <c r="H205" s="229">
        <v>2150447.38</v>
      </c>
      <c r="I205" s="229">
        <v>0</v>
      </c>
      <c r="J205" s="229">
        <v>105527.48</v>
      </c>
      <c r="K205" s="229">
        <v>0</v>
      </c>
      <c r="L205" s="229">
        <v>159760</v>
      </c>
      <c r="M205" s="229">
        <v>9371.2900000000009</v>
      </c>
      <c r="N205" s="229">
        <v>0</v>
      </c>
      <c r="O205" s="229">
        <v>616</v>
      </c>
      <c r="P205" s="229">
        <v>659.61999999999989</v>
      </c>
      <c r="Q205" s="229">
        <v>0</v>
      </c>
      <c r="R205" s="229">
        <v>0</v>
      </c>
      <c r="S205" s="229">
        <v>0</v>
      </c>
      <c r="T205" s="229">
        <v>30576.83</v>
      </c>
      <c r="U205" s="229">
        <v>118072.16</v>
      </c>
      <c r="V205" s="229">
        <v>0</v>
      </c>
      <c r="W205" s="229">
        <v>6196.88</v>
      </c>
      <c r="X205" s="229">
        <v>83739</v>
      </c>
      <c r="Y205" s="229">
        <v>2664966.64</v>
      </c>
      <c r="Z205" s="229">
        <v>1441779.31</v>
      </c>
      <c r="AA205" s="229">
        <v>0</v>
      </c>
      <c r="AB205" s="229">
        <v>189479.21</v>
      </c>
      <c r="AC205" s="229">
        <v>84715.05</v>
      </c>
      <c r="AD205" s="229">
        <v>85625.98</v>
      </c>
      <c r="AE205" s="229">
        <v>0</v>
      </c>
      <c r="AF205" s="229">
        <v>48699.54</v>
      </c>
      <c r="AG205" s="229">
        <v>7521.76</v>
      </c>
      <c r="AH205" s="229">
        <v>3797.68</v>
      </c>
      <c r="AI205" s="229">
        <v>0</v>
      </c>
      <c r="AJ205" s="229">
        <v>0</v>
      </c>
      <c r="AK205" s="229">
        <v>6849.54</v>
      </c>
      <c r="AL205" s="229">
        <v>2200</v>
      </c>
      <c r="AM205" s="229">
        <v>6023.18</v>
      </c>
      <c r="AN205" s="229">
        <v>7887.48</v>
      </c>
      <c r="AO205" s="229">
        <v>51434.54</v>
      </c>
      <c r="AP205" s="229">
        <v>32064.81</v>
      </c>
      <c r="AQ205" s="229">
        <v>9979.74</v>
      </c>
      <c r="AR205" s="229">
        <v>83060.25</v>
      </c>
      <c r="AS205" s="229">
        <v>67518.490000000005</v>
      </c>
      <c r="AT205" s="229">
        <v>0</v>
      </c>
      <c r="AU205" s="229">
        <v>31935.98</v>
      </c>
      <c r="AV205" s="229">
        <v>9471</v>
      </c>
      <c r="AW205" s="229">
        <v>2205.4</v>
      </c>
      <c r="AX205" s="229">
        <v>84500.52</v>
      </c>
      <c r="AY205" s="229">
        <v>203189.46</v>
      </c>
      <c r="AZ205" s="229">
        <v>16639.330000000002</v>
      </c>
      <c r="BA205" s="229">
        <v>140942.42000000001</v>
      </c>
      <c r="BB205" s="229">
        <v>0</v>
      </c>
      <c r="BC205" s="229">
        <v>0</v>
      </c>
      <c r="BD205" s="229">
        <v>0</v>
      </c>
      <c r="BE205" s="229">
        <v>2617520.67</v>
      </c>
      <c r="BF205" s="229">
        <v>569347.34000000008</v>
      </c>
      <c r="BG205" s="229">
        <v>47445.970000000205</v>
      </c>
      <c r="BH205" s="229">
        <v>616793.31000000029</v>
      </c>
      <c r="BI205" s="229">
        <v>8725</v>
      </c>
      <c r="BJ205" s="229">
        <v>0</v>
      </c>
      <c r="BK205" s="229">
        <v>0</v>
      </c>
      <c r="BL205" s="229">
        <v>8725</v>
      </c>
      <c r="BM205" s="229">
        <v>0</v>
      </c>
      <c r="BN205" s="229">
        <v>0</v>
      </c>
      <c r="BO205" s="229">
        <v>0</v>
      </c>
      <c r="BP205" s="229">
        <v>0</v>
      </c>
      <c r="BQ205" s="229">
        <v>0</v>
      </c>
      <c r="BR205" s="229">
        <v>61544.25</v>
      </c>
      <c r="BS205" s="229">
        <v>8725</v>
      </c>
      <c r="BT205" s="229">
        <v>70269.25</v>
      </c>
      <c r="BU205" s="229">
        <v>0</v>
      </c>
      <c r="BV205" s="229">
        <v>0</v>
      </c>
      <c r="BW205" s="229">
        <v>0</v>
      </c>
      <c r="BX205" s="229">
        <v>0</v>
      </c>
      <c r="BY205" s="229">
        <v>0</v>
      </c>
      <c r="BZ205" s="229">
        <v>0</v>
      </c>
      <c r="CA205" s="229">
        <v>0</v>
      </c>
      <c r="CB205" s="229">
        <v>0</v>
      </c>
      <c r="CC205" s="229">
        <v>0</v>
      </c>
      <c r="CD205" s="229">
        <v>616793.31000000029</v>
      </c>
      <c r="CE205" s="229">
        <v>0</v>
      </c>
      <c r="CF205" s="229">
        <v>70269.25</v>
      </c>
      <c r="CG205" s="229">
        <v>0</v>
      </c>
      <c r="CH205" s="229">
        <v>0</v>
      </c>
      <c r="CI205" s="229">
        <f t="shared" si="7"/>
        <v>687062.56000000029</v>
      </c>
      <c r="CJ205" s="229">
        <v>827157.67</v>
      </c>
      <c r="CK205" s="229">
        <v>149442</v>
      </c>
      <c r="CL205" s="229">
        <v>0</v>
      </c>
      <c r="CM205" s="229">
        <v>677715.67</v>
      </c>
      <c r="CN205" s="229">
        <v>0</v>
      </c>
      <c r="CO205" s="229">
        <v>0</v>
      </c>
      <c r="CP205" s="229">
        <v>21619.56</v>
      </c>
      <c r="CQ205" s="229">
        <v>0</v>
      </c>
      <c r="CR205" s="229">
        <v>0</v>
      </c>
      <c r="CS205" s="229">
        <v>699335.2300000001</v>
      </c>
      <c r="CT205" s="229">
        <v>0</v>
      </c>
      <c r="CU205" s="229">
        <v>0</v>
      </c>
      <c r="CV205" s="229">
        <v>0</v>
      </c>
      <c r="CW205" s="229">
        <v>0</v>
      </c>
      <c r="CX205" s="229"/>
      <c r="CY205" s="229"/>
      <c r="CZ205" s="229"/>
      <c r="DA205" s="229">
        <v>0</v>
      </c>
      <c r="DB205" s="229">
        <v>0</v>
      </c>
      <c r="DC205" s="229">
        <v>0</v>
      </c>
      <c r="DD205" s="229">
        <v>571.54999999999995</v>
      </c>
      <c r="DE205" s="229">
        <v>0</v>
      </c>
      <c r="DF205" s="229">
        <v>0</v>
      </c>
      <c r="DG205" s="229">
        <v>-12778</v>
      </c>
      <c r="DH205" s="229">
        <v>0</v>
      </c>
      <c r="DI205" s="229">
        <v>0</v>
      </c>
      <c r="DJ205" s="229">
        <v>0</v>
      </c>
      <c r="DK205" s="229">
        <v>-12206.45</v>
      </c>
      <c r="DL205" s="229">
        <v>-220</v>
      </c>
      <c r="DM205" s="229">
        <v>0</v>
      </c>
      <c r="DN205" s="229">
        <v>154</v>
      </c>
      <c r="DO205" s="229">
        <v>0</v>
      </c>
      <c r="DP205" s="229">
        <v>0</v>
      </c>
      <c r="DQ205" s="230">
        <v>6.4028427004814148E-10</v>
      </c>
      <c r="DR205" s="231">
        <v>1857820.85</v>
      </c>
      <c r="DS205" s="232">
        <v>759699.81999999983</v>
      </c>
      <c r="DT205" s="231">
        <v>203189.46</v>
      </c>
      <c r="DU205" s="231">
        <v>31852.45</v>
      </c>
      <c r="DV205" s="231">
        <v>118072.16</v>
      </c>
      <c r="DW205" s="231">
        <v>-66</v>
      </c>
    </row>
    <row r="206" spans="1:127" hidden="1">
      <c r="A206" s="226">
        <v>3421</v>
      </c>
      <c r="B206" s="227" t="s">
        <v>498</v>
      </c>
      <c r="C206" s="226">
        <v>3421</v>
      </c>
      <c r="D206" s="228" t="s">
        <v>281</v>
      </c>
      <c r="E206" s="228" t="s">
        <v>291</v>
      </c>
      <c r="F206" s="228" t="s">
        <v>5</v>
      </c>
      <c r="G206" s="228" t="s">
        <v>283</v>
      </c>
      <c r="H206" s="229">
        <v>4274605.9400000004</v>
      </c>
      <c r="I206" s="229">
        <v>0</v>
      </c>
      <c r="J206" s="229">
        <v>155377.51</v>
      </c>
      <c r="K206" s="229">
        <v>0</v>
      </c>
      <c r="L206" s="229">
        <v>421170</v>
      </c>
      <c r="M206" s="229">
        <v>180664.29</v>
      </c>
      <c r="N206" s="229">
        <v>0</v>
      </c>
      <c r="O206" s="229">
        <v>180</v>
      </c>
      <c r="P206" s="229">
        <v>62307.069999999992</v>
      </c>
      <c r="Q206" s="229">
        <v>36351.370000000003</v>
      </c>
      <c r="R206" s="229">
        <v>0</v>
      </c>
      <c r="S206" s="229">
        <v>0</v>
      </c>
      <c r="T206" s="229">
        <v>167401.09999999992</v>
      </c>
      <c r="U206" s="229">
        <v>0</v>
      </c>
      <c r="V206" s="229">
        <v>0</v>
      </c>
      <c r="W206" s="229">
        <v>24353.96</v>
      </c>
      <c r="X206" s="229">
        <v>123790</v>
      </c>
      <c r="Y206" s="229">
        <v>5446201.2400000002</v>
      </c>
      <c r="Z206" s="229">
        <v>3077455.4699999974</v>
      </c>
      <c r="AA206" s="229">
        <v>131859.43000000002</v>
      </c>
      <c r="AB206" s="229">
        <v>702273.39</v>
      </c>
      <c r="AC206" s="229">
        <v>93727.350000000326</v>
      </c>
      <c r="AD206" s="229">
        <v>228754.94</v>
      </c>
      <c r="AE206" s="229">
        <v>0</v>
      </c>
      <c r="AF206" s="229">
        <v>146152.63</v>
      </c>
      <c r="AG206" s="229">
        <v>44274.749999999942</v>
      </c>
      <c r="AH206" s="229">
        <v>0</v>
      </c>
      <c r="AI206" s="229">
        <v>0</v>
      </c>
      <c r="AJ206" s="229">
        <v>0</v>
      </c>
      <c r="AK206" s="229">
        <v>10175.459999999999</v>
      </c>
      <c r="AL206" s="229">
        <v>114.32</v>
      </c>
      <c r="AM206" s="229">
        <v>81611.920000000013</v>
      </c>
      <c r="AN206" s="229">
        <v>16643.25</v>
      </c>
      <c r="AO206" s="229">
        <v>86931.17</v>
      </c>
      <c r="AP206" s="229">
        <v>32542.02</v>
      </c>
      <c r="AQ206" s="229">
        <v>6276.3899999999994</v>
      </c>
      <c r="AR206" s="229">
        <v>415966.27000000008</v>
      </c>
      <c r="AS206" s="229">
        <v>25046.960000000003</v>
      </c>
      <c r="AT206" s="229">
        <v>0</v>
      </c>
      <c r="AU206" s="229">
        <v>109834.69999999998</v>
      </c>
      <c r="AV206" s="229">
        <v>24312.75</v>
      </c>
      <c r="AW206" s="229">
        <v>6975</v>
      </c>
      <c r="AX206" s="229">
        <v>256042.51</v>
      </c>
      <c r="AY206" s="229">
        <v>10209.509999999998</v>
      </c>
      <c r="AZ206" s="229">
        <v>20833.169999999998</v>
      </c>
      <c r="BA206" s="229">
        <v>105485.1</v>
      </c>
      <c r="BB206" s="229">
        <v>0</v>
      </c>
      <c r="BC206" s="229">
        <v>0</v>
      </c>
      <c r="BD206" s="229">
        <v>0</v>
      </c>
      <c r="BE206" s="229">
        <v>5633498.4599999972</v>
      </c>
      <c r="BF206" s="229">
        <v>384641.16999999981</v>
      </c>
      <c r="BG206" s="229">
        <v>-187297.21999999695</v>
      </c>
      <c r="BH206" s="229">
        <v>197343.95000000286</v>
      </c>
      <c r="BI206" s="229">
        <v>13438.75</v>
      </c>
      <c r="BJ206" s="229">
        <v>0</v>
      </c>
      <c r="BK206" s="229">
        <v>0</v>
      </c>
      <c r="BL206" s="229">
        <v>13438.75</v>
      </c>
      <c r="BM206" s="229">
        <v>0</v>
      </c>
      <c r="BN206" s="229">
        <v>8335.57</v>
      </c>
      <c r="BO206" s="229">
        <v>0</v>
      </c>
      <c r="BP206" s="229">
        <v>0</v>
      </c>
      <c r="BQ206" s="229">
        <v>8335.57</v>
      </c>
      <c r="BR206" s="229">
        <v>1798.1299999999974</v>
      </c>
      <c r="BS206" s="229">
        <v>5103.18</v>
      </c>
      <c r="BT206" s="229">
        <v>6901.3099999999977</v>
      </c>
      <c r="BU206" s="229">
        <v>0</v>
      </c>
      <c r="BV206" s="229">
        <v>0</v>
      </c>
      <c r="BW206" s="229">
        <v>0</v>
      </c>
      <c r="BX206" s="229">
        <v>0</v>
      </c>
      <c r="BY206" s="229">
        <v>0</v>
      </c>
      <c r="BZ206" s="229">
        <v>0</v>
      </c>
      <c r="CA206" s="229">
        <v>0</v>
      </c>
      <c r="CB206" s="229">
        <v>0</v>
      </c>
      <c r="CC206" s="229">
        <v>0</v>
      </c>
      <c r="CD206" s="229">
        <v>197343.95000000286</v>
      </c>
      <c r="CE206" s="229">
        <v>0</v>
      </c>
      <c r="CF206" s="229">
        <v>6901.3099999999977</v>
      </c>
      <c r="CG206" s="229">
        <v>0</v>
      </c>
      <c r="CH206" s="229">
        <v>0</v>
      </c>
      <c r="CI206" s="229">
        <f t="shared" si="7"/>
        <v>204245.26000000286</v>
      </c>
      <c r="CJ206" s="229">
        <v>569477.11</v>
      </c>
      <c r="CK206" s="229">
        <v>2027.31</v>
      </c>
      <c r="CL206" s="229">
        <v>250</v>
      </c>
      <c r="CM206" s="229">
        <v>567699.79999999993</v>
      </c>
      <c r="CN206" s="229">
        <v>0</v>
      </c>
      <c r="CO206" s="229">
        <v>0</v>
      </c>
      <c r="CP206" s="229">
        <v>11027.52</v>
      </c>
      <c r="CQ206" s="229">
        <v>12824.25</v>
      </c>
      <c r="CR206" s="229">
        <v>-377493.55</v>
      </c>
      <c r="CS206" s="229">
        <v>214058.01999999996</v>
      </c>
      <c r="CT206" s="229">
        <v>0</v>
      </c>
      <c r="CU206" s="229">
        <v>0</v>
      </c>
      <c r="CV206" s="229">
        <v>0</v>
      </c>
      <c r="CW206" s="229">
        <v>0</v>
      </c>
      <c r="CX206" s="229"/>
      <c r="CY206" s="229"/>
      <c r="CZ206" s="229"/>
      <c r="DA206" s="229">
        <v>0</v>
      </c>
      <c r="DB206" s="229">
        <v>0</v>
      </c>
      <c r="DC206" s="229">
        <v>0</v>
      </c>
      <c r="DD206" s="229">
        <v>14345.75</v>
      </c>
      <c r="DE206" s="229">
        <v>0</v>
      </c>
      <c r="DF206" s="229">
        <v>0</v>
      </c>
      <c r="DG206" s="229">
        <v>-23927.3</v>
      </c>
      <c r="DH206" s="229">
        <v>-231</v>
      </c>
      <c r="DI206" s="229">
        <v>0</v>
      </c>
      <c r="DJ206" s="229">
        <v>0</v>
      </c>
      <c r="DK206" s="229">
        <v>-9812.5499999999993</v>
      </c>
      <c r="DL206" s="229">
        <v>0</v>
      </c>
      <c r="DM206" s="229">
        <v>0</v>
      </c>
      <c r="DN206" s="229">
        <v>0</v>
      </c>
      <c r="DO206" s="229">
        <v>0</v>
      </c>
      <c r="DP206" s="229">
        <v>0</v>
      </c>
      <c r="DQ206" s="230">
        <v>-0.2099999999627471</v>
      </c>
      <c r="DR206" s="231">
        <v>4424497.9599999981</v>
      </c>
      <c r="DS206" s="232">
        <v>1209000.4999999991</v>
      </c>
      <c r="DT206" s="231">
        <v>10209.509999999998</v>
      </c>
      <c r="DU206" s="231">
        <v>266239.53999999992</v>
      </c>
      <c r="DV206" s="231">
        <v>0</v>
      </c>
      <c r="DW206" s="231">
        <v>0</v>
      </c>
    </row>
    <row r="207" spans="1:127" hidden="1">
      <c r="A207" s="226">
        <v>2227</v>
      </c>
      <c r="B207" s="227" t="s">
        <v>499</v>
      </c>
      <c r="C207" s="226">
        <v>2227</v>
      </c>
      <c r="D207" s="228" t="s">
        <v>281</v>
      </c>
      <c r="E207" s="228" t="s">
        <v>291</v>
      </c>
      <c r="F207" s="228" t="s">
        <v>5</v>
      </c>
      <c r="G207" s="228" t="s">
        <v>283</v>
      </c>
      <c r="H207" s="229">
        <v>2826959.12</v>
      </c>
      <c r="I207" s="229">
        <v>0</v>
      </c>
      <c r="J207" s="229">
        <v>192177.9</v>
      </c>
      <c r="K207" s="229">
        <v>0</v>
      </c>
      <c r="L207" s="229">
        <v>351590</v>
      </c>
      <c r="M207" s="229">
        <v>1000</v>
      </c>
      <c r="N207" s="229">
        <v>0</v>
      </c>
      <c r="O207" s="229">
        <v>0</v>
      </c>
      <c r="P207" s="229">
        <v>50212.280000000006</v>
      </c>
      <c r="Q207" s="229">
        <v>60121.759999999951</v>
      </c>
      <c r="R207" s="229">
        <v>0</v>
      </c>
      <c r="S207" s="229">
        <v>0</v>
      </c>
      <c r="T207" s="229">
        <v>34330.089999999997</v>
      </c>
      <c r="U207" s="229">
        <v>0</v>
      </c>
      <c r="V207" s="229">
        <v>0</v>
      </c>
      <c r="W207" s="229">
        <v>7533.32</v>
      </c>
      <c r="X207" s="229">
        <v>60318</v>
      </c>
      <c r="Y207" s="229">
        <v>3584242.4699999993</v>
      </c>
      <c r="Z207" s="229">
        <v>1317392.5399999996</v>
      </c>
      <c r="AA207" s="229">
        <v>-7247.1700000000019</v>
      </c>
      <c r="AB207" s="229">
        <v>-17541.230000000003</v>
      </c>
      <c r="AC207" s="229">
        <v>698279.69000000064</v>
      </c>
      <c r="AD207" s="229">
        <v>1808.9899999999998</v>
      </c>
      <c r="AE207" s="229">
        <v>0</v>
      </c>
      <c r="AF207" s="229">
        <v>568857.95999999973</v>
      </c>
      <c r="AG207" s="229">
        <v>40902.419999999984</v>
      </c>
      <c r="AH207" s="229">
        <v>4408.82</v>
      </c>
      <c r="AI207" s="229">
        <v>0</v>
      </c>
      <c r="AJ207" s="229">
        <v>0</v>
      </c>
      <c r="AK207" s="229">
        <v>127456.05411775295</v>
      </c>
      <c r="AL207" s="229">
        <v>2310</v>
      </c>
      <c r="AM207" s="229">
        <v>2563.58</v>
      </c>
      <c r="AN207" s="229">
        <v>0</v>
      </c>
      <c r="AO207" s="229">
        <v>37940.899999999994</v>
      </c>
      <c r="AP207" s="229">
        <v>20919.87</v>
      </c>
      <c r="AQ207" s="229">
        <v>19054.080000000002</v>
      </c>
      <c r="AR207" s="229">
        <v>69172.11000000003</v>
      </c>
      <c r="AS207" s="229">
        <v>0</v>
      </c>
      <c r="AT207" s="229">
        <v>312.52</v>
      </c>
      <c r="AU207" s="229">
        <v>17594.299999999992</v>
      </c>
      <c r="AV207" s="229">
        <v>9471</v>
      </c>
      <c r="AW207" s="229">
        <v>8740</v>
      </c>
      <c r="AX207" s="229">
        <v>231740.32</v>
      </c>
      <c r="AY207" s="229">
        <v>107028.62000000001</v>
      </c>
      <c r="AZ207" s="229">
        <v>10604.61</v>
      </c>
      <c r="BA207" s="229">
        <v>164596.43000000002</v>
      </c>
      <c r="BB207" s="229">
        <v>0</v>
      </c>
      <c r="BC207" s="229">
        <v>0</v>
      </c>
      <c r="BD207" s="229">
        <v>0</v>
      </c>
      <c r="BE207" s="229">
        <v>3436366.414117753</v>
      </c>
      <c r="BF207" s="229">
        <v>263445.09999999969</v>
      </c>
      <c r="BG207" s="229">
        <v>147876.05588224623</v>
      </c>
      <c r="BH207" s="229">
        <v>411321.15588224592</v>
      </c>
      <c r="BI207" s="229">
        <v>8860</v>
      </c>
      <c r="BJ207" s="229">
        <v>0</v>
      </c>
      <c r="BK207" s="229">
        <v>0</v>
      </c>
      <c r="BL207" s="229">
        <v>8860</v>
      </c>
      <c r="BM207" s="229">
        <v>0</v>
      </c>
      <c r="BN207" s="229">
        <v>6524</v>
      </c>
      <c r="BO207" s="229">
        <v>0</v>
      </c>
      <c r="BP207" s="229">
        <v>0</v>
      </c>
      <c r="BQ207" s="229">
        <v>6524</v>
      </c>
      <c r="BR207" s="229">
        <v>1427.8000000000002</v>
      </c>
      <c r="BS207" s="229">
        <v>2336</v>
      </c>
      <c r="BT207" s="229">
        <v>3763.8</v>
      </c>
      <c r="BU207" s="229">
        <v>0</v>
      </c>
      <c r="BV207" s="229">
        <v>0</v>
      </c>
      <c r="BW207" s="229">
        <v>0</v>
      </c>
      <c r="BX207" s="229">
        <v>0</v>
      </c>
      <c r="BY207" s="229">
        <v>0</v>
      </c>
      <c r="BZ207" s="229">
        <v>0</v>
      </c>
      <c r="CA207" s="229">
        <v>0</v>
      </c>
      <c r="CB207" s="229">
        <v>0</v>
      </c>
      <c r="CC207" s="229">
        <v>0</v>
      </c>
      <c r="CD207" s="229">
        <v>411321.15588224592</v>
      </c>
      <c r="CE207" s="229">
        <v>0</v>
      </c>
      <c r="CF207" s="229">
        <v>3763.8</v>
      </c>
      <c r="CG207" s="229">
        <v>0</v>
      </c>
      <c r="CH207" s="229">
        <v>0</v>
      </c>
      <c r="CI207" s="229">
        <f t="shared" si="7"/>
        <v>415084.95588224591</v>
      </c>
      <c r="CJ207" s="229">
        <v>681823.63</v>
      </c>
      <c r="CK207" s="229">
        <v>0</v>
      </c>
      <c r="CL207" s="229">
        <v>0</v>
      </c>
      <c r="CM207" s="229">
        <v>681823.63</v>
      </c>
      <c r="CN207" s="229">
        <v>0</v>
      </c>
      <c r="CO207" s="229">
        <v>0</v>
      </c>
      <c r="CP207" s="229">
        <v>16743.900000000001</v>
      </c>
      <c r="CQ207" s="229">
        <v>0</v>
      </c>
      <c r="CR207" s="229">
        <v>-241499.502995496</v>
      </c>
      <c r="CS207" s="229">
        <v>457068.02700450399</v>
      </c>
      <c r="CT207" s="229">
        <v>0</v>
      </c>
      <c r="CU207" s="229">
        <v>0</v>
      </c>
      <c r="CV207" s="229">
        <v>0</v>
      </c>
      <c r="CW207" s="229">
        <v>0</v>
      </c>
      <c r="CX207" s="229"/>
      <c r="CY207" s="229"/>
      <c r="CZ207" s="229"/>
      <c r="DA207" s="229">
        <v>0</v>
      </c>
      <c r="DB207" s="229">
        <v>0</v>
      </c>
      <c r="DC207" s="229">
        <v>0</v>
      </c>
      <c r="DD207" s="229">
        <v>14081.9</v>
      </c>
      <c r="DE207" s="229">
        <v>0</v>
      </c>
      <c r="DF207" s="229">
        <v>0</v>
      </c>
      <c r="DG207" s="229">
        <v>-6499.76</v>
      </c>
      <c r="DH207" s="229">
        <v>-49565.21</v>
      </c>
      <c r="DI207" s="229">
        <v>0</v>
      </c>
      <c r="DJ207" s="229">
        <v>0</v>
      </c>
      <c r="DK207" s="229">
        <v>-41983.07</v>
      </c>
      <c r="DL207" s="229">
        <v>0</v>
      </c>
      <c r="DM207" s="229">
        <v>0</v>
      </c>
      <c r="DN207" s="229">
        <v>0</v>
      </c>
      <c r="DO207" s="229">
        <v>0</v>
      </c>
      <c r="DP207" s="229">
        <v>0</v>
      </c>
      <c r="DQ207" s="230">
        <v>2.9954959754832089E-3</v>
      </c>
      <c r="DR207" s="231">
        <v>2602453.2000000002</v>
      </c>
      <c r="DS207" s="232">
        <v>833913.21411775285</v>
      </c>
      <c r="DT207" s="231">
        <v>107028.62000000001</v>
      </c>
      <c r="DU207" s="231">
        <v>144664.12999999995</v>
      </c>
      <c r="DV207" s="231">
        <v>0</v>
      </c>
      <c r="DW207" s="231">
        <v>0</v>
      </c>
    </row>
    <row r="208" spans="1:127" hidden="1">
      <c r="A208" s="226">
        <v>2231</v>
      </c>
      <c r="B208" s="227" t="s">
        <v>500</v>
      </c>
      <c r="C208" s="226">
        <v>2231</v>
      </c>
      <c r="D208" s="228" t="s">
        <v>281</v>
      </c>
      <c r="E208" s="228" t="s">
        <v>291</v>
      </c>
      <c r="F208" s="228" t="s">
        <v>5</v>
      </c>
      <c r="G208" s="228" t="s">
        <v>283</v>
      </c>
      <c r="H208" s="229">
        <v>2493540.91</v>
      </c>
      <c r="I208" s="229">
        <v>0</v>
      </c>
      <c r="J208" s="229">
        <v>41119.519999999997</v>
      </c>
      <c r="K208" s="229">
        <v>0</v>
      </c>
      <c r="L208" s="229">
        <v>234930</v>
      </c>
      <c r="M208" s="229">
        <v>5600</v>
      </c>
      <c r="N208" s="229">
        <v>0</v>
      </c>
      <c r="O208" s="229">
        <v>0</v>
      </c>
      <c r="P208" s="229">
        <v>45882.979999999989</v>
      </c>
      <c r="Q208" s="229">
        <v>45392.41</v>
      </c>
      <c r="R208" s="229">
        <v>0</v>
      </c>
      <c r="S208" s="229">
        <v>0</v>
      </c>
      <c r="T208" s="229">
        <v>24828.320000000003</v>
      </c>
      <c r="U208" s="229">
        <v>0</v>
      </c>
      <c r="V208" s="229">
        <v>0</v>
      </c>
      <c r="W208" s="229">
        <v>8030</v>
      </c>
      <c r="X208" s="229">
        <v>65305</v>
      </c>
      <c r="Y208" s="229">
        <v>2964629.14</v>
      </c>
      <c r="Z208" s="229">
        <v>1392567.0899999992</v>
      </c>
      <c r="AA208" s="229">
        <v>43027.290000000015</v>
      </c>
      <c r="AB208" s="229">
        <v>151320.89000000001</v>
      </c>
      <c r="AC208" s="229">
        <v>93244</v>
      </c>
      <c r="AD208" s="229">
        <v>130111.23</v>
      </c>
      <c r="AE208" s="229">
        <v>0</v>
      </c>
      <c r="AF208" s="229">
        <v>565892.42999999947</v>
      </c>
      <c r="AG208" s="229">
        <v>29730.149999999987</v>
      </c>
      <c r="AH208" s="229">
        <v>766</v>
      </c>
      <c r="AI208" s="229">
        <v>0</v>
      </c>
      <c r="AJ208" s="229">
        <v>0</v>
      </c>
      <c r="AK208" s="229">
        <v>6943.8700000000017</v>
      </c>
      <c r="AL208" s="229">
        <v>0</v>
      </c>
      <c r="AM208" s="229">
        <v>0</v>
      </c>
      <c r="AN208" s="229">
        <v>2350.16</v>
      </c>
      <c r="AO208" s="229">
        <v>22761.300000000003</v>
      </c>
      <c r="AP208" s="229">
        <v>25697.86</v>
      </c>
      <c r="AQ208" s="229">
        <v>12379.46</v>
      </c>
      <c r="AR208" s="229">
        <v>103285.20999999999</v>
      </c>
      <c r="AS208" s="229">
        <v>19741.080000000002</v>
      </c>
      <c r="AT208" s="229">
        <v>3040</v>
      </c>
      <c r="AU208" s="229">
        <v>15180.369999999997</v>
      </c>
      <c r="AV208" s="229">
        <v>9471</v>
      </c>
      <c r="AW208" s="229">
        <v>3220</v>
      </c>
      <c r="AX208" s="229">
        <v>227171.95</v>
      </c>
      <c r="AY208" s="229">
        <v>58890.119999999988</v>
      </c>
      <c r="AZ208" s="229">
        <v>10654.75</v>
      </c>
      <c r="BA208" s="229">
        <v>44224.74</v>
      </c>
      <c r="BB208" s="229">
        <v>0</v>
      </c>
      <c r="BC208" s="229">
        <v>0</v>
      </c>
      <c r="BD208" s="229">
        <v>0</v>
      </c>
      <c r="BE208" s="229">
        <v>2971670.9499999993</v>
      </c>
      <c r="BF208" s="229">
        <v>216573.10000000021</v>
      </c>
      <c r="BG208" s="229">
        <v>-7041.8099999991246</v>
      </c>
      <c r="BH208" s="229">
        <v>209531.29000000108</v>
      </c>
      <c r="BI208" s="229">
        <v>9069.25</v>
      </c>
      <c r="BJ208" s="229">
        <v>0</v>
      </c>
      <c r="BK208" s="229">
        <v>0</v>
      </c>
      <c r="BL208" s="229">
        <v>9069.25</v>
      </c>
      <c r="BM208" s="229">
        <v>0</v>
      </c>
      <c r="BN208" s="229">
        <v>2016.36</v>
      </c>
      <c r="BO208" s="229">
        <v>0</v>
      </c>
      <c r="BP208" s="229">
        <v>0</v>
      </c>
      <c r="BQ208" s="229">
        <v>2016.36</v>
      </c>
      <c r="BR208" s="229">
        <v>715.75</v>
      </c>
      <c r="BS208" s="229">
        <v>7052.89</v>
      </c>
      <c r="BT208" s="229">
        <v>7768.64</v>
      </c>
      <c r="BU208" s="229">
        <v>0</v>
      </c>
      <c r="BV208" s="229">
        <v>0</v>
      </c>
      <c r="BW208" s="229">
        <v>0</v>
      </c>
      <c r="BX208" s="229">
        <v>0</v>
      </c>
      <c r="BY208" s="229">
        <v>0</v>
      </c>
      <c r="BZ208" s="229">
        <v>0</v>
      </c>
      <c r="CA208" s="229">
        <v>0</v>
      </c>
      <c r="CB208" s="229">
        <v>0</v>
      </c>
      <c r="CC208" s="229">
        <v>0</v>
      </c>
      <c r="CD208" s="229">
        <v>209531.29000000108</v>
      </c>
      <c r="CE208" s="229">
        <v>0</v>
      </c>
      <c r="CF208" s="229">
        <v>7768.64</v>
      </c>
      <c r="CG208" s="229">
        <v>0</v>
      </c>
      <c r="CH208" s="229">
        <v>0</v>
      </c>
      <c r="CI208" s="229">
        <f t="shared" si="7"/>
        <v>217299.9300000011</v>
      </c>
      <c r="CJ208" s="229">
        <v>232711.74</v>
      </c>
      <c r="CK208" s="229">
        <v>0</v>
      </c>
      <c r="CL208" s="229">
        <v>0</v>
      </c>
      <c r="CM208" s="229">
        <v>232711.74</v>
      </c>
      <c r="CN208" s="229">
        <v>0</v>
      </c>
      <c r="CO208" s="229">
        <v>0</v>
      </c>
      <c r="CP208" s="229">
        <v>3722.19</v>
      </c>
      <c r="CQ208" s="229">
        <v>0</v>
      </c>
      <c r="CR208" s="229">
        <v>22886.520000000019</v>
      </c>
      <c r="CS208" s="229">
        <v>259320.45</v>
      </c>
      <c r="CT208" s="229">
        <v>0</v>
      </c>
      <c r="CU208" s="229">
        <v>0</v>
      </c>
      <c r="CV208" s="229">
        <v>0</v>
      </c>
      <c r="CW208" s="229">
        <v>0</v>
      </c>
      <c r="CX208" s="229"/>
      <c r="CY208" s="229"/>
      <c r="CZ208" s="229"/>
      <c r="DA208" s="229">
        <v>0</v>
      </c>
      <c r="DB208" s="229">
        <v>0</v>
      </c>
      <c r="DC208" s="229">
        <v>0</v>
      </c>
      <c r="DD208" s="229">
        <v>7137.42</v>
      </c>
      <c r="DE208" s="229">
        <v>0</v>
      </c>
      <c r="DF208" s="229">
        <v>0</v>
      </c>
      <c r="DG208" s="229">
        <v>0</v>
      </c>
      <c r="DH208" s="229">
        <v>-49157.94</v>
      </c>
      <c r="DI208" s="229">
        <v>0</v>
      </c>
      <c r="DJ208" s="229">
        <v>0</v>
      </c>
      <c r="DK208" s="229">
        <v>-42020.520000000004</v>
      </c>
      <c r="DL208" s="229">
        <v>0</v>
      </c>
      <c r="DM208" s="229">
        <v>0</v>
      </c>
      <c r="DN208" s="229">
        <v>0</v>
      </c>
      <c r="DO208" s="229">
        <v>0</v>
      </c>
      <c r="DP208" s="229">
        <v>0</v>
      </c>
      <c r="DQ208" s="230">
        <v>0</v>
      </c>
      <c r="DR208" s="231">
        <v>2405893.0799999987</v>
      </c>
      <c r="DS208" s="232">
        <v>565777.87000000058</v>
      </c>
      <c r="DT208" s="231">
        <v>58890.119999999988</v>
      </c>
      <c r="DU208" s="231">
        <v>116103.70999999999</v>
      </c>
      <c r="DV208" s="231">
        <v>0</v>
      </c>
      <c r="DW208" s="231">
        <v>0</v>
      </c>
    </row>
    <row r="209" spans="1:138" s="242" customFormat="1" ht="16.5" hidden="1" thickBot="1">
      <c r="A209" s="238" t="s">
        <v>502</v>
      </c>
      <c r="B209" s="239"/>
      <c r="C209" s="238" t="s">
        <v>502</v>
      </c>
      <c r="D209" s="240"/>
      <c r="E209" s="240"/>
      <c r="F209" s="240"/>
      <c r="G209" s="240"/>
      <c r="H209" s="241">
        <v>464098575.32517987</v>
      </c>
      <c r="I209" s="241">
        <v>6734535.4399999995</v>
      </c>
      <c r="J209" s="241">
        <v>68129143.543333337</v>
      </c>
      <c r="K209" s="241">
        <v>0</v>
      </c>
      <c r="L209" s="241">
        <v>37558053.560000002</v>
      </c>
      <c r="M209" s="241">
        <v>4342773.3400000045</v>
      </c>
      <c r="N209" s="241">
        <v>2229935.61</v>
      </c>
      <c r="O209" s="241">
        <v>1479196.3399999999</v>
      </c>
      <c r="P209" s="241">
        <v>17217623.730000004</v>
      </c>
      <c r="Q209" s="241">
        <v>4302705.21</v>
      </c>
      <c r="R209" s="241">
        <v>87135.01</v>
      </c>
      <c r="S209" s="241">
        <v>87078.6</v>
      </c>
      <c r="T209" s="241">
        <v>5458389.4000000013</v>
      </c>
      <c r="U209" s="241">
        <v>4990946.8499999987</v>
      </c>
      <c r="V209" s="241">
        <v>0</v>
      </c>
      <c r="W209" s="241">
        <v>1941023.4899999986</v>
      </c>
      <c r="X209" s="241">
        <v>9548918.1699999999</v>
      </c>
      <c r="Y209" s="241">
        <v>628206032.61851287</v>
      </c>
      <c r="Z209" s="241">
        <v>270940403.89050007</v>
      </c>
      <c r="AA209" s="241">
        <v>1174897.385</v>
      </c>
      <c r="AB209" s="241">
        <v>81304180.204000026</v>
      </c>
      <c r="AC209" s="241">
        <v>27856349.693999998</v>
      </c>
      <c r="AD209" s="241">
        <v>33075127.987000007</v>
      </c>
      <c r="AE209" s="241">
        <v>3205855.91</v>
      </c>
      <c r="AF209" s="241">
        <v>31824853.8125</v>
      </c>
      <c r="AG209" s="241">
        <v>2752149.4845000077</v>
      </c>
      <c r="AH209" s="241">
        <v>1604241.0554999998</v>
      </c>
      <c r="AI209" s="241">
        <v>32145.599999999999</v>
      </c>
      <c r="AJ209" s="241">
        <v>143406.75</v>
      </c>
      <c r="AK209" s="241">
        <v>10400268.04661775</v>
      </c>
      <c r="AL209" s="241">
        <v>695649.76549999986</v>
      </c>
      <c r="AM209" s="241">
        <v>4417240.8679999979</v>
      </c>
      <c r="AN209" s="241">
        <v>1618107.2145000005</v>
      </c>
      <c r="AO209" s="241">
        <v>11368483.159999998</v>
      </c>
      <c r="AP209" s="241">
        <v>4791927.97</v>
      </c>
      <c r="AQ209" s="241">
        <v>4730374.8448333358</v>
      </c>
      <c r="AR209" s="241">
        <v>25246798.662166692</v>
      </c>
      <c r="AS209" s="241">
        <v>4705578.9972549044</v>
      </c>
      <c r="AT209" s="241">
        <v>1930556.7985000005</v>
      </c>
      <c r="AU209" s="241">
        <v>9279169.3879131917</v>
      </c>
      <c r="AV209" s="241">
        <v>1915212.0504999997</v>
      </c>
      <c r="AW209" s="241">
        <v>2230935.8400000003</v>
      </c>
      <c r="AX209" s="241">
        <v>21640382.102500007</v>
      </c>
      <c r="AY209" s="241">
        <v>28740307.81200001</v>
      </c>
      <c r="AZ209" s="241">
        <v>5918606.5847499995</v>
      </c>
      <c r="BA209" s="241">
        <v>31212783.853</v>
      </c>
      <c r="BB209" s="241">
        <v>5929752.2399999984</v>
      </c>
      <c r="BC209" s="241">
        <v>28615.31</v>
      </c>
      <c r="BD209" s="241">
        <v>615916.08000000007</v>
      </c>
      <c r="BE209" s="241">
        <v>631311542.76103592</v>
      </c>
      <c r="BF209" s="241">
        <v>64036591.745567717</v>
      </c>
      <c r="BG209" s="241">
        <v>-3105509.1425226512</v>
      </c>
      <c r="BH209" s="241">
        <v>60931082.603045113</v>
      </c>
      <c r="BI209" s="241">
        <v>2079648.5599999991</v>
      </c>
      <c r="BJ209" s="241">
        <v>0</v>
      </c>
      <c r="BK209" s="241">
        <v>615916.08000000007</v>
      </c>
      <c r="BL209" s="241">
        <v>2695564.6399999987</v>
      </c>
      <c r="BM209" s="241">
        <v>60850.5</v>
      </c>
      <c r="BN209" s="241">
        <v>1770196.2</v>
      </c>
      <c r="BO209" s="241">
        <v>317885.85000000003</v>
      </c>
      <c r="BP209" s="241">
        <v>368486.04999999993</v>
      </c>
      <c r="BQ209" s="241">
        <v>2517419.5999999992</v>
      </c>
      <c r="BR209" s="241">
        <v>4197671.7400000012</v>
      </c>
      <c r="BS209" s="241">
        <v>178142.04000000004</v>
      </c>
      <c r="BT209" s="241">
        <v>4375814.7300000004</v>
      </c>
      <c r="BU209" s="241">
        <v>0</v>
      </c>
      <c r="BV209" s="241">
        <v>0</v>
      </c>
      <c r="BW209" s="241">
        <v>0</v>
      </c>
      <c r="BX209" s="241">
        <v>0</v>
      </c>
      <c r="BY209" s="241">
        <v>0</v>
      </c>
      <c r="BZ209" s="241">
        <v>0</v>
      </c>
      <c r="CA209" s="241">
        <v>0</v>
      </c>
      <c r="CB209" s="241">
        <v>0</v>
      </c>
      <c r="CC209" s="241">
        <v>0</v>
      </c>
      <c r="CD209" s="241">
        <v>61066438.049466684</v>
      </c>
      <c r="CE209" s="241">
        <v>0</v>
      </c>
      <c r="CF209" s="241">
        <v>4375814.7300000004</v>
      </c>
      <c r="CG209" s="241">
        <v>0</v>
      </c>
      <c r="CH209" s="241">
        <v>0</v>
      </c>
      <c r="CI209" s="241">
        <f>SUM(CI9:CI208)</f>
        <v>64877321.08646667</v>
      </c>
      <c r="CJ209" s="241">
        <v>87181890.239999995</v>
      </c>
      <c r="CK209" s="241">
        <v>9795890.2899999991</v>
      </c>
      <c r="CL209" s="241">
        <v>1117046.0500000005</v>
      </c>
      <c r="CM209" s="241">
        <v>79293707.069999993</v>
      </c>
      <c r="CN209" s="241">
        <v>19746.16</v>
      </c>
      <c r="CO209" s="241">
        <v>0</v>
      </c>
      <c r="CP209" s="241">
        <v>1894890.0199999998</v>
      </c>
      <c r="CQ209" s="241">
        <v>890284.75999999978</v>
      </c>
      <c r="CR209" s="241">
        <v>-15760852.145979576</v>
      </c>
      <c r="CS209" s="241">
        <v>66337778.834020443</v>
      </c>
      <c r="CT209" s="241">
        <v>15199724.309999997</v>
      </c>
      <c r="CU209" s="241">
        <v>11679.79</v>
      </c>
      <c r="CV209" s="241">
        <v>0</v>
      </c>
      <c r="CW209" s="241">
        <v>15188044.519999996</v>
      </c>
      <c r="CX209" s="241">
        <v>0</v>
      </c>
      <c r="CY209" s="241">
        <v>0</v>
      </c>
      <c r="CZ209" s="241">
        <v>0</v>
      </c>
      <c r="DA209" s="241">
        <v>-6087643.8259190647</v>
      </c>
      <c r="DB209" s="241">
        <v>9100400.6940809358</v>
      </c>
      <c r="DC209" s="241">
        <v>1453980.2300000002</v>
      </c>
      <c r="DD209" s="241">
        <v>2178790.7400000002</v>
      </c>
      <c r="DE209" s="241">
        <v>603052.15999999992</v>
      </c>
      <c r="DF209" s="241">
        <v>145069.26999999999</v>
      </c>
      <c r="DG209" s="241">
        <v>-4325779.5099999961</v>
      </c>
      <c r="DH209" s="241">
        <v>-3908573.9840000006</v>
      </c>
      <c r="DI209" s="241">
        <v>-461507.8</v>
      </c>
      <c r="DJ209" s="241">
        <v>-243061.25</v>
      </c>
      <c r="DK209" s="241">
        <v>-4409750.7939999998</v>
      </c>
      <c r="DL209" s="241">
        <v>293480.80000000005</v>
      </c>
      <c r="DM209" s="241">
        <v>352178.13</v>
      </c>
      <c r="DN209" s="241">
        <v>-552585.57999999996</v>
      </c>
      <c r="DO209" s="241">
        <v>-4749351.9899999993</v>
      </c>
      <c r="DP209" s="241">
        <v>-701680.43</v>
      </c>
      <c r="DQ209" s="241">
        <v>-30613.56071701142</v>
      </c>
      <c r="DR209" s="241">
        <v>441506005.34749973</v>
      </c>
      <c r="DS209" s="241">
        <v>173968437.56353578</v>
      </c>
      <c r="DT209" s="241">
        <v>28015650.302000016</v>
      </c>
      <c r="DU209" s="241">
        <v>27905215.979999989</v>
      </c>
      <c r="DV209" s="241">
        <v>5076280.3499999987</v>
      </c>
      <c r="DW209" s="241">
        <v>-5357959.0700000031</v>
      </c>
      <c r="DZ209" s="243"/>
      <c r="EA209" s="243"/>
      <c r="EH209" s="243"/>
    </row>
    <row r="210" spans="1:138" ht="15.5" hidden="1">
      <c r="A210" s="214"/>
      <c r="B210" s="214"/>
      <c r="C210" s="214"/>
      <c r="D210" s="214" t="s">
        <v>225</v>
      </c>
      <c r="E210" s="214"/>
      <c r="F210" s="214" t="s">
        <v>227</v>
      </c>
      <c r="G210" s="214" t="s">
        <v>228</v>
      </c>
      <c r="H210" s="244" t="s">
        <v>18</v>
      </c>
      <c r="I210" s="244" t="s">
        <v>20</v>
      </c>
      <c r="J210" s="244" t="s">
        <v>22</v>
      </c>
      <c r="K210" s="244" t="s">
        <v>24</v>
      </c>
      <c r="L210" s="244" t="s">
        <v>26</v>
      </c>
      <c r="M210" s="244" t="s">
        <v>28</v>
      </c>
      <c r="N210" s="244" t="s">
        <v>30</v>
      </c>
      <c r="O210" s="244" t="s">
        <v>33</v>
      </c>
      <c r="P210" s="244" t="s">
        <v>35</v>
      </c>
      <c r="Q210" s="244" t="s">
        <v>37</v>
      </c>
      <c r="R210" s="244" t="s">
        <v>39</v>
      </c>
      <c r="S210" s="244" t="s">
        <v>41</v>
      </c>
      <c r="T210" s="244" t="s">
        <v>43</v>
      </c>
      <c r="U210" s="244" t="s">
        <v>45</v>
      </c>
      <c r="V210" s="244" t="s">
        <v>47</v>
      </c>
      <c r="W210" s="244" t="s">
        <v>49</v>
      </c>
      <c r="X210" s="244" t="s">
        <v>51</v>
      </c>
      <c r="Y210" s="244"/>
      <c r="Z210" s="244" t="s">
        <v>55</v>
      </c>
      <c r="AA210" s="244" t="s">
        <v>57</v>
      </c>
      <c r="AB210" s="244" t="s">
        <v>59</v>
      </c>
      <c r="AC210" s="244" t="s">
        <v>61</v>
      </c>
      <c r="AD210" s="244" t="s">
        <v>63</v>
      </c>
      <c r="AE210" s="244" t="s">
        <v>65</v>
      </c>
      <c r="AF210" s="244" t="s">
        <v>67</v>
      </c>
      <c r="AG210" s="244" t="s">
        <v>69</v>
      </c>
      <c r="AH210" s="244" t="s">
        <v>71</v>
      </c>
      <c r="AI210" s="244" t="s">
        <v>73</v>
      </c>
      <c r="AJ210" s="244" t="s">
        <v>75</v>
      </c>
      <c r="AK210" s="244" t="s">
        <v>77</v>
      </c>
      <c r="AL210" s="244" t="s">
        <v>79</v>
      </c>
      <c r="AM210" s="244" t="s">
        <v>81</v>
      </c>
      <c r="AN210" s="244" t="s">
        <v>83</v>
      </c>
      <c r="AO210" s="244" t="s">
        <v>85</v>
      </c>
      <c r="AP210" s="244" t="s">
        <v>87</v>
      </c>
      <c r="AQ210" s="244" t="s">
        <v>89</v>
      </c>
      <c r="AR210" s="244" t="s">
        <v>91</v>
      </c>
      <c r="AS210" s="244" t="s">
        <v>93</v>
      </c>
      <c r="AT210" s="244" t="s">
        <v>95</v>
      </c>
      <c r="AU210" s="244" t="s">
        <v>97</v>
      </c>
      <c r="AV210" s="244" t="s">
        <v>99</v>
      </c>
      <c r="AW210" s="244" t="s">
        <v>101</v>
      </c>
      <c r="AX210" s="244" t="s">
        <v>103</v>
      </c>
      <c r="AY210" s="244" t="s">
        <v>105</v>
      </c>
      <c r="AZ210" s="244" t="s">
        <v>107</v>
      </c>
      <c r="BA210" s="244" t="s">
        <v>110</v>
      </c>
      <c r="BB210" s="244" t="s">
        <v>112</v>
      </c>
      <c r="BC210" s="244" t="s">
        <v>114</v>
      </c>
      <c r="BD210" s="244" t="s">
        <v>116</v>
      </c>
      <c r="BE210" s="244"/>
      <c r="BF210" s="244"/>
      <c r="BG210" s="244"/>
      <c r="BH210" s="244"/>
      <c r="BI210" s="245" t="s">
        <v>124</v>
      </c>
      <c r="BJ210" s="245" t="s">
        <v>126</v>
      </c>
      <c r="BK210" s="245" t="s">
        <v>128</v>
      </c>
      <c r="BL210" s="245"/>
      <c r="BM210" s="245" t="s">
        <v>132</v>
      </c>
      <c r="BN210" s="245" t="s">
        <v>134</v>
      </c>
      <c r="BO210" s="245" t="s">
        <v>136</v>
      </c>
      <c r="BP210" s="245" t="s">
        <v>138</v>
      </c>
      <c r="BQ210" s="245"/>
      <c r="BR210" s="245"/>
      <c r="BS210" s="245"/>
      <c r="BT210" s="245"/>
      <c r="BU210" s="246" t="s">
        <v>146</v>
      </c>
      <c r="BV210" s="246" t="s">
        <v>148</v>
      </c>
      <c r="BW210" s="246"/>
      <c r="BX210" s="246" t="s">
        <v>152</v>
      </c>
      <c r="BY210" s="246" t="s">
        <v>154</v>
      </c>
      <c r="BZ210" s="246"/>
      <c r="CA210" s="246"/>
      <c r="CB210" s="246"/>
      <c r="CC210" s="246"/>
      <c r="CD210" s="247" t="s">
        <v>161</v>
      </c>
      <c r="CE210" s="247" t="s">
        <v>163</v>
      </c>
      <c r="CF210" s="247" t="s">
        <v>165</v>
      </c>
      <c r="CG210" s="247" t="s">
        <v>167</v>
      </c>
      <c r="CH210" s="247" t="s">
        <v>169</v>
      </c>
      <c r="CI210" s="247"/>
      <c r="CJ210" s="248"/>
      <c r="CK210" s="248"/>
      <c r="CL210" s="248"/>
      <c r="CM210" s="248"/>
      <c r="CN210" s="248"/>
      <c r="CO210" s="248"/>
      <c r="CP210" s="248"/>
      <c r="CQ210" s="248"/>
      <c r="CR210" s="248"/>
      <c r="CS210" s="248"/>
      <c r="CT210" s="249"/>
      <c r="CU210" s="249"/>
      <c r="CV210" s="249"/>
      <c r="CW210" s="249"/>
      <c r="CX210" s="249"/>
      <c r="CY210" s="249"/>
      <c r="CZ210" s="249"/>
      <c r="DA210" s="249"/>
      <c r="DB210" s="249"/>
      <c r="DC210" s="250"/>
      <c r="DD210" s="250"/>
      <c r="DE210" s="250"/>
      <c r="DF210" s="250"/>
      <c r="DG210" s="250"/>
      <c r="DH210" s="250"/>
      <c r="DI210" s="250"/>
      <c r="DJ210" s="250"/>
      <c r="DK210" s="250"/>
      <c r="DL210" s="251"/>
      <c r="DM210" s="251"/>
      <c r="DN210" s="252"/>
      <c r="DO210" s="252"/>
      <c r="DP210" s="253"/>
      <c r="DQ210" s="254"/>
      <c r="DS210" s="255"/>
      <c r="DT210" s="236"/>
    </row>
    <row r="211" spans="1:138" hidden="1">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c r="AE211" s="236"/>
      <c r="AF211" s="236"/>
      <c r="AG211" s="236"/>
      <c r="AH211" s="236"/>
      <c r="AI211" s="236"/>
      <c r="AJ211" s="236"/>
      <c r="AK211" s="236"/>
      <c r="AL211" s="236"/>
      <c r="AM211" s="236"/>
      <c r="AN211" s="236"/>
      <c r="AO211" s="236"/>
      <c r="AP211" s="236"/>
      <c r="AQ211" s="236"/>
      <c r="AR211" s="236"/>
      <c r="AS211" s="236"/>
      <c r="AT211" s="236"/>
      <c r="AU211" s="236"/>
      <c r="AV211" s="236"/>
      <c r="AW211" s="236"/>
      <c r="AX211" s="236"/>
      <c r="AY211" s="236"/>
      <c r="AZ211" s="236"/>
      <c r="BA211" s="236"/>
      <c r="BB211" s="236"/>
      <c r="BC211" s="236"/>
      <c r="BD211" s="236"/>
      <c r="BE211" s="236"/>
      <c r="BF211" s="236"/>
      <c r="BG211" s="236"/>
      <c r="BH211" s="236"/>
      <c r="BI211" s="236"/>
      <c r="BJ211" s="236"/>
      <c r="BK211" s="236"/>
      <c r="BL211" s="236"/>
      <c r="BM211" s="236"/>
      <c r="BN211" s="236"/>
      <c r="BO211" s="236"/>
      <c r="BP211" s="236"/>
      <c r="BQ211" s="236"/>
      <c r="BR211" s="236"/>
      <c r="BS211" s="236"/>
      <c r="BT211" s="236"/>
      <c r="BU211" s="236"/>
      <c r="BV211" s="236"/>
      <c r="BW211" s="236"/>
      <c r="BX211" s="236"/>
      <c r="BY211" s="236"/>
      <c r="BZ211" s="236"/>
      <c r="CA211" s="236"/>
      <c r="CB211" s="236"/>
      <c r="CC211" s="236"/>
      <c r="CD211" s="236"/>
      <c r="CE211" s="236"/>
      <c r="CF211" s="236"/>
      <c r="CG211" s="236"/>
      <c r="CH211" s="236"/>
      <c r="CI211" s="236"/>
      <c r="CJ211" s="236"/>
      <c r="CK211" s="236"/>
      <c r="CL211" s="236"/>
      <c r="CM211" s="236"/>
      <c r="CN211" s="236"/>
      <c r="CO211" s="236"/>
      <c r="CP211" s="236"/>
      <c r="CQ211" s="236"/>
      <c r="CR211" s="236"/>
      <c r="CS211" s="236"/>
      <c r="CT211" s="236"/>
      <c r="CU211" s="236"/>
      <c r="CV211" s="236"/>
      <c r="CW211" s="236"/>
      <c r="CX211" s="236"/>
      <c r="CY211" s="236"/>
      <c r="CZ211" s="236"/>
      <c r="DA211" s="236"/>
      <c r="DB211" s="236"/>
      <c r="DC211" s="236"/>
      <c r="DD211" s="236"/>
      <c r="DE211" s="236"/>
      <c r="DF211" s="236"/>
      <c r="DG211" s="236"/>
      <c r="DH211" s="236"/>
      <c r="DI211" s="236"/>
      <c r="DJ211" s="236"/>
      <c r="DK211" s="236"/>
      <c r="DL211" s="236"/>
      <c r="DM211" s="236"/>
      <c r="DN211" s="236"/>
      <c r="DO211" s="236"/>
      <c r="DP211" s="236"/>
      <c r="DQ211" s="236"/>
      <c r="DS211" s="255"/>
      <c r="DT211" s="236"/>
    </row>
    <row r="212" spans="1:138" hidden="1">
      <c r="H212" s="236">
        <v>0</v>
      </c>
      <c r="I212" s="236"/>
      <c r="J212" s="236"/>
      <c r="K212" s="236"/>
      <c r="L212" s="236"/>
      <c r="M212" s="236"/>
      <c r="N212" s="236"/>
      <c r="O212" s="236"/>
      <c r="P212" s="236">
        <v>23340.14</v>
      </c>
      <c r="Q212" s="236">
        <v>111853.65</v>
      </c>
      <c r="R212" s="236"/>
      <c r="S212" s="236"/>
      <c r="T212" s="236"/>
      <c r="U212" s="236"/>
      <c r="V212" s="236"/>
      <c r="W212" s="236"/>
      <c r="X212" s="236"/>
      <c r="Y212" s="236"/>
      <c r="Z212" s="236">
        <v>182662.96999999997</v>
      </c>
      <c r="AA212" s="236"/>
      <c r="AB212" s="236"/>
      <c r="AC212" s="236"/>
      <c r="AD212" s="236"/>
      <c r="AE212" s="236"/>
      <c r="AF212" s="236"/>
      <c r="AG212" s="236">
        <v>254.83</v>
      </c>
      <c r="AH212" s="236"/>
      <c r="AI212" s="236"/>
      <c r="AJ212" s="236"/>
      <c r="AK212" s="236">
        <v>2764.62</v>
      </c>
      <c r="AL212" s="236"/>
      <c r="AM212" s="236">
        <v>18641.900000000001</v>
      </c>
      <c r="AN212" s="236">
        <v>3520.99</v>
      </c>
      <c r="AO212" s="236"/>
      <c r="AP212" s="236"/>
      <c r="AQ212" s="236"/>
      <c r="AR212" s="236">
        <v>19105.920000000002</v>
      </c>
      <c r="AS212" s="236"/>
      <c r="AT212" s="236"/>
      <c r="AU212" s="236">
        <v>8035.36</v>
      </c>
      <c r="AV212" s="236"/>
      <c r="AW212" s="236"/>
      <c r="AX212" s="236">
        <v>3162725.4340000004</v>
      </c>
      <c r="AY212" s="236">
        <v>55446.95</v>
      </c>
      <c r="AZ212" s="236"/>
      <c r="BA212" s="236">
        <v>61894.259999999995</v>
      </c>
      <c r="BB212" s="236"/>
      <c r="BC212" s="236"/>
      <c r="BD212" s="236"/>
      <c r="BE212" s="236"/>
      <c r="BF212" s="236"/>
      <c r="BG212" s="236"/>
      <c r="BH212" s="236"/>
      <c r="BI212" s="236"/>
      <c r="BJ212" s="236"/>
      <c r="BK212" s="236"/>
      <c r="BL212" s="236"/>
      <c r="BM212" s="236"/>
      <c r="BN212" s="236"/>
      <c r="BO212" s="236"/>
      <c r="BP212" s="236"/>
      <c r="BQ212" s="236"/>
      <c r="BR212" s="236"/>
      <c r="BS212" s="236"/>
      <c r="BT212" s="236"/>
      <c r="BU212" s="236"/>
      <c r="BV212" s="236"/>
      <c r="BW212" s="236"/>
      <c r="BX212" s="236"/>
      <c r="BY212" s="236"/>
      <c r="BZ212" s="236"/>
      <c r="CA212" s="236"/>
      <c r="CB212" s="236"/>
      <c r="CC212" s="236"/>
      <c r="CD212" s="236"/>
      <c r="CE212" s="236"/>
      <c r="CF212" s="236"/>
      <c r="CG212" s="236"/>
      <c r="CH212" s="236"/>
      <c r="CI212" s="236"/>
      <c r="CJ212" s="236"/>
      <c r="CK212" s="236"/>
      <c r="CL212" s="236"/>
      <c r="CM212" s="236"/>
      <c r="CN212" s="236"/>
      <c r="CO212" s="236"/>
      <c r="CP212" s="236"/>
      <c r="CQ212" s="236"/>
      <c r="CR212" s="236"/>
      <c r="CS212" s="236"/>
      <c r="CT212" s="236"/>
      <c r="CU212" s="236"/>
      <c r="CV212" s="236"/>
      <c r="CW212" s="236"/>
      <c r="CX212" s="236"/>
      <c r="CY212" s="236"/>
      <c r="CZ212" s="236"/>
      <c r="DA212" s="236"/>
      <c r="DB212" s="236"/>
      <c r="DC212" s="236"/>
      <c r="DD212" s="236"/>
      <c r="DE212" s="236"/>
      <c r="DF212" s="236"/>
      <c r="DG212" s="236"/>
      <c r="DH212" s="236"/>
      <c r="DI212" s="236"/>
      <c r="DJ212" s="236"/>
      <c r="DK212" s="236"/>
      <c r="DL212" s="236"/>
      <c r="DM212" s="236"/>
      <c r="DN212" s="236"/>
      <c r="DO212" s="236"/>
      <c r="DP212" s="236"/>
      <c r="DQ212" s="236"/>
      <c r="DS212" s="255"/>
      <c r="DT212" s="236"/>
    </row>
    <row r="213" spans="1:138" hidden="1">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36"/>
      <c r="AK213" s="236"/>
      <c r="AL213" s="236"/>
      <c r="AM213" s="236"/>
      <c r="AN213" s="236"/>
      <c r="AO213" s="236"/>
      <c r="AP213" s="236"/>
      <c r="AQ213" s="236"/>
      <c r="AR213" s="236"/>
      <c r="AS213" s="236"/>
      <c r="AT213" s="236"/>
      <c r="AU213" s="236"/>
      <c r="AV213" s="236"/>
      <c r="AW213" s="236"/>
      <c r="AX213" s="236"/>
      <c r="AY213" s="236"/>
      <c r="AZ213" s="236"/>
      <c r="BA213" s="236"/>
      <c r="BB213" s="236"/>
      <c r="BC213" s="236"/>
      <c r="BD213" s="236"/>
      <c r="BE213" s="236"/>
      <c r="BF213" s="236"/>
      <c r="BG213" s="236"/>
      <c r="BH213" s="236"/>
      <c r="BI213" s="236"/>
      <c r="BJ213" s="236"/>
      <c r="BK213" s="236"/>
      <c r="BL213" s="236"/>
      <c r="BM213" s="236"/>
      <c r="BN213" s="236"/>
      <c r="BO213" s="236"/>
      <c r="BP213" s="236"/>
      <c r="BQ213" s="236"/>
      <c r="BR213" s="236"/>
      <c r="BS213" s="236"/>
      <c r="BT213" s="236"/>
      <c r="BU213" s="236"/>
      <c r="BV213" s="236"/>
      <c r="BW213" s="236"/>
      <c r="BX213" s="236"/>
      <c r="BY213" s="236"/>
      <c r="BZ213" s="236"/>
      <c r="CA213" s="236"/>
      <c r="CB213" s="236"/>
      <c r="CC213" s="236"/>
      <c r="CD213" s="236"/>
      <c r="CE213" s="236"/>
      <c r="CF213" s="236"/>
      <c r="CG213" s="236"/>
      <c r="CH213" s="236"/>
      <c r="CI213" s="236"/>
      <c r="CJ213" s="236"/>
      <c r="CK213" s="236"/>
      <c r="CL213" s="236"/>
      <c r="CM213" s="236"/>
      <c r="CN213" s="236"/>
      <c r="CO213" s="236"/>
      <c r="CP213" s="236"/>
      <c r="CQ213" s="236"/>
      <c r="CR213" s="236"/>
      <c r="CS213" s="236"/>
      <c r="CT213" s="236"/>
      <c r="CU213" s="236"/>
      <c r="CV213" s="236"/>
      <c r="CW213" s="236"/>
      <c r="CX213" s="236"/>
      <c r="CY213" s="236"/>
      <c r="CZ213" s="236"/>
      <c r="DA213" s="236"/>
      <c r="DB213" s="236"/>
      <c r="DC213" s="236"/>
      <c r="DD213" s="236"/>
      <c r="DE213" s="236"/>
      <c r="DF213" s="236"/>
      <c r="DG213" s="236"/>
      <c r="DH213" s="236"/>
      <c r="DI213" s="236"/>
      <c r="DJ213" s="236"/>
      <c r="DK213" s="236"/>
      <c r="DL213" s="236"/>
      <c r="DM213" s="236"/>
      <c r="DN213" s="236"/>
      <c r="DO213" s="236"/>
      <c r="DP213" s="236"/>
      <c r="DQ213" s="236"/>
      <c r="DS213" s="255"/>
      <c r="DT213" s="236"/>
    </row>
    <row r="214" spans="1:138" hidden="1">
      <c r="B214" s="473"/>
      <c r="C214" s="473"/>
      <c r="D214" s="473"/>
      <c r="BE214">
        <v>-7340199.0599999996</v>
      </c>
      <c r="DH214" s="229"/>
      <c r="DS214" s="255"/>
      <c r="DT214" s="236"/>
    </row>
    <row r="215" spans="1:138" hidden="1"/>
    <row r="216" spans="1:138" hidden="1"/>
    <row r="217" spans="1:138" hidden="1"/>
    <row r="218" spans="1:138" hidden="1"/>
    <row r="219" spans="1:138" hidden="1"/>
    <row r="221" spans="1:138">
      <c r="CR221" s="383"/>
    </row>
  </sheetData>
  <autoFilter ref="A7:EL219" xr:uid="{38B9A65D-BAF6-4579-BE8D-FBD4661805B3}">
    <filterColumn colId="1">
      <filters>
        <filter val="St Bernard's Catholic Primary School"/>
      </filters>
    </filterColumn>
  </autoFilter>
  <sortState xmlns:xlrd2="http://schemas.microsoft.com/office/spreadsheetml/2017/richdata2" ref="A9:EL208">
    <sortCondition ref="B9:B208"/>
  </sortState>
  <mergeCells count="2">
    <mergeCell ref="A2:B2"/>
    <mergeCell ref="B214:D214"/>
  </mergeCells>
  <conditionalFormatting sqref="H9:DQ213 DH214">
    <cfRule type="cellIs" dxfId="35" priority="2" operator="equal">
      <formula>0</formula>
    </cfRule>
  </conditionalFormatting>
  <conditionalFormatting sqref="DR209:DW209">
    <cfRule type="cellIs" dxfId="34" priority="1" operator="equal">
      <formula>0</formula>
    </cfRule>
  </conditionalFormatting>
  <pageMargins left="0.7" right="0.7" top="0.75" bottom="0.75" header="0.3" footer="0.3"/>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66F5-C878-453F-98F3-0D1DD57C58E1}">
  <sheetPr filterMode="1"/>
  <dimension ref="A1:EK218"/>
  <sheetViews>
    <sheetView workbookViewId="0">
      <selection activeCell="J219" sqref="J219"/>
    </sheetView>
  </sheetViews>
  <sheetFormatPr defaultRowHeight="16"/>
  <cols>
    <col min="1" max="1" width="14.453125" style="256" customWidth="1"/>
    <col min="2" max="2" width="55.81640625" style="175" bestFit="1" customWidth="1"/>
    <col min="3" max="3" width="35" customWidth="1"/>
    <col min="4" max="4" width="16.54296875" customWidth="1"/>
    <col min="5" max="5" width="14.54296875" customWidth="1"/>
    <col min="6" max="6" width="12.1796875" customWidth="1"/>
    <col min="7" max="7" width="15.453125" customWidth="1"/>
    <col min="8" max="14" width="13.54296875" customWidth="1"/>
    <col min="15" max="15" width="16.54296875" customWidth="1"/>
    <col min="16" max="22" width="13.54296875" customWidth="1"/>
    <col min="23" max="23" width="16.1796875" customWidth="1"/>
    <col min="24" max="24" width="17.7265625" customWidth="1"/>
    <col min="25" max="25" width="15.81640625" customWidth="1"/>
    <col min="26" max="26" width="17.26953125" customWidth="1"/>
    <col min="27" max="27" width="18.453125" customWidth="1"/>
    <col min="28" max="28" width="15" customWidth="1"/>
    <col min="29" max="29" width="18.7265625" customWidth="1"/>
    <col min="30" max="30" width="18.54296875" customWidth="1"/>
    <col min="31" max="31" width="18.453125" customWidth="1"/>
    <col min="32" max="32" width="15.453125" customWidth="1"/>
    <col min="33" max="33" width="18.1796875" customWidth="1"/>
    <col min="34" max="34" width="15.453125" customWidth="1"/>
    <col min="35" max="35" width="17.81640625" customWidth="1"/>
    <col min="36" max="37" width="18.453125" customWidth="1"/>
    <col min="38" max="38" width="18.26953125" customWidth="1"/>
    <col min="39" max="39" width="16.1796875" customWidth="1"/>
    <col min="40" max="40" width="15" customWidth="1"/>
    <col min="41" max="41" width="13.81640625" customWidth="1"/>
    <col min="42" max="42" width="16.81640625" customWidth="1"/>
    <col min="43" max="43" width="16.453125" customWidth="1"/>
    <col min="44" max="45" width="15.453125" customWidth="1"/>
    <col min="46" max="46" width="18.7265625" customWidth="1"/>
    <col min="47" max="47" width="15.54296875" customWidth="1"/>
    <col min="48" max="48" width="13.81640625" customWidth="1"/>
    <col min="49" max="50" width="15" customWidth="1"/>
    <col min="51" max="51" width="17.7265625" customWidth="1"/>
    <col min="52" max="52" width="18.26953125" customWidth="1"/>
    <col min="53" max="53" width="16.81640625" customWidth="1"/>
    <col min="54" max="54" width="18.54296875" customWidth="1"/>
    <col min="55" max="55" width="18.1796875" customWidth="1"/>
    <col min="56" max="56" width="16.81640625" customWidth="1"/>
    <col min="57" max="57" width="15" customWidth="1"/>
    <col min="58" max="58" width="18.54296875" customWidth="1"/>
    <col min="59" max="59" width="15" customWidth="1"/>
    <col min="60" max="60" width="13.81640625" customWidth="1"/>
    <col min="61" max="61" width="18.7265625" customWidth="1"/>
    <col min="62" max="62" width="14.7265625" customWidth="1"/>
    <col min="63" max="63" width="13.81640625" customWidth="1"/>
    <col min="64" max="64" width="16.81640625" customWidth="1"/>
    <col min="65" max="65" width="18.26953125" customWidth="1"/>
    <col min="66" max="66" width="16.453125" customWidth="1"/>
    <col min="67" max="67" width="15.81640625" customWidth="1"/>
    <col min="68" max="68" width="15.453125" customWidth="1"/>
    <col min="69" max="69" width="14.1796875" customWidth="1"/>
    <col min="70" max="70" width="18.81640625" customWidth="1"/>
    <col min="71" max="71" width="13.81640625" customWidth="1"/>
    <col min="72" max="73" width="15.81640625" customWidth="1"/>
    <col min="74" max="74" width="15.453125" customWidth="1"/>
    <col min="75" max="75" width="13.54296875" customWidth="1"/>
    <col min="76" max="76" width="17.7265625" customWidth="1"/>
    <col min="77" max="77" width="14.7265625" customWidth="1"/>
    <col min="78" max="78" width="17" customWidth="1"/>
    <col min="79" max="79" width="13.54296875" customWidth="1"/>
    <col min="80" max="80" width="14" customWidth="1"/>
    <col min="81" max="81" width="16.453125" customWidth="1"/>
    <col min="82" max="82" width="22.81640625" customWidth="1"/>
    <col min="83" max="83" width="20.54296875" customWidth="1"/>
    <col min="84" max="84" width="18.54296875" bestFit="1" customWidth="1"/>
    <col min="85" max="85" width="17" bestFit="1" customWidth="1"/>
    <col min="86" max="86" width="21" bestFit="1" customWidth="1"/>
    <col min="87" max="87" width="18.54296875" bestFit="1" customWidth="1"/>
    <col min="88" max="88" width="17.81640625" bestFit="1" customWidth="1"/>
    <col min="89" max="89" width="16.7265625" bestFit="1" customWidth="1"/>
    <col min="90" max="90" width="19.26953125" bestFit="1" customWidth="1"/>
    <col min="91" max="91" width="18.453125" bestFit="1" customWidth="1"/>
    <col min="92" max="93" width="19.1796875" bestFit="1" customWidth="1"/>
    <col min="94" max="94" width="20.453125" bestFit="1" customWidth="1"/>
    <col min="95" max="95" width="19.54296875" bestFit="1" customWidth="1"/>
    <col min="96" max="96" width="19.26953125" bestFit="1" customWidth="1"/>
    <col min="97" max="97" width="18.7265625" bestFit="1" customWidth="1"/>
    <col min="98" max="98" width="17.26953125" bestFit="1" customWidth="1"/>
    <col min="99" max="99" width="16.7265625" bestFit="1" customWidth="1"/>
    <col min="100" max="100" width="18.7265625" bestFit="1" customWidth="1"/>
    <col min="101" max="101" width="23.26953125" bestFit="1" customWidth="1"/>
    <col min="102" max="102" width="19" bestFit="1" customWidth="1"/>
    <col min="103" max="103" width="21.26953125" bestFit="1" customWidth="1"/>
    <col min="104" max="104" width="13.26953125" bestFit="1" customWidth="1"/>
    <col min="105" max="105" width="18.1796875" bestFit="1" customWidth="1"/>
    <col min="106" max="106" width="22.453125" bestFit="1" customWidth="1"/>
    <col min="107" max="107" width="17.7265625" bestFit="1" customWidth="1"/>
    <col min="108" max="108" width="18.54296875" bestFit="1" customWidth="1"/>
    <col min="109" max="109" width="18.1796875" bestFit="1" customWidth="1"/>
    <col min="110" max="110" width="14.7265625" bestFit="1" customWidth="1"/>
    <col min="111" max="111" width="13.81640625" bestFit="1" customWidth="1"/>
    <col min="112" max="112" width="18.54296875" bestFit="1" customWidth="1"/>
    <col min="113" max="113" width="15.453125" bestFit="1" customWidth="1"/>
    <col min="114" max="114" width="14.54296875" bestFit="1" customWidth="1"/>
    <col min="115" max="115" width="22.453125" bestFit="1" customWidth="1"/>
    <col min="116" max="116" width="17.7265625" bestFit="1" customWidth="1"/>
    <col min="117" max="117" width="23.54296875" bestFit="1" customWidth="1"/>
    <col min="118" max="118" width="14.7265625" customWidth="1"/>
    <col min="119" max="119" width="12.54296875" customWidth="1"/>
    <col min="120" max="120" width="18.7265625" customWidth="1"/>
    <col min="121" max="122" width="15.453125" bestFit="1" customWidth="1"/>
    <col min="123" max="123" width="14.1796875" bestFit="1" customWidth="1"/>
    <col min="124" max="125" width="13.81640625" customWidth="1"/>
    <col min="126" max="126" width="16.81640625" bestFit="1" customWidth="1"/>
    <col min="127" max="127" width="12.453125" customWidth="1"/>
    <col min="128" max="128" width="13.26953125" bestFit="1" customWidth="1"/>
    <col min="129" max="129" width="30.7265625" style="213" bestFit="1" customWidth="1"/>
    <col min="130" max="130" width="52.26953125" style="213" bestFit="1" customWidth="1"/>
    <col min="131" max="134" width="11.7265625" bestFit="1" customWidth="1"/>
    <col min="135" max="135" width="8.453125" bestFit="1" customWidth="1"/>
    <col min="136" max="136" width="11.7265625" bestFit="1" customWidth="1"/>
    <col min="137" max="137" width="11.7265625" style="213" bestFit="1" customWidth="1"/>
    <col min="138" max="141" width="11.7265625" bestFit="1" customWidth="1"/>
    <col min="142" max="142" width="8.453125" bestFit="1" customWidth="1"/>
    <col min="143" max="147" width="11.7265625" bestFit="1" customWidth="1"/>
    <col min="148" max="148" width="10.54296875" bestFit="1" customWidth="1"/>
    <col min="149" max="152" width="11.7265625" bestFit="1" customWidth="1"/>
    <col min="153" max="153" width="8.453125" bestFit="1" customWidth="1"/>
    <col min="154" max="160" width="11.7265625" bestFit="1" customWidth="1"/>
    <col min="161" max="161" width="14" bestFit="1" customWidth="1"/>
    <col min="162" max="164" width="11.7265625" bestFit="1" customWidth="1"/>
    <col min="165" max="165" width="14" bestFit="1" customWidth="1"/>
    <col min="166" max="166" width="10.54296875" bestFit="1" customWidth="1"/>
    <col min="167" max="168" width="11.7265625" bestFit="1" customWidth="1"/>
    <col min="169" max="169" width="8.453125" bestFit="1" customWidth="1"/>
    <col min="170" max="175" width="11.7265625" bestFit="1" customWidth="1"/>
    <col min="176" max="176" width="10.54296875" bestFit="1" customWidth="1"/>
    <col min="177" max="178" width="11.7265625" bestFit="1" customWidth="1"/>
    <col min="179" max="179" width="8.453125" bestFit="1" customWidth="1"/>
    <col min="180" max="181" width="11.7265625" bestFit="1" customWidth="1"/>
    <col min="182" max="182" width="7.26953125" bestFit="1" customWidth="1"/>
    <col min="183" max="187" width="10.54296875" bestFit="1" customWidth="1"/>
    <col min="188" max="188" width="7.26953125" bestFit="1" customWidth="1"/>
    <col min="189" max="189" width="9.54296875" bestFit="1" customWidth="1"/>
    <col min="190" max="203" width="10.54296875" bestFit="1" customWidth="1"/>
    <col min="204" max="204" width="9.54296875" bestFit="1" customWidth="1"/>
    <col min="205" max="205" width="14" bestFit="1" customWidth="1"/>
    <col min="206" max="206" width="10.54296875" bestFit="1" customWidth="1"/>
    <col min="207" max="207" width="9.54296875" bestFit="1" customWidth="1"/>
    <col min="208" max="216" width="10.54296875" bestFit="1" customWidth="1"/>
    <col min="217" max="217" width="8.81640625" bestFit="1" customWidth="1"/>
    <col min="218" max="218" width="10.54296875" bestFit="1" customWidth="1"/>
    <col min="219" max="219" width="14" bestFit="1" customWidth="1"/>
    <col min="220" max="228" width="10.54296875" bestFit="1" customWidth="1"/>
    <col min="229" max="231" width="9.54296875" bestFit="1" customWidth="1"/>
    <col min="232" max="232" width="7.26953125" bestFit="1" customWidth="1"/>
    <col min="233" max="233" width="8.81640625" bestFit="1" customWidth="1"/>
    <col min="234" max="234" width="9.54296875" bestFit="1" customWidth="1"/>
    <col min="235" max="235" width="10.54296875" bestFit="1" customWidth="1"/>
    <col min="236" max="236" width="9.54296875" bestFit="1" customWidth="1"/>
    <col min="237" max="237" width="2.1796875" bestFit="1" customWidth="1"/>
    <col min="238" max="238" width="3.26953125" bestFit="1" customWidth="1"/>
    <col min="239" max="239" width="8.81640625" bestFit="1" customWidth="1"/>
    <col min="240" max="240" width="9.54296875" bestFit="1" customWidth="1"/>
    <col min="241" max="242" width="8.81640625" bestFit="1" customWidth="1"/>
    <col min="243" max="248" width="10" bestFit="1" customWidth="1"/>
    <col min="249" max="249" width="8.81640625" bestFit="1" customWidth="1"/>
    <col min="250" max="253" width="10" bestFit="1" customWidth="1"/>
    <col min="254" max="254" width="11.7265625" bestFit="1" customWidth="1"/>
    <col min="255" max="258" width="10" bestFit="1" customWidth="1"/>
    <col min="259" max="259" width="10.54296875" bestFit="1" customWidth="1"/>
    <col min="260" max="264" width="10" bestFit="1" customWidth="1"/>
    <col min="265" max="265" width="11.1796875" bestFit="1" customWidth="1"/>
    <col min="266" max="269" width="10" bestFit="1" customWidth="1"/>
    <col min="270" max="270" width="10.54296875" bestFit="1" customWidth="1"/>
    <col min="271" max="273" width="10" bestFit="1" customWidth="1"/>
    <col min="274" max="274" width="6.7265625" bestFit="1" customWidth="1"/>
    <col min="275" max="275" width="8.81640625" bestFit="1" customWidth="1"/>
    <col min="276" max="276" width="6.7265625" bestFit="1" customWidth="1"/>
    <col min="277" max="277" width="10" bestFit="1" customWidth="1"/>
    <col min="278" max="278" width="6.7265625" bestFit="1" customWidth="1"/>
    <col min="279" max="281" width="10" bestFit="1" customWidth="1"/>
    <col min="282" max="282" width="10.54296875" bestFit="1" customWidth="1"/>
    <col min="283" max="284" width="10" bestFit="1" customWidth="1"/>
    <col min="285" max="285" width="10.54296875" bestFit="1" customWidth="1"/>
    <col min="286" max="287" width="10" bestFit="1" customWidth="1"/>
    <col min="288" max="288" width="6.7265625" bestFit="1" customWidth="1"/>
    <col min="289" max="289" width="10" bestFit="1" customWidth="1"/>
    <col min="290" max="292" width="11.1796875" bestFit="1" customWidth="1"/>
    <col min="293" max="293" width="7.7265625" bestFit="1" customWidth="1"/>
    <col min="294" max="294" width="12.1796875" bestFit="1" customWidth="1"/>
    <col min="295" max="302" width="11.1796875" bestFit="1" customWidth="1"/>
    <col min="303" max="303" width="10" bestFit="1" customWidth="1"/>
    <col min="304" max="308" width="11.1796875" bestFit="1" customWidth="1"/>
    <col min="309" max="309" width="13.26953125" bestFit="1" customWidth="1"/>
    <col min="310" max="310" width="11.1796875" bestFit="1" customWidth="1"/>
    <col min="311" max="311" width="7.7265625" bestFit="1" customWidth="1"/>
    <col min="312" max="315" width="11.1796875" bestFit="1" customWidth="1"/>
    <col min="316" max="316" width="7.7265625" bestFit="1" customWidth="1"/>
    <col min="317" max="327" width="11.1796875" bestFit="1" customWidth="1"/>
    <col min="328" max="328" width="12.1796875" bestFit="1" customWidth="1"/>
    <col min="329" max="329" width="11.1796875" bestFit="1" customWidth="1"/>
    <col min="330" max="330" width="10" bestFit="1" customWidth="1"/>
    <col min="331" max="331" width="12.1796875" bestFit="1" customWidth="1"/>
    <col min="332" max="332" width="7.26953125" bestFit="1" customWidth="1"/>
    <col min="333" max="333" width="11.26953125" bestFit="1" customWidth="1"/>
    <col min="334" max="334" width="24.1796875" bestFit="1" customWidth="1"/>
    <col min="335" max="335" width="7.81640625" bestFit="1" customWidth="1"/>
    <col min="336" max="336" width="11" bestFit="1" customWidth="1"/>
    <col min="337" max="337" width="10.1796875" bestFit="1" customWidth="1"/>
    <col min="338" max="338" width="12.54296875" bestFit="1" customWidth="1"/>
    <col min="339" max="339" width="11.26953125" bestFit="1" customWidth="1"/>
    <col min="340" max="340" width="24.1796875" bestFit="1" customWidth="1"/>
    <col min="341" max="341" width="11.26953125" bestFit="1" customWidth="1"/>
    <col min="342" max="342" width="24.1796875" bestFit="1" customWidth="1"/>
    <col min="343" max="343" width="11.26953125" bestFit="1" customWidth="1"/>
    <col min="344" max="344" width="24.1796875" bestFit="1" customWidth="1"/>
    <col min="345" max="345" width="7.26953125" bestFit="1" customWidth="1"/>
    <col min="346" max="346" width="7" bestFit="1" customWidth="1"/>
    <col min="347" max="347" width="5" bestFit="1" customWidth="1"/>
    <col min="348" max="348" width="8.1796875" bestFit="1" customWidth="1"/>
    <col min="349" max="349" width="10.54296875" bestFit="1" customWidth="1"/>
    <col min="350" max="350" width="23.26953125" bestFit="1" customWidth="1"/>
    <col min="351" max="351" width="10.54296875" bestFit="1" customWidth="1"/>
    <col min="352" max="352" width="23.26953125" bestFit="1" customWidth="1"/>
    <col min="353" max="353" width="10.54296875" bestFit="1" customWidth="1"/>
    <col min="354" max="354" width="23.26953125" bestFit="1" customWidth="1"/>
    <col min="355" max="355" width="10.54296875" bestFit="1" customWidth="1"/>
    <col min="356" max="356" width="23.26953125" bestFit="1" customWidth="1"/>
    <col min="357" max="357" width="11.7265625" bestFit="1" customWidth="1"/>
    <col min="358" max="358" width="23.26953125" bestFit="1" customWidth="1"/>
    <col min="359" max="359" width="11.7265625" bestFit="1" customWidth="1"/>
    <col min="360" max="360" width="23.26953125" bestFit="1" customWidth="1"/>
    <col min="361" max="361" width="11.7265625" bestFit="1" customWidth="1"/>
    <col min="362" max="362" width="23.26953125" bestFit="1" customWidth="1"/>
    <col min="363" max="363" width="11.7265625" bestFit="1" customWidth="1"/>
    <col min="364" max="364" width="23.26953125" bestFit="1" customWidth="1"/>
    <col min="365" max="365" width="11.7265625" bestFit="1" customWidth="1"/>
    <col min="366" max="366" width="14.1796875" bestFit="1" customWidth="1"/>
    <col min="367" max="367" width="11.7265625" bestFit="1" customWidth="1"/>
    <col min="368" max="368" width="23.26953125" bestFit="1" customWidth="1"/>
    <col min="369" max="369" width="10.54296875" bestFit="1" customWidth="1"/>
    <col min="370" max="370" width="23.26953125" bestFit="1" customWidth="1"/>
    <col min="371" max="371" width="11.7265625" bestFit="1" customWidth="1"/>
    <col min="372" max="372" width="23.26953125" bestFit="1" customWidth="1"/>
    <col min="373" max="373" width="11.7265625" bestFit="1" customWidth="1"/>
    <col min="374" max="374" width="23.26953125" bestFit="1" customWidth="1"/>
    <col min="375" max="375" width="11.7265625" bestFit="1" customWidth="1"/>
    <col min="376" max="376" width="23.26953125" bestFit="1" customWidth="1"/>
    <col min="377" max="377" width="11.7265625" bestFit="1" customWidth="1"/>
    <col min="378" max="378" width="23.26953125" bestFit="1" customWidth="1"/>
    <col min="379" max="379" width="11.7265625" bestFit="1" customWidth="1"/>
    <col min="380" max="380" width="23.26953125" bestFit="1" customWidth="1"/>
    <col min="381" max="381" width="11.7265625" bestFit="1" customWidth="1"/>
    <col min="382" max="382" width="23.26953125" bestFit="1" customWidth="1"/>
    <col min="383" max="383" width="11.7265625" bestFit="1" customWidth="1"/>
    <col min="384" max="384" width="23.26953125" bestFit="1" customWidth="1"/>
    <col min="385" max="385" width="11.7265625" bestFit="1" customWidth="1"/>
    <col min="386" max="386" width="23.26953125" bestFit="1" customWidth="1"/>
    <col min="387" max="387" width="11.7265625" bestFit="1" customWidth="1"/>
    <col min="388" max="388" width="23.26953125" bestFit="1" customWidth="1"/>
    <col min="389" max="389" width="11.7265625" bestFit="1" customWidth="1"/>
    <col min="390" max="390" width="23.26953125" bestFit="1" customWidth="1"/>
    <col min="391" max="391" width="11.7265625" bestFit="1" customWidth="1"/>
    <col min="392" max="392" width="22.1796875" bestFit="1" customWidth="1"/>
    <col min="393" max="393" width="11.7265625" bestFit="1" customWidth="1"/>
    <col min="394" max="394" width="14.1796875" bestFit="1" customWidth="1"/>
    <col min="395" max="395" width="11.7265625" bestFit="1" customWidth="1"/>
    <col min="396" max="396" width="23.26953125" bestFit="1" customWidth="1"/>
    <col min="397" max="397" width="11.7265625" bestFit="1" customWidth="1"/>
    <col min="398" max="398" width="23.26953125" bestFit="1" customWidth="1"/>
    <col min="399" max="399" width="11.7265625" bestFit="1" customWidth="1"/>
    <col min="400" max="400" width="23.26953125" bestFit="1" customWidth="1"/>
    <col min="401" max="401" width="12.81640625" bestFit="1" customWidth="1"/>
    <col min="402" max="402" width="23.26953125" bestFit="1" customWidth="1"/>
    <col min="403" max="403" width="11.7265625" bestFit="1" customWidth="1"/>
    <col min="404" max="404" width="23.26953125" bestFit="1" customWidth="1"/>
    <col min="405" max="405" width="11.7265625" bestFit="1" customWidth="1"/>
    <col min="406" max="406" width="23.26953125" bestFit="1" customWidth="1"/>
    <col min="407" max="407" width="11.7265625" bestFit="1" customWidth="1"/>
    <col min="408" max="408" width="23.26953125" bestFit="1" customWidth="1"/>
    <col min="409" max="409" width="11.7265625" bestFit="1" customWidth="1"/>
    <col min="410" max="410" width="23.26953125" bestFit="1" customWidth="1"/>
    <col min="411" max="411" width="11.7265625" bestFit="1" customWidth="1"/>
    <col min="412" max="412" width="23.26953125" bestFit="1" customWidth="1"/>
    <col min="413" max="413" width="11.7265625" bestFit="1" customWidth="1"/>
    <col min="414" max="414" width="23.26953125" bestFit="1" customWidth="1"/>
    <col min="415" max="415" width="11.7265625" bestFit="1" customWidth="1"/>
    <col min="416" max="416" width="23.26953125" bestFit="1" customWidth="1"/>
    <col min="417" max="417" width="11.7265625" bestFit="1" customWidth="1"/>
    <col min="418" max="418" width="23.26953125" bestFit="1" customWidth="1"/>
    <col min="419" max="419" width="8.453125" bestFit="1" customWidth="1"/>
    <col min="420" max="420" width="11.453125" bestFit="1" customWidth="1"/>
    <col min="421" max="421" width="10.54296875" bestFit="1" customWidth="1"/>
    <col min="422" max="422" width="13" bestFit="1" customWidth="1"/>
    <col min="423" max="423" width="8.453125" bestFit="1" customWidth="1"/>
    <col min="424" max="424" width="11.453125" bestFit="1" customWidth="1"/>
    <col min="425" max="425" width="11.7265625" bestFit="1" customWidth="1"/>
    <col min="426" max="426" width="14.1796875" bestFit="1" customWidth="1"/>
    <col min="427" max="427" width="8.453125" bestFit="1" customWidth="1"/>
    <col min="428" max="428" width="11.453125" bestFit="1" customWidth="1"/>
    <col min="429" max="429" width="11.7265625" bestFit="1" customWidth="1"/>
    <col min="430" max="430" width="23.26953125" bestFit="1" customWidth="1"/>
    <col min="431" max="431" width="11.7265625" bestFit="1" customWidth="1"/>
    <col min="432" max="432" width="23.26953125" bestFit="1" customWidth="1"/>
    <col min="433" max="433" width="11.7265625" bestFit="1" customWidth="1"/>
    <col min="434" max="434" width="22.1796875" bestFit="1" customWidth="1"/>
    <col min="435" max="435" width="11.7265625" bestFit="1" customWidth="1"/>
    <col min="436" max="436" width="23.26953125" bestFit="1" customWidth="1"/>
    <col min="437" max="437" width="11.7265625" bestFit="1" customWidth="1"/>
    <col min="438" max="438" width="23.26953125" bestFit="1" customWidth="1"/>
    <col min="439" max="439" width="11.7265625" bestFit="1" customWidth="1"/>
    <col min="440" max="440" width="23.26953125" bestFit="1" customWidth="1"/>
    <col min="441" max="441" width="11.7265625" bestFit="1" customWidth="1"/>
    <col min="442" max="442" width="22.1796875" bestFit="1" customWidth="1"/>
    <col min="443" max="443" width="11.7265625" bestFit="1" customWidth="1"/>
    <col min="444" max="444" width="14.1796875" bestFit="1" customWidth="1"/>
    <col min="445" max="445" width="11.7265625" bestFit="1" customWidth="1"/>
    <col min="446" max="446" width="23.26953125" bestFit="1" customWidth="1"/>
    <col min="447" max="447" width="8.453125" bestFit="1" customWidth="1"/>
    <col min="448" max="448" width="11.453125" bestFit="1" customWidth="1"/>
    <col min="449" max="449" width="11.7265625" bestFit="1" customWidth="1"/>
    <col min="450" max="450" width="23.26953125" bestFit="1" customWidth="1"/>
    <col min="451" max="451" width="12.81640625" bestFit="1" customWidth="1"/>
    <col min="452" max="452" width="23.26953125" bestFit="1" customWidth="1"/>
    <col min="453" max="453" width="12.81640625" bestFit="1" customWidth="1"/>
    <col min="454" max="454" width="15.453125" bestFit="1" customWidth="1"/>
    <col min="455" max="455" width="12.81640625" bestFit="1" customWidth="1"/>
    <col min="456" max="456" width="15.453125" bestFit="1" customWidth="1"/>
    <col min="457" max="457" width="9.453125" bestFit="1" customWidth="1"/>
    <col min="458" max="458" width="12.54296875" bestFit="1" customWidth="1"/>
    <col min="459" max="459" width="13.81640625" bestFit="1" customWidth="1"/>
    <col min="460" max="460" width="23.26953125" bestFit="1" customWidth="1"/>
    <col min="461" max="461" width="12.81640625" bestFit="1" customWidth="1"/>
    <col min="462" max="462" width="23.26953125" bestFit="1" customWidth="1"/>
    <col min="463" max="463" width="12.81640625" bestFit="1" customWidth="1"/>
    <col min="464" max="464" width="23.26953125" bestFit="1" customWidth="1"/>
    <col min="465" max="465" width="12.81640625" bestFit="1" customWidth="1"/>
    <col min="466" max="466" width="23.26953125" bestFit="1" customWidth="1"/>
    <col min="467" max="467" width="12.81640625" bestFit="1" customWidth="1"/>
    <col min="468" max="468" width="15.453125" bestFit="1" customWidth="1"/>
    <col min="469" max="469" width="12.81640625" bestFit="1" customWidth="1"/>
    <col min="470" max="470" width="23.26953125" bestFit="1" customWidth="1"/>
    <col min="471" max="471" width="12.81640625" bestFit="1" customWidth="1"/>
    <col min="472" max="472" width="23.26953125" bestFit="1" customWidth="1"/>
    <col min="473" max="473" width="12.81640625" bestFit="1" customWidth="1"/>
    <col min="474" max="474" width="15.453125" bestFit="1" customWidth="1"/>
    <col min="475" max="475" width="12.81640625" bestFit="1" customWidth="1"/>
    <col min="476" max="476" width="15.453125" bestFit="1" customWidth="1"/>
    <col min="477" max="477" width="11.7265625" bestFit="1" customWidth="1"/>
    <col min="478" max="478" width="23.26953125" bestFit="1" customWidth="1"/>
    <col min="479" max="479" width="12.81640625" bestFit="1" customWidth="1"/>
    <col min="480" max="480" width="15.453125" bestFit="1" customWidth="1"/>
    <col min="481" max="481" width="12.81640625" bestFit="1" customWidth="1"/>
    <col min="482" max="482" width="23.26953125" bestFit="1" customWidth="1"/>
    <col min="483" max="483" width="12.81640625" bestFit="1" customWidth="1"/>
    <col min="484" max="484" width="23.26953125" bestFit="1" customWidth="1"/>
    <col min="485" max="485" width="12.81640625" bestFit="1" customWidth="1"/>
    <col min="486" max="486" width="15.453125" bestFit="1" customWidth="1"/>
    <col min="487" max="487" width="12.81640625" bestFit="1" customWidth="1"/>
    <col min="488" max="488" width="23.26953125" bestFit="1" customWidth="1"/>
    <col min="489" max="489" width="15" bestFit="1" customWidth="1"/>
    <col min="490" max="490" width="23.26953125" bestFit="1" customWidth="1"/>
    <col min="491" max="491" width="12.81640625" bestFit="1" customWidth="1"/>
    <col min="492" max="492" width="23.26953125" bestFit="1" customWidth="1"/>
    <col min="493" max="493" width="9.453125" bestFit="1" customWidth="1"/>
    <col min="494" max="494" width="12.54296875" bestFit="1" customWidth="1"/>
    <col min="495" max="495" width="12.81640625" bestFit="1" customWidth="1"/>
    <col min="496" max="496" width="15.453125" bestFit="1" customWidth="1"/>
    <col min="497" max="497" width="12.81640625" bestFit="1" customWidth="1"/>
    <col min="498" max="498" width="23.26953125" bestFit="1" customWidth="1"/>
    <col min="499" max="499" width="12.81640625" bestFit="1" customWidth="1"/>
    <col min="500" max="500" width="23.26953125" bestFit="1" customWidth="1"/>
    <col min="501" max="501" width="12.81640625" bestFit="1" customWidth="1"/>
    <col min="502" max="502" width="15.453125" bestFit="1" customWidth="1"/>
    <col min="503" max="503" width="9.453125" bestFit="1" customWidth="1"/>
    <col min="504" max="504" width="12.54296875" bestFit="1" customWidth="1"/>
    <col min="505" max="505" width="12.81640625" bestFit="1" customWidth="1"/>
    <col min="506" max="506" width="23.26953125" bestFit="1" customWidth="1"/>
    <col min="507" max="507" width="12.81640625" bestFit="1" customWidth="1"/>
    <col min="508" max="508" width="15.453125" bestFit="1" customWidth="1"/>
    <col min="509" max="509" width="12.81640625" bestFit="1" customWidth="1"/>
    <col min="510" max="510" width="23.26953125" bestFit="1" customWidth="1"/>
    <col min="511" max="511" width="12.81640625" bestFit="1" customWidth="1"/>
    <col min="512" max="512" width="15.453125" bestFit="1" customWidth="1"/>
    <col min="513" max="513" width="12.81640625" bestFit="1" customWidth="1"/>
    <col min="514" max="514" width="15.453125" bestFit="1" customWidth="1"/>
    <col min="515" max="515" width="12.81640625" bestFit="1" customWidth="1"/>
    <col min="516" max="516" width="23.26953125" bestFit="1" customWidth="1"/>
    <col min="517" max="517" width="12.81640625" bestFit="1" customWidth="1"/>
    <col min="518" max="518" width="23.26953125" bestFit="1" customWidth="1"/>
    <col min="519" max="519" width="12.81640625" bestFit="1" customWidth="1"/>
    <col min="520" max="520" width="23.26953125" bestFit="1" customWidth="1"/>
    <col min="521" max="521" width="12.81640625" bestFit="1" customWidth="1"/>
    <col min="522" max="522" width="15.453125" bestFit="1" customWidth="1"/>
    <col min="523" max="523" width="12.81640625" bestFit="1" customWidth="1"/>
    <col min="524" max="524" width="15.453125" bestFit="1" customWidth="1"/>
    <col min="525" max="525" width="12.81640625" bestFit="1" customWidth="1"/>
    <col min="526" max="526" width="15.453125" bestFit="1" customWidth="1"/>
    <col min="527" max="527" width="13.81640625" bestFit="1" customWidth="1"/>
    <col min="528" max="528" width="16.453125" bestFit="1" customWidth="1"/>
    <col min="529" max="529" width="12.81640625" bestFit="1" customWidth="1"/>
    <col min="530" max="530" width="15.453125" bestFit="1" customWidth="1"/>
    <col min="531" max="531" width="11.7265625" bestFit="1" customWidth="1"/>
    <col min="532" max="532" width="23.26953125" bestFit="1" customWidth="1"/>
    <col min="533" max="533" width="13.81640625" bestFit="1" customWidth="1"/>
    <col min="534" max="534" width="16.453125" bestFit="1" customWidth="1"/>
    <col min="536" max="536" width="12.1796875" bestFit="1" customWidth="1"/>
    <col min="537" max="537" width="11.26953125" bestFit="1" customWidth="1"/>
  </cols>
  <sheetData>
    <row r="1" spans="1:141" s="175" customFormat="1">
      <c r="A1" s="173" t="s">
        <v>5628</v>
      </c>
      <c r="B1" s="174"/>
      <c r="C1" s="174"/>
      <c r="DY1" s="176"/>
      <c r="DZ1" s="176"/>
      <c r="EG1" s="176"/>
    </row>
    <row r="2" spans="1:141" s="175" customFormat="1">
      <c r="A2" s="472" t="s">
        <v>212</v>
      </c>
      <c r="B2" s="472"/>
      <c r="C2" s="174"/>
      <c r="DY2" s="176"/>
      <c r="DZ2" s="176"/>
      <c r="EG2" s="176"/>
    </row>
    <row r="3" spans="1:141" s="175" customFormat="1">
      <c r="A3" s="178">
        <v>1</v>
      </c>
      <c r="B3" s="179">
        <v>2</v>
      </c>
      <c r="C3" s="180">
        <v>3</v>
      </c>
      <c r="D3" s="180">
        <v>4</v>
      </c>
      <c r="E3" s="181">
        <v>5</v>
      </c>
      <c r="F3" s="180">
        <v>6</v>
      </c>
      <c r="G3" s="181">
        <v>7</v>
      </c>
      <c r="H3" s="181">
        <v>8</v>
      </c>
      <c r="I3" s="181">
        <v>9</v>
      </c>
      <c r="J3" s="181">
        <v>10</v>
      </c>
      <c r="K3" s="181">
        <v>11</v>
      </c>
      <c r="L3" s="181">
        <v>12</v>
      </c>
      <c r="M3" s="181">
        <v>13</v>
      </c>
      <c r="N3" s="181">
        <v>14</v>
      </c>
      <c r="O3" s="181">
        <v>15</v>
      </c>
      <c r="P3" s="181">
        <v>16</v>
      </c>
      <c r="Q3" s="181">
        <v>17</v>
      </c>
      <c r="R3" s="181">
        <v>18</v>
      </c>
      <c r="S3" s="181">
        <v>19</v>
      </c>
      <c r="T3" s="181">
        <v>20</v>
      </c>
      <c r="U3" s="181">
        <v>21</v>
      </c>
      <c r="V3" s="181">
        <v>22</v>
      </c>
      <c r="W3" s="181">
        <v>23</v>
      </c>
      <c r="X3" s="181">
        <v>24</v>
      </c>
      <c r="Y3" s="181">
        <v>25</v>
      </c>
      <c r="Z3" s="181">
        <v>26</v>
      </c>
      <c r="AA3" s="181">
        <v>27</v>
      </c>
      <c r="AB3" s="181">
        <v>28</v>
      </c>
      <c r="AC3" s="181">
        <v>29</v>
      </c>
      <c r="AD3" s="181">
        <v>30</v>
      </c>
      <c r="AE3" s="181">
        <v>31</v>
      </c>
      <c r="AF3" s="181">
        <v>32</v>
      </c>
      <c r="AG3" s="181">
        <v>33</v>
      </c>
      <c r="AH3" s="181">
        <v>34</v>
      </c>
      <c r="AI3" s="181">
        <v>35</v>
      </c>
      <c r="AJ3" s="181">
        <v>36</v>
      </c>
      <c r="AK3" s="181">
        <v>37</v>
      </c>
      <c r="AL3" s="180">
        <v>38</v>
      </c>
      <c r="AM3" s="180">
        <v>39</v>
      </c>
      <c r="AN3" s="181">
        <v>40</v>
      </c>
      <c r="AO3" s="180">
        <v>41</v>
      </c>
      <c r="AP3" s="180">
        <v>42</v>
      </c>
      <c r="AQ3" s="180">
        <v>43</v>
      </c>
      <c r="AR3" s="181">
        <v>44</v>
      </c>
      <c r="AS3" s="180">
        <v>45</v>
      </c>
      <c r="AT3" s="180">
        <v>46</v>
      </c>
      <c r="AU3" s="181">
        <v>47</v>
      </c>
      <c r="AV3" s="180">
        <v>48</v>
      </c>
      <c r="AW3" s="180">
        <v>49</v>
      </c>
      <c r="AX3" s="180">
        <v>50</v>
      </c>
      <c r="AY3" s="181">
        <v>51</v>
      </c>
      <c r="AZ3" s="180">
        <v>52</v>
      </c>
      <c r="BA3" s="180">
        <v>53</v>
      </c>
      <c r="BB3" s="181">
        <v>54</v>
      </c>
      <c r="BC3" s="180">
        <v>55</v>
      </c>
      <c r="BD3" s="180">
        <v>56</v>
      </c>
      <c r="BE3" s="180">
        <v>57</v>
      </c>
      <c r="BF3" s="181">
        <v>58</v>
      </c>
      <c r="BG3" s="180">
        <v>59</v>
      </c>
      <c r="BH3" s="180">
        <v>60</v>
      </c>
      <c r="BI3" s="181">
        <v>61</v>
      </c>
      <c r="BJ3" s="180">
        <v>62</v>
      </c>
      <c r="BK3" s="180">
        <v>63</v>
      </c>
      <c r="BL3" s="180">
        <v>64</v>
      </c>
      <c r="BM3" s="181">
        <v>65</v>
      </c>
      <c r="BN3" s="180">
        <v>66</v>
      </c>
      <c r="BO3" s="180">
        <v>67</v>
      </c>
      <c r="BP3" s="181">
        <v>68</v>
      </c>
      <c r="BQ3" s="180">
        <v>69</v>
      </c>
      <c r="BR3" s="180">
        <v>70</v>
      </c>
      <c r="BS3" s="180">
        <v>71</v>
      </c>
      <c r="BT3" s="181">
        <v>72</v>
      </c>
      <c r="BU3" s="180">
        <v>73</v>
      </c>
      <c r="BV3" s="180">
        <v>74</v>
      </c>
      <c r="BW3" s="181">
        <v>75</v>
      </c>
      <c r="BX3" s="180">
        <v>76</v>
      </c>
      <c r="BY3" s="180">
        <v>77</v>
      </c>
      <c r="BZ3" s="180">
        <v>78</v>
      </c>
      <c r="CA3" s="181">
        <v>79</v>
      </c>
      <c r="CB3" s="180">
        <v>80</v>
      </c>
      <c r="CC3" s="180">
        <v>81</v>
      </c>
      <c r="CD3" s="181">
        <v>82</v>
      </c>
      <c r="CE3" s="180">
        <v>83</v>
      </c>
      <c r="CF3" s="180">
        <v>84</v>
      </c>
      <c r="CG3" s="180">
        <v>85</v>
      </c>
      <c r="CH3" s="181">
        <v>86</v>
      </c>
      <c r="CI3" s="180">
        <v>87</v>
      </c>
      <c r="CJ3" s="180">
        <v>88</v>
      </c>
      <c r="CK3" s="181">
        <v>89</v>
      </c>
      <c r="CL3" s="180">
        <v>90</v>
      </c>
      <c r="CM3" s="180">
        <v>91</v>
      </c>
      <c r="CN3" s="180">
        <v>92</v>
      </c>
      <c r="CO3" s="181">
        <v>93</v>
      </c>
      <c r="CP3" s="180">
        <v>94</v>
      </c>
      <c r="CQ3" s="180">
        <v>95</v>
      </c>
      <c r="CR3" s="181">
        <v>96</v>
      </c>
      <c r="CS3" s="180">
        <v>97</v>
      </c>
      <c r="CT3" s="180">
        <v>98</v>
      </c>
      <c r="CU3" s="180">
        <v>99</v>
      </c>
      <c r="CV3" s="181">
        <v>100</v>
      </c>
      <c r="CW3" s="180">
        <v>101</v>
      </c>
      <c r="CX3" s="180">
        <v>102</v>
      </c>
      <c r="CY3" s="181">
        <v>103</v>
      </c>
      <c r="CZ3" s="180">
        <v>104</v>
      </c>
      <c r="DA3" s="180">
        <v>105</v>
      </c>
      <c r="DB3" s="180">
        <v>106</v>
      </c>
      <c r="DC3" s="181">
        <v>107</v>
      </c>
      <c r="DD3" s="180">
        <v>108</v>
      </c>
      <c r="DE3" s="180">
        <v>109</v>
      </c>
      <c r="DF3" s="181">
        <v>110</v>
      </c>
      <c r="DG3" s="180">
        <v>111</v>
      </c>
      <c r="DH3" s="180">
        <v>112</v>
      </c>
      <c r="DI3" s="180">
        <v>113</v>
      </c>
      <c r="DJ3" s="181">
        <v>114</v>
      </c>
      <c r="DK3" s="180">
        <v>115</v>
      </c>
      <c r="DL3" s="180">
        <v>116</v>
      </c>
      <c r="DM3" s="181">
        <v>117</v>
      </c>
      <c r="DN3" s="180">
        <v>118</v>
      </c>
      <c r="DO3" s="180">
        <v>119</v>
      </c>
      <c r="DP3" s="180">
        <v>120</v>
      </c>
      <c r="DQ3" s="181">
        <v>121</v>
      </c>
      <c r="DR3" s="180">
        <v>122</v>
      </c>
      <c r="DS3" s="180">
        <v>123</v>
      </c>
      <c r="DT3" s="181">
        <v>124</v>
      </c>
      <c r="DU3" s="181">
        <v>125</v>
      </c>
      <c r="DV3" s="180">
        <v>126</v>
      </c>
      <c r="DW3" s="180">
        <v>127</v>
      </c>
      <c r="DX3" s="181">
        <v>128</v>
      </c>
      <c r="DY3" s="180">
        <v>129</v>
      </c>
      <c r="DZ3" s="180">
        <v>130</v>
      </c>
      <c r="EA3" s="181">
        <v>131</v>
      </c>
      <c r="EB3" s="180">
        <v>132</v>
      </c>
      <c r="EC3" s="180">
        <v>133</v>
      </c>
      <c r="ED3" s="180">
        <v>134</v>
      </c>
      <c r="EE3" s="181">
        <v>135</v>
      </c>
      <c r="EF3" s="180">
        <v>136</v>
      </c>
      <c r="EG3" s="180">
        <v>137</v>
      </c>
      <c r="EH3" s="181">
        <v>138</v>
      </c>
      <c r="EI3" s="180">
        <v>139</v>
      </c>
      <c r="EJ3" s="180">
        <v>140</v>
      </c>
      <c r="EK3" s="180">
        <v>141</v>
      </c>
    </row>
    <row r="4" spans="1:141" s="192" customFormat="1" ht="12.75" customHeight="1">
      <c r="A4" s="182" t="s">
        <v>213</v>
      </c>
      <c r="B4" s="183"/>
      <c r="C4"/>
      <c r="D4"/>
      <c r="E4"/>
      <c r="F4"/>
      <c r="G4"/>
      <c r="H4" t="s">
        <v>214</v>
      </c>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s="184" t="s">
        <v>215</v>
      </c>
      <c r="BJ4"/>
      <c r="BK4"/>
      <c r="BL4"/>
      <c r="BM4"/>
      <c r="BN4"/>
      <c r="BO4"/>
      <c r="BP4"/>
      <c r="BQ4"/>
      <c r="BR4"/>
      <c r="BS4"/>
      <c r="BT4" s="185" t="s">
        <v>216</v>
      </c>
      <c r="BU4"/>
      <c r="BV4"/>
      <c r="BW4"/>
      <c r="BX4"/>
      <c r="BY4"/>
      <c r="BZ4"/>
      <c r="CA4"/>
      <c r="CB4"/>
      <c r="CC4" s="186" t="s">
        <v>217</v>
      </c>
      <c r="CD4"/>
      <c r="CE4"/>
      <c r="CF4"/>
      <c r="CG4"/>
      <c r="CH4"/>
      <c r="CI4" s="187" t="s">
        <v>218</v>
      </c>
      <c r="CJ4"/>
      <c r="CK4"/>
      <c r="CL4"/>
      <c r="CM4"/>
      <c r="CN4"/>
      <c r="CO4"/>
      <c r="CP4"/>
      <c r="CQ4"/>
      <c r="CR4"/>
      <c r="CS4" s="188" t="s">
        <v>219</v>
      </c>
      <c r="CT4"/>
      <c r="CU4"/>
      <c r="CV4"/>
      <c r="CW4"/>
      <c r="CX4"/>
      <c r="CY4"/>
      <c r="CZ4"/>
      <c r="DA4"/>
      <c r="DB4" s="189" t="s">
        <v>220</v>
      </c>
      <c r="DC4"/>
      <c r="DD4"/>
      <c r="DE4"/>
      <c r="DF4"/>
      <c r="DG4"/>
      <c r="DH4"/>
      <c r="DI4"/>
      <c r="DJ4"/>
      <c r="DK4" s="190" t="s">
        <v>221</v>
      </c>
      <c r="DL4"/>
      <c r="DM4" s="191" t="s">
        <v>222</v>
      </c>
      <c r="DY4" s="193"/>
      <c r="DZ4" s="193"/>
      <c r="EG4" s="193"/>
    </row>
    <row r="5" spans="1:141" s="207" customFormat="1" ht="77.5">
      <c r="A5" s="194" t="s">
        <v>223</v>
      </c>
      <c r="B5" s="195" t="s">
        <v>224</v>
      </c>
      <c r="C5" s="196" t="s">
        <v>225</v>
      </c>
      <c r="D5" s="196" t="s">
        <v>226</v>
      </c>
      <c r="E5" s="196" t="s">
        <v>227</v>
      </c>
      <c r="F5" s="196" t="s">
        <v>228</v>
      </c>
      <c r="G5" s="197" t="s">
        <v>229</v>
      </c>
      <c r="H5" s="197" t="s">
        <v>21</v>
      </c>
      <c r="I5" s="197" t="s">
        <v>230</v>
      </c>
      <c r="J5" s="197" t="s">
        <v>25</v>
      </c>
      <c r="K5" s="197" t="s">
        <v>27</v>
      </c>
      <c r="L5" s="197" t="s">
        <v>29</v>
      </c>
      <c r="M5" s="197" t="s">
        <v>231</v>
      </c>
      <c r="N5" s="197" t="s">
        <v>34</v>
      </c>
      <c r="O5" s="197" t="s">
        <v>36</v>
      </c>
      <c r="P5" s="197" t="s">
        <v>38</v>
      </c>
      <c r="Q5" s="197" t="s">
        <v>40</v>
      </c>
      <c r="R5" s="197" t="s">
        <v>42</v>
      </c>
      <c r="S5" s="197" t="s">
        <v>232</v>
      </c>
      <c r="T5" s="197" t="s">
        <v>46</v>
      </c>
      <c r="U5" s="197" t="s">
        <v>233</v>
      </c>
      <c r="V5" s="197" t="s">
        <v>50</v>
      </c>
      <c r="W5" s="197" t="s">
        <v>52</v>
      </c>
      <c r="X5" s="197" t="s">
        <v>234</v>
      </c>
      <c r="Y5" s="197" t="s">
        <v>56</v>
      </c>
      <c r="Z5" s="197" t="s">
        <v>235</v>
      </c>
      <c r="AA5" s="197" t="s">
        <v>60</v>
      </c>
      <c r="AB5" s="197" t="s">
        <v>62</v>
      </c>
      <c r="AC5" s="197" t="s">
        <v>64</v>
      </c>
      <c r="AD5" s="197" t="s">
        <v>66</v>
      </c>
      <c r="AE5" s="197" t="s">
        <v>68</v>
      </c>
      <c r="AF5" s="197" t="s">
        <v>70</v>
      </c>
      <c r="AG5" s="197" t="s">
        <v>236</v>
      </c>
      <c r="AH5" s="197" t="s">
        <v>74</v>
      </c>
      <c r="AI5" s="197" t="s">
        <v>76</v>
      </c>
      <c r="AJ5" s="197" t="s">
        <v>78</v>
      </c>
      <c r="AK5" s="197" t="s">
        <v>80</v>
      </c>
      <c r="AL5" s="197" t="s">
        <v>82</v>
      </c>
      <c r="AM5" s="197" t="s">
        <v>84</v>
      </c>
      <c r="AN5" s="197" t="s">
        <v>86</v>
      </c>
      <c r="AO5" s="197" t="s">
        <v>88</v>
      </c>
      <c r="AP5" s="197" t="s">
        <v>90</v>
      </c>
      <c r="AQ5" s="197" t="s">
        <v>237</v>
      </c>
      <c r="AR5" s="197" t="s">
        <v>94</v>
      </c>
      <c r="AS5" s="197" t="s">
        <v>238</v>
      </c>
      <c r="AT5" s="197" t="s">
        <v>98</v>
      </c>
      <c r="AU5" s="197" t="s">
        <v>100</v>
      </c>
      <c r="AV5" s="197" t="s">
        <v>102</v>
      </c>
      <c r="AW5" s="197" t="s">
        <v>104</v>
      </c>
      <c r="AX5" s="197" t="s">
        <v>106</v>
      </c>
      <c r="AY5" s="197" t="s">
        <v>108</v>
      </c>
      <c r="AZ5" s="197" t="s">
        <v>111</v>
      </c>
      <c r="BA5" s="197" t="s">
        <v>113</v>
      </c>
      <c r="BB5" s="197" t="s">
        <v>115</v>
      </c>
      <c r="BC5" s="197" t="s">
        <v>117</v>
      </c>
      <c r="BD5" s="197" t="s">
        <v>239</v>
      </c>
      <c r="BE5" s="197" t="s">
        <v>240</v>
      </c>
      <c r="BF5" s="197" t="s">
        <v>241</v>
      </c>
      <c r="BG5" s="197" t="s">
        <v>242</v>
      </c>
      <c r="BH5" s="198" t="s">
        <v>243</v>
      </c>
      <c r="BI5" s="198" t="s">
        <v>127</v>
      </c>
      <c r="BJ5" s="198" t="s">
        <v>129</v>
      </c>
      <c r="BK5" s="198" t="s">
        <v>244</v>
      </c>
      <c r="BL5" s="198" t="s">
        <v>133</v>
      </c>
      <c r="BM5" s="198" t="s">
        <v>245</v>
      </c>
      <c r="BN5" s="198" t="s">
        <v>137</v>
      </c>
      <c r="BO5" s="198" t="s">
        <v>139</v>
      </c>
      <c r="BP5" s="198" t="s">
        <v>246</v>
      </c>
      <c r="BQ5" s="198" t="s">
        <v>247</v>
      </c>
      <c r="BR5" s="198" t="s">
        <v>248</v>
      </c>
      <c r="BS5" s="198" t="s">
        <v>249</v>
      </c>
      <c r="BT5" s="199" t="s">
        <v>250</v>
      </c>
      <c r="BU5" s="199" t="s">
        <v>149</v>
      </c>
      <c r="BV5" s="199" t="s">
        <v>251</v>
      </c>
      <c r="BW5" s="199" t="s">
        <v>153</v>
      </c>
      <c r="BX5" s="199" t="s">
        <v>155</v>
      </c>
      <c r="BY5" s="199" t="s">
        <v>252</v>
      </c>
      <c r="BZ5" s="199" t="s">
        <v>253</v>
      </c>
      <c r="CA5" s="199" t="s">
        <v>254</v>
      </c>
      <c r="CB5" s="199" t="s">
        <v>255</v>
      </c>
      <c r="CC5" s="186" t="s">
        <v>162</v>
      </c>
      <c r="CD5" s="186" t="s">
        <v>164</v>
      </c>
      <c r="CE5" s="186" t="s">
        <v>256</v>
      </c>
      <c r="CF5" s="186" t="s">
        <v>168</v>
      </c>
      <c r="CG5" s="186" t="s">
        <v>170</v>
      </c>
      <c r="CH5" s="186" t="s">
        <v>257</v>
      </c>
      <c r="CI5" s="200" t="s">
        <v>258</v>
      </c>
      <c r="CJ5" s="200" t="s">
        <v>259</v>
      </c>
      <c r="CK5" s="200" t="s">
        <v>260</v>
      </c>
      <c r="CL5" s="200" t="s">
        <v>183</v>
      </c>
      <c r="CM5" s="200" t="s">
        <v>184</v>
      </c>
      <c r="CN5" s="200" t="s">
        <v>261</v>
      </c>
      <c r="CO5" s="200" t="s">
        <v>262</v>
      </c>
      <c r="CP5" s="200" t="s">
        <v>263</v>
      </c>
      <c r="CQ5" s="200" t="s">
        <v>264</v>
      </c>
      <c r="CR5" s="200" t="s">
        <v>265</v>
      </c>
      <c r="CS5" s="201" t="s">
        <v>258</v>
      </c>
      <c r="CT5" s="201" t="s">
        <v>259</v>
      </c>
      <c r="CU5" s="201" t="s">
        <v>260</v>
      </c>
      <c r="CV5" s="201" t="s">
        <v>183</v>
      </c>
      <c r="CW5" s="201" t="s">
        <v>184</v>
      </c>
      <c r="CX5" s="201" t="s">
        <v>262</v>
      </c>
      <c r="CY5" s="201" t="s">
        <v>263</v>
      </c>
      <c r="CZ5" s="201" t="s">
        <v>264</v>
      </c>
      <c r="DA5" s="201" t="s">
        <v>265</v>
      </c>
      <c r="DB5" s="189" t="s">
        <v>191</v>
      </c>
      <c r="DC5" s="189" t="s">
        <v>192</v>
      </c>
      <c r="DD5" s="189" t="s">
        <v>266</v>
      </c>
      <c r="DE5" s="189" t="s">
        <v>267</v>
      </c>
      <c r="DF5" s="189" t="s">
        <v>195</v>
      </c>
      <c r="DG5" s="189" t="s">
        <v>196</v>
      </c>
      <c r="DH5" s="189" t="s">
        <v>268</v>
      </c>
      <c r="DI5" s="189" t="s">
        <v>269</v>
      </c>
      <c r="DJ5" s="189" t="s">
        <v>270</v>
      </c>
      <c r="DK5" s="202" t="s">
        <v>191</v>
      </c>
      <c r="DL5" s="202" t="s">
        <v>192</v>
      </c>
      <c r="DM5" s="203" t="s">
        <v>195</v>
      </c>
      <c r="DN5" s="203" t="s">
        <v>196</v>
      </c>
      <c r="DO5" s="204" t="s">
        <v>271</v>
      </c>
      <c r="DP5" s="205" t="s">
        <v>272</v>
      </c>
      <c r="DQ5" s="206" t="s">
        <v>273</v>
      </c>
      <c r="DR5" s="207" t="s">
        <v>274</v>
      </c>
      <c r="DS5" s="207" t="s">
        <v>275</v>
      </c>
      <c r="DT5" s="207" t="s">
        <v>276</v>
      </c>
      <c r="DU5" s="207" t="s">
        <v>277</v>
      </c>
      <c r="DV5" s="207" t="s">
        <v>278</v>
      </c>
      <c r="DY5" s="208"/>
      <c r="DZ5" s="208"/>
      <c r="EC5" s="206"/>
      <c r="ED5" s="206"/>
      <c r="EE5" s="207" t="s">
        <v>279</v>
      </c>
      <c r="EF5" s="207" t="s">
        <v>279</v>
      </c>
      <c r="EG5" s="208"/>
    </row>
    <row r="6" spans="1:141">
      <c r="A6" s="209">
        <v>1</v>
      </c>
      <c r="B6" s="210">
        <v>2</v>
      </c>
      <c r="C6" s="211">
        <v>3</v>
      </c>
      <c r="D6" s="211">
        <v>4</v>
      </c>
      <c r="E6" s="211">
        <v>5</v>
      </c>
      <c r="F6" s="210">
        <v>6</v>
      </c>
      <c r="G6" s="211">
        <v>7</v>
      </c>
      <c r="H6" s="211">
        <v>8</v>
      </c>
      <c r="I6" s="211">
        <v>9</v>
      </c>
      <c r="J6" s="211">
        <v>10</v>
      </c>
      <c r="K6" s="211">
        <v>11</v>
      </c>
      <c r="L6" s="211">
        <v>12</v>
      </c>
      <c r="M6" s="211">
        <v>13</v>
      </c>
      <c r="N6" s="211">
        <v>14</v>
      </c>
      <c r="O6" s="211">
        <v>15</v>
      </c>
      <c r="P6" s="211">
        <v>16</v>
      </c>
      <c r="Q6" s="211">
        <v>17</v>
      </c>
      <c r="R6" s="211">
        <v>18</v>
      </c>
      <c r="S6" s="211">
        <v>19</v>
      </c>
      <c r="T6" s="211">
        <v>20</v>
      </c>
      <c r="U6" s="211">
        <v>21</v>
      </c>
      <c r="V6" s="211">
        <v>22</v>
      </c>
      <c r="W6" s="211">
        <v>23</v>
      </c>
      <c r="X6" s="211">
        <v>24</v>
      </c>
      <c r="Y6" s="211">
        <v>25</v>
      </c>
      <c r="Z6" s="211">
        <v>26</v>
      </c>
      <c r="AA6" s="211">
        <v>27</v>
      </c>
      <c r="AB6" s="211">
        <v>28</v>
      </c>
      <c r="AC6" s="211">
        <v>29</v>
      </c>
      <c r="AD6" s="211">
        <v>30</v>
      </c>
      <c r="AE6" s="211">
        <v>31</v>
      </c>
      <c r="AF6" s="211">
        <v>32</v>
      </c>
      <c r="AG6" s="211">
        <v>33</v>
      </c>
      <c r="AH6" s="211">
        <v>34</v>
      </c>
      <c r="AI6" s="211">
        <v>35</v>
      </c>
      <c r="AJ6" s="211">
        <v>36</v>
      </c>
      <c r="AK6" s="211">
        <v>37</v>
      </c>
      <c r="AL6" s="210">
        <v>38</v>
      </c>
      <c r="AM6" s="211">
        <v>39</v>
      </c>
      <c r="AN6" s="211">
        <v>40</v>
      </c>
      <c r="AO6" s="211">
        <v>41</v>
      </c>
      <c r="AP6" s="210">
        <v>42</v>
      </c>
      <c r="AQ6" s="211">
        <v>43</v>
      </c>
      <c r="AR6" s="211">
        <v>44</v>
      </c>
      <c r="AS6" s="211">
        <v>45</v>
      </c>
      <c r="AT6" s="210">
        <v>46</v>
      </c>
      <c r="AU6" s="211">
        <v>47</v>
      </c>
      <c r="AV6" s="211">
        <v>48</v>
      </c>
      <c r="AW6" s="211">
        <v>49</v>
      </c>
      <c r="AX6" s="210">
        <v>50</v>
      </c>
      <c r="AY6" s="211">
        <v>51</v>
      </c>
      <c r="AZ6" s="211">
        <v>52</v>
      </c>
      <c r="BA6" s="211">
        <v>53</v>
      </c>
      <c r="BB6" s="210">
        <v>54</v>
      </c>
      <c r="BC6" s="211">
        <v>55</v>
      </c>
      <c r="BD6" s="211">
        <v>56</v>
      </c>
      <c r="BE6" s="211">
        <v>57</v>
      </c>
      <c r="BF6" s="210">
        <v>58</v>
      </c>
      <c r="BG6" s="211">
        <v>59</v>
      </c>
      <c r="BH6" s="211">
        <v>60</v>
      </c>
      <c r="BI6" s="211">
        <v>61</v>
      </c>
      <c r="BJ6" s="210">
        <v>62</v>
      </c>
      <c r="BK6" s="211">
        <v>63</v>
      </c>
      <c r="BL6" s="211">
        <v>64</v>
      </c>
      <c r="BM6" s="211">
        <v>65</v>
      </c>
      <c r="BN6" s="210">
        <v>66</v>
      </c>
      <c r="BO6" s="211">
        <v>67</v>
      </c>
      <c r="BP6" s="211">
        <v>68</v>
      </c>
      <c r="BQ6" s="211">
        <v>69</v>
      </c>
      <c r="BR6" s="210">
        <v>70</v>
      </c>
      <c r="BS6" s="211">
        <v>71</v>
      </c>
      <c r="BT6" s="211">
        <v>72</v>
      </c>
      <c r="BU6" s="211">
        <v>73</v>
      </c>
      <c r="BV6" s="210">
        <v>74</v>
      </c>
      <c r="BW6" s="211">
        <v>75</v>
      </c>
      <c r="BX6" s="211">
        <v>76</v>
      </c>
      <c r="BY6" s="211">
        <v>77</v>
      </c>
      <c r="BZ6" s="210">
        <v>78</v>
      </c>
      <c r="CA6" s="211">
        <v>79</v>
      </c>
      <c r="CB6" s="211">
        <v>80</v>
      </c>
      <c r="CC6" s="211">
        <v>81</v>
      </c>
      <c r="CD6" s="210">
        <v>82</v>
      </c>
      <c r="CE6" s="211">
        <v>83</v>
      </c>
      <c r="CF6" s="211">
        <v>84</v>
      </c>
      <c r="CG6" s="211">
        <v>85</v>
      </c>
      <c r="CH6" s="210">
        <v>86</v>
      </c>
      <c r="CI6" s="211">
        <v>87</v>
      </c>
      <c r="CJ6" s="211">
        <v>88</v>
      </c>
      <c r="CK6" s="211">
        <v>89</v>
      </c>
      <c r="CL6" s="210">
        <v>90</v>
      </c>
      <c r="CM6" s="211">
        <v>91</v>
      </c>
      <c r="CN6" s="211">
        <v>92</v>
      </c>
      <c r="CO6" s="211">
        <v>93</v>
      </c>
      <c r="CP6" s="210">
        <v>94</v>
      </c>
      <c r="CQ6" s="211">
        <v>95</v>
      </c>
      <c r="CR6" s="211">
        <v>96</v>
      </c>
      <c r="CS6" s="211">
        <v>97</v>
      </c>
      <c r="CT6" s="210">
        <v>98</v>
      </c>
      <c r="CU6" s="211">
        <v>99</v>
      </c>
      <c r="CV6" s="211">
        <v>100</v>
      </c>
      <c r="CW6" s="211">
        <v>101</v>
      </c>
      <c r="CX6" s="210">
        <v>102</v>
      </c>
      <c r="CY6" s="211">
        <v>103</v>
      </c>
      <c r="CZ6" s="211">
        <v>104</v>
      </c>
      <c r="DA6" s="211">
        <v>105</v>
      </c>
      <c r="DB6" s="210">
        <v>106</v>
      </c>
      <c r="DC6" s="211">
        <v>107</v>
      </c>
      <c r="DD6" s="211">
        <v>108</v>
      </c>
      <c r="DE6" s="211">
        <v>109</v>
      </c>
      <c r="DF6" s="210">
        <v>110</v>
      </c>
      <c r="DG6" s="211">
        <v>111</v>
      </c>
      <c r="DH6" s="211">
        <v>112</v>
      </c>
      <c r="DI6" s="211">
        <v>113</v>
      </c>
      <c r="DJ6" s="210">
        <v>114</v>
      </c>
      <c r="DK6" s="211">
        <v>115</v>
      </c>
      <c r="DL6" s="211">
        <v>116</v>
      </c>
      <c r="DM6" s="211">
        <v>117</v>
      </c>
      <c r="DN6" s="210">
        <v>118</v>
      </c>
      <c r="DO6" s="211">
        <v>119</v>
      </c>
      <c r="DP6" s="211">
        <v>120</v>
      </c>
      <c r="DQ6" s="212"/>
    </row>
    <row r="7" spans="1:141" ht="15.5">
      <c r="A7" s="214"/>
      <c r="B7" s="214"/>
      <c r="C7" s="214" t="s">
        <v>225</v>
      </c>
      <c r="D7" s="214"/>
      <c r="E7" s="214" t="s">
        <v>227</v>
      </c>
      <c r="F7" s="214" t="s">
        <v>228</v>
      </c>
      <c r="G7" s="215" t="s">
        <v>18</v>
      </c>
      <c r="H7" s="215" t="s">
        <v>20</v>
      </c>
      <c r="I7" s="215" t="s">
        <v>22</v>
      </c>
      <c r="J7" s="215" t="s">
        <v>24</v>
      </c>
      <c r="K7" s="215" t="s">
        <v>26</v>
      </c>
      <c r="L7" s="215" t="s">
        <v>28</v>
      </c>
      <c r="M7" s="215" t="s">
        <v>30</v>
      </c>
      <c r="N7" s="215" t="s">
        <v>33</v>
      </c>
      <c r="O7" s="215" t="s">
        <v>35</v>
      </c>
      <c r="P7" s="215" t="s">
        <v>37</v>
      </c>
      <c r="Q7" s="215" t="s">
        <v>39</v>
      </c>
      <c r="R7" s="215" t="s">
        <v>41</v>
      </c>
      <c r="S7" s="215" t="s">
        <v>43</v>
      </c>
      <c r="T7" s="215" t="s">
        <v>45</v>
      </c>
      <c r="U7" s="215" t="s">
        <v>47</v>
      </c>
      <c r="V7" s="215" t="s">
        <v>49</v>
      </c>
      <c r="W7" s="215" t="s">
        <v>51</v>
      </c>
      <c r="X7" s="215"/>
      <c r="Y7" s="215" t="s">
        <v>55</v>
      </c>
      <c r="Z7" s="215" t="s">
        <v>57</v>
      </c>
      <c r="AA7" s="215" t="s">
        <v>59</v>
      </c>
      <c r="AB7" s="215" t="s">
        <v>61</v>
      </c>
      <c r="AC7" s="215" t="s">
        <v>63</v>
      </c>
      <c r="AD7" s="215" t="s">
        <v>65</v>
      </c>
      <c r="AE7" s="215" t="s">
        <v>67</v>
      </c>
      <c r="AF7" s="215" t="s">
        <v>69</v>
      </c>
      <c r="AG7" s="215" t="s">
        <v>71</v>
      </c>
      <c r="AH7" s="215" t="s">
        <v>73</v>
      </c>
      <c r="AI7" s="215" t="s">
        <v>75</v>
      </c>
      <c r="AJ7" s="215" t="s">
        <v>77</v>
      </c>
      <c r="AK7" s="215" t="s">
        <v>79</v>
      </c>
      <c r="AL7" s="215" t="s">
        <v>81</v>
      </c>
      <c r="AM7" s="215" t="s">
        <v>83</v>
      </c>
      <c r="AN7" s="215" t="s">
        <v>85</v>
      </c>
      <c r="AO7" s="215" t="s">
        <v>87</v>
      </c>
      <c r="AP7" s="215" t="s">
        <v>89</v>
      </c>
      <c r="AQ7" s="215" t="s">
        <v>91</v>
      </c>
      <c r="AR7" s="215" t="s">
        <v>93</v>
      </c>
      <c r="AS7" s="215" t="s">
        <v>95</v>
      </c>
      <c r="AT7" s="215" t="s">
        <v>97</v>
      </c>
      <c r="AU7" s="215" t="s">
        <v>99</v>
      </c>
      <c r="AV7" s="215" t="s">
        <v>101</v>
      </c>
      <c r="AW7" s="215" t="s">
        <v>103</v>
      </c>
      <c r="AX7" s="215" t="s">
        <v>105</v>
      </c>
      <c r="AY7" s="215" t="s">
        <v>107</v>
      </c>
      <c r="AZ7" s="215" t="s">
        <v>110</v>
      </c>
      <c r="BA7" s="215" t="s">
        <v>112</v>
      </c>
      <c r="BB7" s="215" t="s">
        <v>114</v>
      </c>
      <c r="BC7" s="215" t="s">
        <v>116</v>
      </c>
      <c r="BD7" s="215"/>
      <c r="BE7" s="215"/>
      <c r="BF7" s="215"/>
      <c r="BG7" s="215"/>
      <c r="BH7" s="216" t="s">
        <v>124</v>
      </c>
      <c r="BI7" s="216" t="s">
        <v>126</v>
      </c>
      <c r="BJ7" s="216" t="s">
        <v>128</v>
      </c>
      <c r="BK7" s="216"/>
      <c r="BL7" s="216" t="s">
        <v>132</v>
      </c>
      <c r="BM7" s="216" t="s">
        <v>134</v>
      </c>
      <c r="BN7" s="216" t="s">
        <v>136</v>
      </c>
      <c r="BO7" s="216" t="s">
        <v>138</v>
      </c>
      <c r="BP7" s="216"/>
      <c r="BQ7" s="216"/>
      <c r="BR7" s="216"/>
      <c r="BS7" s="216"/>
      <c r="BT7" s="217" t="s">
        <v>146</v>
      </c>
      <c r="BU7" s="217" t="s">
        <v>148</v>
      </c>
      <c r="BV7" s="217"/>
      <c r="BW7" s="217" t="s">
        <v>152</v>
      </c>
      <c r="BX7" s="217" t="s">
        <v>154</v>
      </c>
      <c r="BY7" s="217"/>
      <c r="BZ7" s="217"/>
      <c r="CA7" s="217"/>
      <c r="CB7" s="217"/>
      <c r="CC7" s="218" t="s">
        <v>161</v>
      </c>
      <c r="CD7" s="218" t="s">
        <v>163</v>
      </c>
      <c r="CE7" s="218" t="s">
        <v>165</v>
      </c>
      <c r="CF7" s="218" t="s">
        <v>167</v>
      </c>
      <c r="CG7" s="218" t="s">
        <v>169</v>
      </c>
      <c r="CH7" s="218"/>
      <c r="CI7" s="219"/>
      <c r="CJ7" s="219"/>
      <c r="CK7" s="219"/>
      <c r="CL7" s="219"/>
      <c r="CM7" s="219"/>
      <c r="CN7" s="219"/>
      <c r="CO7" s="219"/>
      <c r="CP7" s="219"/>
      <c r="CQ7" s="219"/>
      <c r="CR7" s="219"/>
      <c r="CS7" s="220"/>
      <c r="CT7" s="220"/>
      <c r="CU7" s="220"/>
      <c r="CV7" s="220"/>
      <c r="CW7" s="220"/>
      <c r="CX7" s="220"/>
      <c r="CY7" s="220"/>
      <c r="CZ7" s="220"/>
      <c r="DA7" s="220"/>
      <c r="DB7" s="221"/>
      <c r="DC7" s="221"/>
      <c r="DD7" s="221"/>
      <c r="DE7" s="221"/>
      <c r="DF7" s="221"/>
      <c r="DG7" s="221"/>
      <c r="DH7" s="221"/>
      <c r="DI7" s="221"/>
      <c r="DJ7" s="221"/>
      <c r="DK7" s="222"/>
      <c r="DL7" s="222"/>
      <c r="DM7" s="223"/>
      <c r="DN7" s="223"/>
      <c r="DO7" s="224"/>
      <c r="DP7" s="225"/>
    </row>
    <row r="8" spans="1:141" ht="15.5">
      <c r="A8" s="266" t="s">
        <v>734</v>
      </c>
      <c r="B8" s="214" t="s">
        <v>733</v>
      </c>
      <c r="C8" s="214"/>
      <c r="D8" s="214"/>
      <c r="E8" s="214"/>
      <c r="F8" s="214"/>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6"/>
      <c r="BI8" s="216"/>
      <c r="BJ8" s="216"/>
      <c r="BK8" s="216"/>
      <c r="BL8" s="216"/>
      <c r="BM8" s="216"/>
      <c r="BN8" s="216"/>
      <c r="BO8" s="216"/>
      <c r="BP8" s="216"/>
      <c r="BQ8" s="216"/>
      <c r="BR8" s="216"/>
      <c r="BS8" s="216"/>
      <c r="BT8" s="217"/>
      <c r="BU8" s="217"/>
      <c r="BV8" s="217"/>
      <c r="BW8" s="217"/>
      <c r="BX8" s="217"/>
      <c r="BY8" s="217"/>
      <c r="BZ8" s="217"/>
      <c r="CA8" s="217"/>
      <c r="CB8" s="217"/>
      <c r="CC8" s="218"/>
      <c r="CD8" s="218"/>
      <c r="CE8" s="218"/>
      <c r="CF8" s="218"/>
      <c r="CG8" s="218"/>
      <c r="CH8" s="218"/>
      <c r="CI8" s="219"/>
      <c r="CJ8" s="219"/>
      <c r="CK8" s="219"/>
      <c r="CL8" s="219"/>
      <c r="CM8" s="219"/>
      <c r="CN8" s="219"/>
      <c r="CO8" s="219"/>
      <c r="CP8" s="219"/>
      <c r="CQ8" s="219"/>
      <c r="CR8" s="219"/>
      <c r="CS8" s="220"/>
      <c r="CT8" s="220"/>
      <c r="CU8" s="220"/>
      <c r="CV8" s="220"/>
      <c r="CW8" s="220"/>
      <c r="CX8" s="220"/>
      <c r="CY8" s="220"/>
      <c r="CZ8" s="220"/>
      <c r="DA8" s="220"/>
      <c r="DB8" s="221"/>
      <c r="DC8" s="221"/>
      <c r="DD8" s="221"/>
      <c r="DE8" s="221"/>
      <c r="DF8" s="221"/>
      <c r="DG8" s="221"/>
      <c r="DH8" s="221"/>
      <c r="DI8" s="221"/>
      <c r="DJ8" s="221"/>
      <c r="DK8" s="222"/>
      <c r="DL8" s="222"/>
      <c r="DM8" s="223"/>
      <c r="DN8" s="223"/>
      <c r="DO8" s="224"/>
      <c r="DP8" s="265"/>
    </row>
    <row r="9" spans="1:141" hidden="1">
      <c r="A9" s="226">
        <v>1027</v>
      </c>
      <c r="B9" s="227" t="s">
        <v>280</v>
      </c>
      <c r="C9" s="228" t="s">
        <v>281</v>
      </c>
      <c r="D9" s="228" t="s">
        <v>282</v>
      </c>
      <c r="E9" s="228" t="s">
        <v>5</v>
      </c>
      <c r="F9" s="228" t="s">
        <v>283</v>
      </c>
      <c r="G9" s="229">
        <v>697592.57</v>
      </c>
      <c r="H9" s="229">
        <v>0</v>
      </c>
      <c r="I9" s="229">
        <v>17066.25</v>
      </c>
      <c r="J9" s="229">
        <v>0</v>
      </c>
      <c r="K9" s="229">
        <v>0</v>
      </c>
      <c r="L9" s="229">
        <v>200</v>
      </c>
      <c r="M9" s="229">
        <v>0</v>
      </c>
      <c r="N9" s="229">
        <v>0</v>
      </c>
      <c r="O9" s="229">
        <v>69251.11</v>
      </c>
      <c r="P9" s="229">
        <v>0</v>
      </c>
      <c r="Q9" s="229">
        <v>0</v>
      </c>
      <c r="R9" s="229">
        <v>0</v>
      </c>
      <c r="S9" s="229">
        <v>1737</v>
      </c>
      <c r="T9" s="229">
        <v>39250</v>
      </c>
      <c r="U9" s="229">
        <v>0</v>
      </c>
      <c r="V9" s="229">
        <v>0</v>
      </c>
      <c r="W9" s="229">
        <v>0</v>
      </c>
      <c r="X9" s="229">
        <f>SUM(G9:W9)</f>
        <v>825096.92999999993</v>
      </c>
      <c r="Y9" s="229">
        <v>221858.42999999982</v>
      </c>
      <c r="Z9" s="229">
        <v>0</v>
      </c>
      <c r="AA9" s="229">
        <v>367736.54</v>
      </c>
      <c r="AB9" s="229">
        <v>0</v>
      </c>
      <c r="AC9" s="229">
        <v>22459.16</v>
      </c>
      <c r="AD9" s="229">
        <v>0</v>
      </c>
      <c r="AE9" s="229">
        <v>0</v>
      </c>
      <c r="AF9" s="229">
        <v>28263.100000000006</v>
      </c>
      <c r="AG9" s="229">
        <v>3195.5599999999977</v>
      </c>
      <c r="AH9" s="229">
        <v>0</v>
      </c>
      <c r="AI9" s="229">
        <v>0</v>
      </c>
      <c r="AJ9" s="229">
        <v>6752.42</v>
      </c>
      <c r="AK9" s="229">
        <v>0</v>
      </c>
      <c r="AL9" s="229">
        <v>25171.41</v>
      </c>
      <c r="AM9" s="229">
        <v>2312.8399999999997</v>
      </c>
      <c r="AN9" s="229">
        <v>28908.690000000006</v>
      </c>
      <c r="AO9" s="229">
        <v>0</v>
      </c>
      <c r="AP9" s="229">
        <v>8022.7299999999987</v>
      </c>
      <c r="AQ9" s="229">
        <v>7961</v>
      </c>
      <c r="AR9" s="229">
        <v>98.93</v>
      </c>
      <c r="AS9" s="229">
        <v>176.06</v>
      </c>
      <c r="AT9" s="229">
        <v>5426.39</v>
      </c>
      <c r="AU9" s="229">
        <v>3291.75</v>
      </c>
      <c r="AV9" s="229">
        <v>0</v>
      </c>
      <c r="AW9" s="229">
        <v>2309.5</v>
      </c>
      <c r="AX9" s="229">
        <v>14805.5</v>
      </c>
      <c r="AY9" s="229">
        <v>0</v>
      </c>
      <c r="AZ9" s="229">
        <v>60813.37999999999</v>
      </c>
      <c r="BA9" s="229">
        <v>0</v>
      </c>
      <c r="BB9" s="229">
        <v>0</v>
      </c>
      <c r="BC9" s="229">
        <v>0</v>
      </c>
      <c r="BD9" s="229">
        <f>SUM(Y9:BC9)</f>
        <v>809563.39</v>
      </c>
      <c r="BE9" s="229">
        <v>296283.67000000004</v>
      </c>
      <c r="BF9" s="229">
        <v>15533.539999999901</v>
      </c>
      <c r="BG9" s="229">
        <v>311817.20999999996</v>
      </c>
      <c r="BH9" s="229">
        <v>5012.5</v>
      </c>
      <c r="BI9" s="229">
        <v>0</v>
      </c>
      <c r="BJ9" s="229">
        <v>0</v>
      </c>
      <c r="BK9" s="229">
        <v>5012.5</v>
      </c>
      <c r="BL9" s="229">
        <v>0</v>
      </c>
      <c r="BM9" s="229">
        <v>0</v>
      </c>
      <c r="BN9" s="229">
        <v>0</v>
      </c>
      <c r="BO9" s="229">
        <v>867.23</v>
      </c>
      <c r="BP9" s="229">
        <v>867.23</v>
      </c>
      <c r="BQ9" s="229">
        <v>0</v>
      </c>
      <c r="BR9" s="229">
        <v>4145.2700000000004</v>
      </c>
      <c r="BS9" s="229">
        <v>4145.2700000000004</v>
      </c>
      <c r="BT9" s="229">
        <v>0</v>
      </c>
      <c r="BU9" s="229">
        <v>0</v>
      </c>
      <c r="BV9" s="229">
        <v>0</v>
      </c>
      <c r="BW9" s="229">
        <v>0</v>
      </c>
      <c r="BX9" s="229">
        <v>0</v>
      </c>
      <c r="BY9" s="229">
        <v>0</v>
      </c>
      <c r="BZ9" s="229">
        <v>0</v>
      </c>
      <c r="CA9" s="229">
        <v>0</v>
      </c>
      <c r="CB9" s="229">
        <v>0</v>
      </c>
      <c r="CC9" s="229">
        <f>BG9</f>
        <v>311817.20999999996</v>
      </c>
      <c r="CD9" s="229"/>
      <c r="CE9" s="229">
        <f>BS9</f>
        <v>4145.2700000000004</v>
      </c>
      <c r="CF9" s="229"/>
      <c r="CG9" s="229">
        <v>0</v>
      </c>
      <c r="CH9" s="229">
        <f>SUM(CC9:CE9)</f>
        <v>315962.48</v>
      </c>
      <c r="CI9" s="229">
        <v>369020.93</v>
      </c>
      <c r="CJ9" s="229">
        <v>0</v>
      </c>
      <c r="CK9" s="229">
        <v>0</v>
      </c>
      <c r="CL9" s="229">
        <v>369020.93</v>
      </c>
      <c r="CM9" s="229">
        <v>0</v>
      </c>
      <c r="CN9" s="229">
        <v>0</v>
      </c>
      <c r="CO9" s="229">
        <v>0</v>
      </c>
      <c r="CP9" s="229">
        <v>0</v>
      </c>
      <c r="CQ9" s="229">
        <v>-55197.98</v>
      </c>
      <c r="CR9" s="229">
        <f>SUM(CL9:CQ9)</f>
        <v>313822.95</v>
      </c>
      <c r="CS9" s="229">
        <v>0</v>
      </c>
      <c r="CT9" s="229">
        <v>0</v>
      </c>
      <c r="CU9" s="229">
        <v>0</v>
      </c>
      <c r="CV9" s="229">
        <v>0</v>
      </c>
      <c r="CW9" s="229"/>
      <c r="CX9" s="229"/>
      <c r="CY9" s="229"/>
      <c r="CZ9" s="229">
        <v>0</v>
      </c>
      <c r="DA9" s="229">
        <f>SUM(CV9:CZ9)</f>
        <v>0</v>
      </c>
      <c r="DB9" s="229">
        <v>0</v>
      </c>
      <c r="DC9" s="229">
        <v>6889.2</v>
      </c>
      <c r="DD9" s="229">
        <v>0</v>
      </c>
      <c r="DE9" s="229">
        <v>0</v>
      </c>
      <c r="DF9" s="229">
        <v>-4749.68</v>
      </c>
      <c r="DG9" s="229">
        <v>0</v>
      </c>
      <c r="DH9" s="229">
        <v>0</v>
      </c>
      <c r="DI9" s="229">
        <v>0</v>
      </c>
      <c r="DJ9" s="229">
        <f>SUM(DB9:DI9)</f>
        <v>2139.5199999999995</v>
      </c>
      <c r="DK9" s="229">
        <v>0</v>
      </c>
      <c r="DL9" s="229">
        <v>0</v>
      </c>
      <c r="DM9" s="229">
        <v>0</v>
      </c>
      <c r="DN9" s="229">
        <v>0</v>
      </c>
      <c r="DO9" s="229">
        <v>0</v>
      </c>
      <c r="DP9" s="230">
        <v>1.0000000009313226E-2</v>
      </c>
      <c r="DQ9" s="231">
        <f t="shared" ref="DQ9:DQ40" si="0">SUM(Y9:AF9)</f>
        <v>640317.22999999975</v>
      </c>
      <c r="DR9" s="232">
        <f t="shared" ref="DR9:DR40" si="1">BD9-DQ9</f>
        <v>169246.16000000027</v>
      </c>
      <c r="DS9" s="231">
        <f t="shared" ref="DS9:DS40" si="2">AX9</f>
        <v>14805.5</v>
      </c>
      <c r="DT9" s="231">
        <f t="shared" ref="DT9:DT40" si="3">SUM(N9:P9,S9)</f>
        <v>70988.11</v>
      </c>
      <c r="DU9" s="231">
        <f t="shared" ref="DU9:DU40" si="4">SUM(T9+Q9+R9)</f>
        <v>39250</v>
      </c>
      <c r="DV9" s="231">
        <f t="shared" ref="DV9:DV40" si="5">SUM(DK9:DO9)</f>
        <v>0</v>
      </c>
    </row>
    <row r="10" spans="1:141" hidden="1">
      <c r="A10" s="226">
        <v>2010</v>
      </c>
      <c r="B10" s="227" t="s">
        <v>284</v>
      </c>
      <c r="C10" s="228" t="s">
        <v>281</v>
      </c>
      <c r="D10" s="228" t="s">
        <v>291</v>
      </c>
      <c r="E10" s="228" t="s">
        <v>5</v>
      </c>
      <c r="F10" s="228" t="s">
        <v>283</v>
      </c>
      <c r="G10" s="229">
        <v>2630113.11</v>
      </c>
      <c r="H10" s="229">
        <v>0</v>
      </c>
      <c r="I10" s="229">
        <v>11616.99</v>
      </c>
      <c r="J10" s="229">
        <v>0</v>
      </c>
      <c r="K10" s="229">
        <v>334480</v>
      </c>
      <c r="L10" s="229">
        <v>6742.08</v>
      </c>
      <c r="M10" s="229">
        <v>0</v>
      </c>
      <c r="N10" s="229">
        <v>0</v>
      </c>
      <c r="O10" s="229">
        <v>820.32</v>
      </c>
      <c r="P10" s="229">
        <v>20622.87</v>
      </c>
      <c r="Q10" s="229">
        <v>0</v>
      </c>
      <c r="R10" s="229">
        <v>0</v>
      </c>
      <c r="S10" s="229">
        <v>11899</v>
      </c>
      <c r="T10" s="229">
        <v>21978.1</v>
      </c>
      <c r="U10" s="229">
        <v>0</v>
      </c>
      <c r="V10" s="229">
        <v>6005.0300000000007</v>
      </c>
      <c r="W10" s="229">
        <v>57331</v>
      </c>
      <c r="X10" s="229">
        <f t="shared" ref="X10:X73" si="6">SUM(G10:W10)</f>
        <v>3101608.5</v>
      </c>
      <c r="Y10" s="229">
        <v>1282206.68</v>
      </c>
      <c r="Z10" s="229">
        <v>2560.54</v>
      </c>
      <c r="AA10" s="229">
        <v>395940.15</v>
      </c>
      <c r="AB10" s="229">
        <v>121143.22</v>
      </c>
      <c r="AC10" s="229">
        <v>142816.9</v>
      </c>
      <c r="AD10" s="229">
        <v>57307.43</v>
      </c>
      <c r="AE10" s="229">
        <v>42773.96</v>
      </c>
      <c r="AF10" s="229">
        <v>10241</v>
      </c>
      <c r="AG10" s="229">
        <v>6384.79</v>
      </c>
      <c r="AH10" s="229">
        <v>0</v>
      </c>
      <c r="AI10" s="229">
        <v>75</v>
      </c>
      <c r="AJ10" s="229">
        <v>44492.23</v>
      </c>
      <c r="AK10" s="229">
        <v>974.91</v>
      </c>
      <c r="AL10" s="229">
        <v>3014.6</v>
      </c>
      <c r="AM10" s="229">
        <v>7704.01</v>
      </c>
      <c r="AN10" s="229">
        <v>54723.09</v>
      </c>
      <c r="AO10" s="229">
        <v>47169.72</v>
      </c>
      <c r="AP10" s="229">
        <v>34374.050000000003</v>
      </c>
      <c r="AQ10" s="229">
        <v>92617.26</v>
      </c>
      <c r="AR10" s="229">
        <v>49455.67</v>
      </c>
      <c r="AS10" s="229">
        <v>0</v>
      </c>
      <c r="AT10" s="229">
        <v>64784.88</v>
      </c>
      <c r="AU10" s="229">
        <v>12472.58</v>
      </c>
      <c r="AV10" s="229">
        <v>4215</v>
      </c>
      <c r="AW10" s="229">
        <v>120875.41</v>
      </c>
      <c r="AX10" s="229">
        <v>164661.14000000001</v>
      </c>
      <c r="AY10" s="229">
        <v>16318.03</v>
      </c>
      <c r="AZ10" s="229">
        <v>253279.09</v>
      </c>
      <c r="BA10" s="229">
        <v>0</v>
      </c>
      <c r="BB10" s="229">
        <v>0</v>
      </c>
      <c r="BC10" s="229">
        <v>0</v>
      </c>
      <c r="BD10" s="229">
        <f t="shared" ref="BD10:BD73" si="7">SUM(Y10:BC10)</f>
        <v>3032581.3399999994</v>
      </c>
      <c r="BE10" s="229">
        <v>474610.50999999896</v>
      </c>
      <c r="BF10" s="229">
        <f t="shared" ref="BF10:BF23" si="8">X10-BD10</f>
        <v>69027.160000000615</v>
      </c>
      <c r="BG10" s="229">
        <f t="shared" ref="BG10:BG23" si="9">BE10+BF10</f>
        <v>543637.66999999958</v>
      </c>
      <c r="BH10" s="229">
        <v>9096.25</v>
      </c>
      <c r="BI10" s="229">
        <v>0</v>
      </c>
      <c r="BJ10" s="229">
        <v>0</v>
      </c>
      <c r="BK10" s="229">
        <v>9096.25</v>
      </c>
      <c r="BL10" s="229">
        <v>0</v>
      </c>
      <c r="BM10" s="229">
        <v>0</v>
      </c>
      <c r="BN10" s="229">
        <v>711.09</v>
      </c>
      <c r="BO10" s="229">
        <v>0</v>
      </c>
      <c r="BP10" s="229">
        <v>711.09</v>
      </c>
      <c r="BQ10" s="229">
        <v>137592.71</v>
      </c>
      <c r="BR10" s="229">
        <v>8385.16</v>
      </c>
      <c r="BS10" s="229">
        <v>145977.87</v>
      </c>
      <c r="BT10" s="229">
        <v>0</v>
      </c>
      <c r="BU10" s="229">
        <v>0</v>
      </c>
      <c r="BV10" s="229">
        <v>0</v>
      </c>
      <c r="BW10" s="229">
        <v>0</v>
      </c>
      <c r="BX10" s="229">
        <v>0</v>
      </c>
      <c r="BY10" s="229">
        <v>0</v>
      </c>
      <c r="BZ10" s="229">
        <v>0</v>
      </c>
      <c r="CA10" s="229">
        <v>0</v>
      </c>
      <c r="CB10" s="229">
        <v>0</v>
      </c>
      <c r="CC10" s="229">
        <f t="shared" ref="CC10:CC72" si="10">BG10</f>
        <v>543637.66999999958</v>
      </c>
      <c r="CD10" s="229"/>
      <c r="CE10" s="229">
        <f t="shared" ref="CE10:CE73" si="11">BS10</f>
        <v>145977.87</v>
      </c>
      <c r="CF10" s="229"/>
      <c r="CG10" s="229">
        <f t="shared" ref="CG10:CG23" si="12">CB10</f>
        <v>0</v>
      </c>
      <c r="CH10" s="229">
        <f t="shared" ref="CH10:CH73" si="13">SUM(CC10:CE10)</f>
        <v>689615.53999999957</v>
      </c>
      <c r="CI10" s="229">
        <v>1033394.35</v>
      </c>
      <c r="CJ10" s="229">
        <v>211520.79</v>
      </c>
      <c r="CK10" s="229">
        <v>10423.700000000001</v>
      </c>
      <c r="CL10" s="229">
        <v>832297.25999999989</v>
      </c>
      <c r="CM10" s="229">
        <v>0</v>
      </c>
      <c r="CN10" s="229">
        <v>0</v>
      </c>
      <c r="CO10" s="229">
        <v>16746.87</v>
      </c>
      <c r="CP10" s="229">
        <v>8270.6299999999992</v>
      </c>
      <c r="CQ10" s="229">
        <v>2222.96</v>
      </c>
      <c r="CR10" s="229">
        <f t="shared" ref="CR10:CR73" si="14">SUM(CL10:CQ10)</f>
        <v>859537.71999999986</v>
      </c>
      <c r="CS10" s="229">
        <v>0</v>
      </c>
      <c r="CT10" s="229">
        <v>0</v>
      </c>
      <c r="CU10" s="229">
        <v>0</v>
      </c>
      <c r="CV10" s="229">
        <v>0</v>
      </c>
      <c r="CW10" s="229"/>
      <c r="CX10" s="229"/>
      <c r="CY10" s="229"/>
      <c r="CZ10" s="229">
        <v>0</v>
      </c>
      <c r="DA10" s="229">
        <f t="shared" ref="DA10:DA73" si="15">SUM(CV10:CZ10)</f>
        <v>0</v>
      </c>
      <c r="DB10" s="229">
        <v>0</v>
      </c>
      <c r="DC10" s="229">
        <v>0</v>
      </c>
      <c r="DD10" s="229">
        <v>0</v>
      </c>
      <c r="DE10" s="229">
        <v>0</v>
      </c>
      <c r="DF10" s="229">
        <v>-45128.63</v>
      </c>
      <c r="DG10" s="229">
        <v>-124794</v>
      </c>
      <c r="DH10" s="229">
        <v>0</v>
      </c>
      <c r="DI10" s="229">
        <v>0</v>
      </c>
      <c r="DJ10" s="229">
        <f t="shared" ref="DJ10:DJ73" si="16">SUM(DB10:DI10)</f>
        <v>-169922.63</v>
      </c>
      <c r="DK10" s="229">
        <v>0</v>
      </c>
      <c r="DL10" s="229">
        <v>0</v>
      </c>
      <c r="DM10" s="229">
        <v>0</v>
      </c>
      <c r="DN10" s="229">
        <v>0</v>
      </c>
      <c r="DO10" s="229">
        <v>0</v>
      </c>
      <c r="DP10" s="230">
        <v>0.45000000018626451</v>
      </c>
      <c r="DQ10" s="231">
        <f t="shared" si="0"/>
        <v>2054989.88</v>
      </c>
      <c r="DR10" s="232">
        <f t="shared" si="1"/>
        <v>977591.4599999995</v>
      </c>
      <c r="DS10" s="231">
        <f t="shared" si="2"/>
        <v>164661.14000000001</v>
      </c>
      <c r="DT10" s="231">
        <f t="shared" si="3"/>
        <v>33342.19</v>
      </c>
      <c r="DU10" s="231">
        <f t="shared" si="4"/>
        <v>21978.1</v>
      </c>
      <c r="DV10" s="231">
        <f t="shared" si="5"/>
        <v>0</v>
      </c>
    </row>
    <row r="11" spans="1:141" hidden="1">
      <c r="A11" s="226">
        <v>5949</v>
      </c>
      <c r="B11" s="227" t="s">
        <v>285</v>
      </c>
      <c r="C11" s="228" t="s">
        <v>281</v>
      </c>
      <c r="D11" s="228" t="s">
        <v>291</v>
      </c>
      <c r="E11" s="228" t="s">
        <v>5</v>
      </c>
      <c r="F11" s="228" t="s">
        <v>283</v>
      </c>
      <c r="G11" s="229">
        <v>3485110.99</v>
      </c>
      <c r="H11" s="229">
        <v>0</v>
      </c>
      <c r="I11" s="229">
        <v>112370.03</v>
      </c>
      <c r="J11" s="229">
        <v>0</v>
      </c>
      <c r="K11" s="229">
        <v>342970</v>
      </c>
      <c r="L11" s="229">
        <v>5942.57</v>
      </c>
      <c r="M11" s="229">
        <v>0</v>
      </c>
      <c r="N11" s="229">
        <v>0</v>
      </c>
      <c r="O11" s="229">
        <v>68788.33</v>
      </c>
      <c r="P11" s="229">
        <v>0</v>
      </c>
      <c r="Q11" s="229">
        <v>0</v>
      </c>
      <c r="R11" s="229">
        <v>0</v>
      </c>
      <c r="S11" s="229">
        <v>17876.530000000006</v>
      </c>
      <c r="T11" s="229">
        <v>0</v>
      </c>
      <c r="U11" s="229">
        <v>0</v>
      </c>
      <c r="V11" s="229">
        <v>5246.25</v>
      </c>
      <c r="W11" s="229">
        <v>113795</v>
      </c>
      <c r="X11" s="229">
        <f t="shared" si="6"/>
        <v>4152099.6999999997</v>
      </c>
      <c r="Y11" s="229">
        <v>2034583.359999992</v>
      </c>
      <c r="Z11" s="229">
        <v>1885.1399999999996</v>
      </c>
      <c r="AA11" s="229">
        <v>357549.6</v>
      </c>
      <c r="AB11" s="229">
        <v>27348.030000002193</v>
      </c>
      <c r="AC11" s="229">
        <v>375181.16000000003</v>
      </c>
      <c r="AD11" s="229">
        <v>0</v>
      </c>
      <c r="AE11" s="229">
        <v>98179.789999999979</v>
      </c>
      <c r="AF11" s="229">
        <v>0</v>
      </c>
      <c r="AG11" s="229">
        <v>4472.33</v>
      </c>
      <c r="AH11" s="229">
        <v>0</v>
      </c>
      <c r="AI11" s="229">
        <v>0</v>
      </c>
      <c r="AJ11" s="229">
        <v>47470.98</v>
      </c>
      <c r="AK11" s="229">
        <v>853.40000000000009</v>
      </c>
      <c r="AL11" s="229">
        <v>50491.91</v>
      </c>
      <c r="AM11" s="229">
        <v>28487.07</v>
      </c>
      <c r="AN11" s="229">
        <v>72376.02</v>
      </c>
      <c r="AO11" s="229">
        <v>69242.7</v>
      </c>
      <c r="AP11" s="229">
        <v>12261.94</v>
      </c>
      <c r="AQ11" s="229">
        <v>363551.1</v>
      </c>
      <c r="AR11" s="229">
        <v>15584.68</v>
      </c>
      <c r="AS11" s="229">
        <v>0</v>
      </c>
      <c r="AT11" s="229">
        <v>25063.600000000017</v>
      </c>
      <c r="AU11" s="229">
        <v>18745.650000000001</v>
      </c>
      <c r="AV11" s="229">
        <v>2660</v>
      </c>
      <c r="AW11" s="229">
        <v>132051.19</v>
      </c>
      <c r="AX11" s="229">
        <v>47075.11</v>
      </c>
      <c r="AY11" s="229">
        <v>15718.89</v>
      </c>
      <c r="AZ11" s="229">
        <v>188419.08000000002</v>
      </c>
      <c r="BA11" s="229">
        <v>0</v>
      </c>
      <c r="BB11" s="229">
        <v>0</v>
      </c>
      <c r="BC11" s="229">
        <v>0</v>
      </c>
      <c r="BD11" s="229">
        <f t="shared" si="7"/>
        <v>3989252.7299999944</v>
      </c>
      <c r="BE11" s="229">
        <v>873921.37000000034</v>
      </c>
      <c r="BF11" s="229">
        <f t="shared" si="8"/>
        <v>162846.97000000533</v>
      </c>
      <c r="BG11" s="229">
        <f t="shared" si="9"/>
        <v>1036768.3400000057</v>
      </c>
      <c r="BH11" s="229">
        <v>11065</v>
      </c>
      <c r="BI11" s="229">
        <v>0</v>
      </c>
      <c r="BJ11" s="229">
        <v>0</v>
      </c>
      <c r="BK11" s="229">
        <v>11065</v>
      </c>
      <c r="BL11" s="229">
        <v>0</v>
      </c>
      <c r="BM11" s="229">
        <v>0</v>
      </c>
      <c r="BN11" s="229">
        <v>0</v>
      </c>
      <c r="BO11" s="229">
        <v>0</v>
      </c>
      <c r="BP11" s="229">
        <v>0</v>
      </c>
      <c r="BQ11" s="229">
        <v>0</v>
      </c>
      <c r="BR11" s="229">
        <v>11065</v>
      </c>
      <c r="BS11" s="229">
        <v>11065</v>
      </c>
      <c r="BT11" s="229">
        <v>0</v>
      </c>
      <c r="BU11" s="229">
        <v>0</v>
      </c>
      <c r="BV11" s="229">
        <v>0</v>
      </c>
      <c r="BW11" s="229">
        <v>0</v>
      </c>
      <c r="BX11" s="229">
        <v>0</v>
      </c>
      <c r="BY11" s="229">
        <v>0</v>
      </c>
      <c r="BZ11" s="229">
        <v>0</v>
      </c>
      <c r="CA11" s="229">
        <v>0</v>
      </c>
      <c r="CB11" s="229">
        <v>0</v>
      </c>
      <c r="CC11" s="229">
        <f t="shared" si="10"/>
        <v>1036768.3400000057</v>
      </c>
      <c r="CD11" s="229"/>
      <c r="CE11" s="229">
        <f t="shared" si="11"/>
        <v>11065</v>
      </c>
      <c r="CF11" s="229"/>
      <c r="CG11" s="229">
        <f t="shared" si="12"/>
        <v>0</v>
      </c>
      <c r="CH11" s="229">
        <f t="shared" si="13"/>
        <v>1047833.3400000057</v>
      </c>
      <c r="CI11" s="229">
        <v>1341697.04</v>
      </c>
      <c r="CJ11" s="229">
        <v>0</v>
      </c>
      <c r="CK11" s="229">
        <v>0</v>
      </c>
      <c r="CL11" s="229">
        <v>1341697.04</v>
      </c>
      <c r="CM11" s="229">
        <v>3000</v>
      </c>
      <c r="CN11" s="229">
        <v>0</v>
      </c>
      <c r="CO11" s="229">
        <v>8043.92</v>
      </c>
      <c r="CP11" s="229">
        <v>0</v>
      </c>
      <c r="CQ11" s="229">
        <v>-260674.29</v>
      </c>
      <c r="CR11" s="229">
        <f t="shared" si="14"/>
        <v>1092066.67</v>
      </c>
      <c r="CS11" s="229">
        <v>0</v>
      </c>
      <c r="CT11" s="229">
        <v>0</v>
      </c>
      <c r="CU11" s="229">
        <v>0</v>
      </c>
      <c r="CV11" s="229">
        <v>0</v>
      </c>
      <c r="CW11" s="229"/>
      <c r="CX11" s="229"/>
      <c r="CY11" s="229"/>
      <c r="CZ11" s="229">
        <v>0</v>
      </c>
      <c r="DA11" s="229">
        <f t="shared" si="15"/>
        <v>0</v>
      </c>
      <c r="DB11" s="229">
        <v>0</v>
      </c>
      <c r="DC11" s="229">
        <v>25994.62</v>
      </c>
      <c r="DD11" s="229">
        <v>0</v>
      </c>
      <c r="DE11" s="229">
        <v>0</v>
      </c>
      <c r="DF11" s="229">
        <v>-70227.88</v>
      </c>
      <c r="DG11" s="229">
        <v>0</v>
      </c>
      <c r="DH11" s="229">
        <v>0</v>
      </c>
      <c r="DI11" s="229">
        <v>0</v>
      </c>
      <c r="DJ11" s="229">
        <f t="shared" si="16"/>
        <v>-44233.260000000009</v>
      </c>
      <c r="DK11" s="229">
        <v>0</v>
      </c>
      <c r="DL11" s="229">
        <v>0</v>
      </c>
      <c r="DM11" s="229">
        <v>0</v>
      </c>
      <c r="DN11" s="229">
        <v>0</v>
      </c>
      <c r="DO11" s="229">
        <v>0</v>
      </c>
      <c r="DP11" s="230"/>
      <c r="DQ11" s="231">
        <f t="shared" si="0"/>
        <v>2894727.079999994</v>
      </c>
      <c r="DR11" s="232">
        <f t="shared" si="1"/>
        <v>1094525.6500000004</v>
      </c>
      <c r="DS11" s="231">
        <f t="shared" si="2"/>
        <v>47075.11</v>
      </c>
      <c r="DT11" s="231">
        <f t="shared" si="3"/>
        <v>86664.860000000015</v>
      </c>
      <c r="DU11" s="231">
        <f t="shared" si="4"/>
        <v>0</v>
      </c>
      <c r="DV11" s="231">
        <f t="shared" si="5"/>
        <v>0</v>
      </c>
    </row>
    <row r="12" spans="1:141" hidden="1">
      <c r="A12" s="226">
        <v>1017</v>
      </c>
      <c r="B12" s="227" t="s">
        <v>286</v>
      </c>
      <c r="C12" s="228" t="s">
        <v>281</v>
      </c>
      <c r="D12" s="228" t="s">
        <v>282</v>
      </c>
      <c r="E12" s="228" t="s">
        <v>5</v>
      </c>
      <c r="F12" s="228" t="s">
        <v>283</v>
      </c>
      <c r="G12" s="229">
        <v>1078548.33</v>
      </c>
      <c r="H12" s="229">
        <v>0</v>
      </c>
      <c r="I12" s="229">
        <v>158373.15</v>
      </c>
      <c r="J12" s="229">
        <v>0</v>
      </c>
      <c r="K12" s="229">
        <v>0</v>
      </c>
      <c r="L12" s="229">
        <v>0</v>
      </c>
      <c r="M12" s="229">
        <v>0</v>
      </c>
      <c r="N12" s="229">
        <v>31243.84</v>
      </c>
      <c r="O12" s="229">
        <v>535406.88</v>
      </c>
      <c r="P12" s="229">
        <v>8086.01</v>
      </c>
      <c r="Q12" s="229">
        <v>0</v>
      </c>
      <c r="R12" s="229">
        <v>0</v>
      </c>
      <c r="S12" s="229">
        <v>0</v>
      </c>
      <c r="T12" s="229">
        <v>93799.14</v>
      </c>
      <c r="U12" s="229">
        <v>0</v>
      </c>
      <c r="V12" s="229">
        <v>0</v>
      </c>
      <c r="W12" s="229">
        <v>0</v>
      </c>
      <c r="X12" s="229">
        <f t="shared" si="6"/>
        <v>1905457.35</v>
      </c>
      <c r="Y12" s="229">
        <v>242096.28</v>
      </c>
      <c r="Z12" s="229">
        <v>0</v>
      </c>
      <c r="AA12" s="229">
        <v>502377.53</v>
      </c>
      <c r="AB12" s="229">
        <v>0</v>
      </c>
      <c r="AC12" s="229">
        <v>133556.24</v>
      </c>
      <c r="AD12" s="229">
        <v>0</v>
      </c>
      <c r="AE12" s="229">
        <v>76441.350000000006</v>
      </c>
      <c r="AF12" s="229">
        <v>903</v>
      </c>
      <c r="AG12" s="229">
        <v>4715.3</v>
      </c>
      <c r="AH12" s="229">
        <v>0</v>
      </c>
      <c r="AI12" s="229">
        <v>0</v>
      </c>
      <c r="AJ12" s="229">
        <v>12435.82</v>
      </c>
      <c r="AK12" s="229">
        <v>0</v>
      </c>
      <c r="AL12" s="229">
        <v>0</v>
      </c>
      <c r="AM12" s="229">
        <v>0</v>
      </c>
      <c r="AN12" s="229">
        <v>54670.479999999996</v>
      </c>
      <c r="AO12" s="229">
        <v>0</v>
      </c>
      <c r="AP12" s="229">
        <v>0</v>
      </c>
      <c r="AQ12" s="229">
        <v>14662.650000000001</v>
      </c>
      <c r="AR12" s="229">
        <v>1144.26</v>
      </c>
      <c r="AS12" s="229">
        <v>0</v>
      </c>
      <c r="AT12" s="229">
        <v>22075.75</v>
      </c>
      <c r="AU12" s="229">
        <v>3291.75</v>
      </c>
      <c r="AV12" s="229">
        <v>0</v>
      </c>
      <c r="AW12" s="229">
        <v>19866.740000000002</v>
      </c>
      <c r="AX12" s="229">
        <v>121774.73999999999</v>
      </c>
      <c r="AY12" s="229">
        <v>0</v>
      </c>
      <c r="AZ12" s="229">
        <v>498353.54</v>
      </c>
      <c r="BA12" s="229">
        <v>95387.07</v>
      </c>
      <c r="BB12" s="229">
        <v>0</v>
      </c>
      <c r="BC12" s="229">
        <v>0</v>
      </c>
      <c r="BD12" s="229">
        <f t="shared" si="7"/>
        <v>1803752.5000000002</v>
      </c>
      <c r="BE12" s="229">
        <v>-67939.030000000057</v>
      </c>
      <c r="BF12" s="229">
        <f t="shared" si="8"/>
        <v>101704.84999999986</v>
      </c>
      <c r="BG12" s="229">
        <f t="shared" si="9"/>
        <v>33765.819999999803</v>
      </c>
      <c r="BH12" s="229">
        <v>5375.87</v>
      </c>
      <c r="BI12" s="229">
        <v>0</v>
      </c>
      <c r="BJ12" s="229">
        <v>0</v>
      </c>
      <c r="BK12" s="229">
        <v>5375.87</v>
      </c>
      <c r="BL12" s="229">
        <v>0</v>
      </c>
      <c r="BM12" s="229">
        <v>0</v>
      </c>
      <c r="BN12" s="229">
        <v>0</v>
      </c>
      <c r="BO12" s="229">
        <v>0</v>
      </c>
      <c r="BP12" s="229">
        <v>0</v>
      </c>
      <c r="BQ12" s="229">
        <v>5867.3999999999951</v>
      </c>
      <c r="BR12" s="229">
        <v>5375.87</v>
      </c>
      <c r="BS12" s="229">
        <v>11243.269999999995</v>
      </c>
      <c r="BT12" s="229">
        <v>0</v>
      </c>
      <c r="BU12" s="229">
        <v>0</v>
      </c>
      <c r="BV12" s="229">
        <v>0</v>
      </c>
      <c r="BW12" s="229">
        <v>0</v>
      </c>
      <c r="BX12" s="229">
        <v>0</v>
      </c>
      <c r="BY12" s="229">
        <v>0</v>
      </c>
      <c r="BZ12" s="229">
        <v>0</v>
      </c>
      <c r="CA12" s="229">
        <v>0</v>
      </c>
      <c r="CB12" s="229">
        <v>0</v>
      </c>
      <c r="CC12" s="229">
        <f t="shared" si="10"/>
        <v>33765.819999999803</v>
      </c>
      <c r="CD12" s="229"/>
      <c r="CE12" s="229">
        <f t="shared" si="11"/>
        <v>11243.269999999995</v>
      </c>
      <c r="CF12" s="229"/>
      <c r="CG12" s="229">
        <f t="shared" si="12"/>
        <v>0</v>
      </c>
      <c r="CH12" s="229">
        <f t="shared" si="13"/>
        <v>45009.0899999998</v>
      </c>
      <c r="CI12" s="229">
        <v>207729.77</v>
      </c>
      <c r="CJ12" s="229">
        <v>814.69</v>
      </c>
      <c r="CK12" s="229">
        <v>0</v>
      </c>
      <c r="CL12" s="229">
        <v>206915.08</v>
      </c>
      <c r="CM12" s="229">
        <v>0</v>
      </c>
      <c r="CN12" s="229">
        <v>0</v>
      </c>
      <c r="CO12" s="229">
        <v>2490.48</v>
      </c>
      <c r="CP12" s="229">
        <v>37254.369999999995</v>
      </c>
      <c r="CQ12" s="229">
        <v>0</v>
      </c>
      <c r="CR12" s="229">
        <f t="shared" si="14"/>
        <v>246659.93</v>
      </c>
      <c r="CS12" s="229">
        <v>0</v>
      </c>
      <c r="CT12" s="229">
        <v>0</v>
      </c>
      <c r="CU12" s="229">
        <v>0</v>
      </c>
      <c r="CV12" s="229">
        <v>0</v>
      </c>
      <c r="CW12" s="229"/>
      <c r="CX12" s="229"/>
      <c r="CY12" s="229"/>
      <c r="CZ12" s="229">
        <v>0</v>
      </c>
      <c r="DA12" s="229">
        <f t="shared" si="15"/>
        <v>0</v>
      </c>
      <c r="DB12" s="229">
        <v>0</v>
      </c>
      <c r="DC12" s="229">
        <v>102692.29999999999</v>
      </c>
      <c r="DD12" s="229">
        <v>0</v>
      </c>
      <c r="DE12" s="229">
        <v>0</v>
      </c>
      <c r="DF12" s="229">
        <v>0</v>
      </c>
      <c r="DG12" s="229">
        <v>-24900.63</v>
      </c>
      <c r="DH12" s="229">
        <v>0</v>
      </c>
      <c r="DI12" s="229">
        <v>0</v>
      </c>
      <c r="DJ12" s="229">
        <f t="shared" si="16"/>
        <v>77791.669999999984</v>
      </c>
      <c r="DK12" s="229">
        <v>0</v>
      </c>
      <c r="DL12" s="229">
        <v>88100.73</v>
      </c>
      <c r="DM12" s="229">
        <v>-236</v>
      </c>
      <c r="DN12" s="229">
        <v>-367307.08</v>
      </c>
      <c r="DO12" s="229">
        <v>0</v>
      </c>
      <c r="DP12" s="230">
        <v>-7.000000003608875E-2</v>
      </c>
      <c r="DQ12" s="231">
        <f t="shared" si="0"/>
        <v>955374.4</v>
      </c>
      <c r="DR12" s="232">
        <f t="shared" si="1"/>
        <v>848378.10000000021</v>
      </c>
      <c r="DS12" s="231">
        <f t="shared" si="2"/>
        <v>121774.73999999999</v>
      </c>
      <c r="DT12" s="231">
        <f t="shared" si="3"/>
        <v>574736.73</v>
      </c>
      <c r="DU12" s="231">
        <f t="shared" si="4"/>
        <v>93799.14</v>
      </c>
      <c r="DV12" s="231">
        <f t="shared" si="5"/>
        <v>-279442.35000000003</v>
      </c>
    </row>
    <row r="13" spans="1:141" hidden="1">
      <c r="A13" s="233">
        <v>2153</v>
      </c>
      <c r="B13" s="234" t="s">
        <v>287</v>
      </c>
      <c r="C13" s="228" t="s">
        <v>281</v>
      </c>
      <c r="D13" s="228" t="s">
        <v>291</v>
      </c>
      <c r="E13" s="228" t="s">
        <v>5</v>
      </c>
      <c r="F13" s="228" t="s">
        <v>283</v>
      </c>
      <c r="G13" s="229">
        <v>2767744.81</v>
      </c>
      <c r="H13" s="229">
        <v>0</v>
      </c>
      <c r="I13" s="229">
        <v>469452.78</v>
      </c>
      <c r="J13" s="229">
        <v>0</v>
      </c>
      <c r="K13" s="229">
        <v>356550</v>
      </c>
      <c r="L13" s="229">
        <v>3000</v>
      </c>
      <c r="M13" s="229">
        <v>0</v>
      </c>
      <c r="N13" s="229">
        <v>0</v>
      </c>
      <c r="O13" s="229">
        <v>27980.58</v>
      </c>
      <c r="P13" s="229">
        <v>40.799999999999997</v>
      </c>
      <c r="Q13" s="229">
        <v>0</v>
      </c>
      <c r="R13" s="229">
        <v>0</v>
      </c>
      <c r="S13" s="229">
        <v>5360.7499999999964</v>
      </c>
      <c r="T13" s="229">
        <v>67425.960000000006</v>
      </c>
      <c r="U13" s="229">
        <v>0</v>
      </c>
      <c r="V13" s="229">
        <v>17816.8</v>
      </c>
      <c r="W13" s="229">
        <v>52288</v>
      </c>
      <c r="X13" s="229">
        <f t="shared" si="6"/>
        <v>3767660.4799999995</v>
      </c>
      <c r="Y13" s="229">
        <v>1420336.780000001</v>
      </c>
      <c r="Z13" s="229">
        <v>0</v>
      </c>
      <c r="AA13" s="229">
        <v>834979.19</v>
      </c>
      <c r="AB13" s="229">
        <v>0</v>
      </c>
      <c r="AC13" s="229">
        <v>215027.53</v>
      </c>
      <c r="AD13" s="229">
        <v>98449.06</v>
      </c>
      <c r="AE13" s="229">
        <v>136838.86000000057</v>
      </c>
      <c r="AF13" s="229">
        <v>11852.839999999938</v>
      </c>
      <c r="AG13" s="229">
        <v>12937.419999999998</v>
      </c>
      <c r="AH13" s="229">
        <v>0</v>
      </c>
      <c r="AI13" s="229">
        <v>0</v>
      </c>
      <c r="AJ13" s="229">
        <v>8273.2699999999895</v>
      </c>
      <c r="AK13" s="229">
        <v>3240</v>
      </c>
      <c r="AL13" s="229">
        <v>48471.48000000001</v>
      </c>
      <c r="AM13" s="229">
        <v>2758.38</v>
      </c>
      <c r="AN13" s="229">
        <v>45847.46</v>
      </c>
      <c r="AO13" s="229">
        <v>24708.45</v>
      </c>
      <c r="AP13" s="229">
        <v>7256.7</v>
      </c>
      <c r="AQ13" s="229">
        <v>59108.359999999986</v>
      </c>
      <c r="AR13" s="229">
        <v>36806.5</v>
      </c>
      <c r="AS13" s="229">
        <v>0</v>
      </c>
      <c r="AT13" s="229">
        <v>62088.359999999935</v>
      </c>
      <c r="AU13" s="229">
        <v>10529.2</v>
      </c>
      <c r="AV13" s="229">
        <v>0</v>
      </c>
      <c r="AW13" s="229">
        <v>81742.97000000003</v>
      </c>
      <c r="AX13" s="229">
        <v>162512.10000000003</v>
      </c>
      <c r="AY13" s="229">
        <v>10378.98</v>
      </c>
      <c r="AZ13" s="229">
        <v>349478.8299999999</v>
      </c>
      <c r="BA13" s="229">
        <v>155268.10999999999</v>
      </c>
      <c r="BB13" s="229">
        <v>0</v>
      </c>
      <c r="BC13" s="229">
        <v>0</v>
      </c>
      <c r="BD13" s="229">
        <f t="shared" si="7"/>
        <v>3798890.830000001</v>
      </c>
      <c r="BE13" s="229">
        <v>489431.33000000019</v>
      </c>
      <c r="BF13" s="229">
        <f t="shared" si="8"/>
        <v>-31230.35000000149</v>
      </c>
      <c r="BG13" s="229">
        <f t="shared" si="9"/>
        <v>458200.9799999987</v>
      </c>
      <c r="BH13" s="229">
        <v>8691.25</v>
      </c>
      <c r="BI13" s="229">
        <v>0</v>
      </c>
      <c r="BJ13" s="229">
        <v>0</v>
      </c>
      <c r="BK13" s="229">
        <v>8691.25</v>
      </c>
      <c r="BL13" s="229">
        <v>0</v>
      </c>
      <c r="BM13" s="229">
        <v>0</v>
      </c>
      <c r="BN13" s="229">
        <v>0</v>
      </c>
      <c r="BO13" s="229">
        <v>0</v>
      </c>
      <c r="BP13" s="229">
        <v>0</v>
      </c>
      <c r="BQ13" s="229">
        <v>8511.25</v>
      </c>
      <c r="BR13" s="229">
        <v>8691.25</v>
      </c>
      <c r="BS13" s="229">
        <v>17202.5</v>
      </c>
      <c r="BT13" s="229">
        <v>0</v>
      </c>
      <c r="BU13" s="229">
        <v>0</v>
      </c>
      <c r="BV13" s="229">
        <v>0</v>
      </c>
      <c r="BW13" s="229">
        <v>0</v>
      </c>
      <c r="BX13" s="229">
        <v>0</v>
      </c>
      <c r="BY13" s="229">
        <v>0</v>
      </c>
      <c r="BZ13" s="229">
        <v>0</v>
      </c>
      <c r="CA13" s="229">
        <v>0</v>
      </c>
      <c r="CB13" s="229">
        <v>0</v>
      </c>
      <c r="CC13" s="229">
        <f t="shared" si="10"/>
        <v>458200.9799999987</v>
      </c>
      <c r="CD13" s="229"/>
      <c r="CE13" s="229">
        <f t="shared" si="11"/>
        <v>17202.5</v>
      </c>
      <c r="CF13" s="229"/>
      <c r="CG13" s="229">
        <f t="shared" si="12"/>
        <v>0</v>
      </c>
      <c r="CH13" s="229">
        <f t="shared" si="13"/>
        <v>475403.4799999987</v>
      </c>
      <c r="CI13" s="229">
        <v>748588.61</v>
      </c>
      <c r="CJ13" s="229">
        <v>2766.25</v>
      </c>
      <c r="CK13" s="229">
        <v>0</v>
      </c>
      <c r="CL13" s="229">
        <v>745822.36</v>
      </c>
      <c r="CM13" s="229">
        <v>0</v>
      </c>
      <c r="CN13" s="229">
        <v>0</v>
      </c>
      <c r="CO13" s="229">
        <v>16844.77</v>
      </c>
      <c r="CP13" s="229">
        <v>5667.32</v>
      </c>
      <c r="CQ13" s="229">
        <v>-142668.57999999999</v>
      </c>
      <c r="CR13" s="229">
        <f t="shared" si="14"/>
        <v>625665.87</v>
      </c>
      <c r="CS13" s="229">
        <v>0</v>
      </c>
      <c r="CT13" s="229">
        <v>0</v>
      </c>
      <c r="CU13" s="229">
        <v>0</v>
      </c>
      <c r="CV13" s="229">
        <v>0</v>
      </c>
      <c r="CW13" s="229"/>
      <c r="CX13" s="229"/>
      <c r="CY13" s="229"/>
      <c r="CZ13" s="229">
        <v>0</v>
      </c>
      <c r="DA13" s="229">
        <f t="shared" si="15"/>
        <v>0</v>
      </c>
      <c r="DB13" s="229">
        <v>0</v>
      </c>
      <c r="DC13" s="229">
        <v>14004.54</v>
      </c>
      <c r="DD13" s="229">
        <v>0</v>
      </c>
      <c r="DE13" s="229">
        <v>0</v>
      </c>
      <c r="DF13" s="229">
        <v>-26024.95</v>
      </c>
      <c r="DG13" s="229">
        <v>-39118.160000000003</v>
      </c>
      <c r="DH13" s="229">
        <v>0</v>
      </c>
      <c r="DI13" s="229">
        <v>0</v>
      </c>
      <c r="DJ13" s="229">
        <f t="shared" si="16"/>
        <v>-51138.570000000007</v>
      </c>
      <c r="DK13" s="229">
        <v>0</v>
      </c>
      <c r="DL13" s="229">
        <v>0</v>
      </c>
      <c r="DM13" s="229">
        <v>-99123.82</v>
      </c>
      <c r="DN13" s="229">
        <v>0</v>
      </c>
      <c r="DO13" s="229">
        <v>0</v>
      </c>
      <c r="DP13" s="230">
        <v>0</v>
      </c>
      <c r="DQ13" s="231">
        <f t="shared" si="0"/>
        <v>2717484.2600000007</v>
      </c>
      <c r="DR13" s="232">
        <f t="shared" si="1"/>
        <v>1081406.5700000003</v>
      </c>
      <c r="DS13" s="231">
        <f t="shared" si="2"/>
        <v>162512.10000000003</v>
      </c>
      <c r="DT13" s="231">
        <f t="shared" si="3"/>
        <v>33382.129999999997</v>
      </c>
      <c r="DU13" s="231">
        <f t="shared" si="4"/>
        <v>67425.960000000006</v>
      </c>
      <c r="DV13" s="231">
        <f t="shared" si="5"/>
        <v>-99123.82</v>
      </c>
    </row>
    <row r="14" spans="1:141" hidden="1">
      <c r="A14" s="226">
        <v>2062</v>
      </c>
      <c r="B14" s="227" t="s">
        <v>288</v>
      </c>
      <c r="C14" s="228" t="s">
        <v>281</v>
      </c>
      <c r="D14" s="228" t="s">
        <v>291</v>
      </c>
      <c r="E14" s="228" t="s">
        <v>5</v>
      </c>
      <c r="F14" s="228" t="s">
        <v>283</v>
      </c>
      <c r="G14" s="229">
        <v>2718981.12</v>
      </c>
      <c r="H14" s="229">
        <v>0</v>
      </c>
      <c r="I14" s="229">
        <v>134229.20000000001</v>
      </c>
      <c r="J14" s="229">
        <v>0</v>
      </c>
      <c r="K14" s="229">
        <v>298900</v>
      </c>
      <c r="L14" s="229">
        <v>3256.93</v>
      </c>
      <c r="M14" s="229">
        <v>0</v>
      </c>
      <c r="N14" s="229">
        <v>0</v>
      </c>
      <c r="O14" s="229">
        <v>29693.340000000004</v>
      </c>
      <c r="P14" s="229">
        <v>44745.91</v>
      </c>
      <c r="Q14" s="229">
        <v>0</v>
      </c>
      <c r="R14" s="229">
        <v>0</v>
      </c>
      <c r="S14" s="229">
        <v>20700.41</v>
      </c>
      <c r="T14" s="229">
        <v>0</v>
      </c>
      <c r="U14" s="229">
        <v>0</v>
      </c>
      <c r="V14" s="229">
        <v>8049.3</v>
      </c>
      <c r="W14" s="229">
        <v>64612</v>
      </c>
      <c r="X14" s="229">
        <f t="shared" si="6"/>
        <v>3323168.2100000004</v>
      </c>
      <c r="Y14" s="229">
        <v>1165033.1399999994</v>
      </c>
      <c r="Z14" s="229">
        <v>407.35</v>
      </c>
      <c r="AA14" s="229">
        <v>1353.5099999999991</v>
      </c>
      <c r="AB14" s="229">
        <v>635916.82000000076</v>
      </c>
      <c r="AC14" s="229">
        <v>238.23000000000005</v>
      </c>
      <c r="AD14" s="229">
        <v>0</v>
      </c>
      <c r="AE14" s="229">
        <v>349935.73999999976</v>
      </c>
      <c r="AF14" s="229">
        <v>33193.46</v>
      </c>
      <c r="AG14" s="229">
        <v>11596.5</v>
      </c>
      <c r="AH14" s="229">
        <v>0</v>
      </c>
      <c r="AI14" s="229">
        <v>128.63</v>
      </c>
      <c r="AJ14" s="229">
        <v>0</v>
      </c>
      <c r="AK14" s="229">
        <v>2093.5</v>
      </c>
      <c r="AL14" s="229">
        <v>20492.280000000002</v>
      </c>
      <c r="AM14" s="229">
        <v>10502.180000000002</v>
      </c>
      <c r="AN14" s="229">
        <v>113617.90000000001</v>
      </c>
      <c r="AO14" s="229">
        <v>48655.93</v>
      </c>
      <c r="AP14" s="229">
        <v>17043.030000000002</v>
      </c>
      <c r="AQ14" s="229">
        <v>100610.43000000001</v>
      </c>
      <c r="AR14" s="229">
        <v>5688.57</v>
      </c>
      <c r="AS14" s="229">
        <v>300.5</v>
      </c>
      <c r="AT14" s="229">
        <v>29587.589999999997</v>
      </c>
      <c r="AU14" s="229">
        <v>9471</v>
      </c>
      <c r="AV14" s="229">
        <v>0</v>
      </c>
      <c r="AW14" s="229">
        <v>177872.77000000002</v>
      </c>
      <c r="AX14" s="229">
        <v>179233.66</v>
      </c>
      <c r="AY14" s="229">
        <v>14536.06</v>
      </c>
      <c r="AZ14" s="229">
        <v>304598.24999999994</v>
      </c>
      <c r="BA14" s="229">
        <v>0</v>
      </c>
      <c r="BB14" s="229">
        <v>0</v>
      </c>
      <c r="BC14" s="229">
        <v>0</v>
      </c>
      <c r="BD14" s="229">
        <f t="shared" si="7"/>
        <v>3232107.03</v>
      </c>
      <c r="BE14" s="229">
        <v>314425.75999999989</v>
      </c>
      <c r="BF14" s="229">
        <f t="shared" si="8"/>
        <v>91061.180000000633</v>
      </c>
      <c r="BG14" s="229">
        <f t="shared" si="9"/>
        <v>405486.94000000053</v>
      </c>
      <c r="BH14" s="229">
        <v>9010.75</v>
      </c>
      <c r="BI14" s="229">
        <v>0</v>
      </c>
      <c r="BJ14" s="229">
        <v>0</v>
      </c>
      <c r="BK14" s="229">
        <v>9010.75</v>
      </c>
      <c r="BL14" s="229">
        <v>0</v>
      </c>
      <c r="BM14" s="229">
        <v>0</v>
      </c>
      <c r="BN14" s="229">
        <v>0</v>
      </c>
      <c r="BO14" s="229">
        <v>0</v>
      </c>
      <c r="BP14" s="229">
        <v>0</v>
      </c>
      <c r="BQ14" s="229">
        <v>16833.259999999998</v>
      </c>
      <c r="BR14" s="229">
        <v>9010.75</v>
      </c>
      <c r="BS14" s="229">
        <v>25844.01</v>
      </c>
      <c r="BT14" s="229">
        <v>0</v>
      </c>
      <c r="BU14" s="229">
        <v>0</v>
      </c>
      <c r="BV14" s="229">
        <v>0</v>
      </c>
      <c r="BW14" s="229">
        <v>0</v>
      </c>
      <c r="BX14" s="229">
        <v>0</v>
      </c>
      <c r="BY14" s="229">
        <v>0</v>
      </c>
      <c r="BZ14" s="229">
        <v>0</v>
      </c>
      <c r="CA14" s="229">
        <v>0</v>
      </c>
      <c r="CB14" s="229">
        <v>0</v>
      </c>
      <c r="CC14" s="229">
        <f t="shared" si="10"/>
        <v>405486.94000000053</v>
      </c>
      <c r="CD14" s="229"/>
      <c r="CE14" s="229">
        <f t="shared" si="11"/>
        <v>25844.01</v>
      </c>
      <c r="CF14" s="229"/>
      <c r="CG14" s="229">
        <f t="shared" si="12"/>
        <v>0</v>
      </c>
      <c r="CH14" s="229">
        <f t="shared" si="13"/>
        <v>431330.95000000054</v>
      </c>
      <c r="CI14" s="229">
        <v>205906.23</v>
      </c>
      <c r="CJ14" s="229">
        <v>0</v>
      </c>
      <c r="CK14" s="229">
        <v>0</v>
      </c>
      <c r="CL14" s="229">
        <v>205906.23</v>
      </c>
      <c r="CM14" s="229">
        <v>0</v>
      </c>
      <c r="CN14" s="229">
        <v>0</v>
      </c>
      <c r="CO14" s="229">
        <v>9098.75</v>
      </c>
      <c r="CP14" s="229">
        <v>0</v>
      </c>
      <c r="CQ14" s="229">
        <v>306619.03999999998</v>
      </c>
      <c r="CR14" s="229">
        <f t="shared" si="14"/>
        <v>521624.02</v>
      </c>
      <c r="CS14" s="229">
        <v>0</v>
      </c>
      <c r="CT14" s="229">
        <v>0</v>
      </c>
      <c r="CU14" s="229">
        <v>0</v>
      </c>
      <c r="CV14" s="229">
        <v>0</v>
      </c>
      <c r="CW14" s="229"/>
      <c r="CX14" s="229"/>
      <c r="CY14" s="229"/>
      <c r="CZ14" s="229">
        <v>0</v>
      </c>
      <c r="DA14" s="229">
        <f t="shared" si="15"/>
        <v>0</v>
      </c>
      <c r="DB14" s="229">
        <v>0</v>
      </c>
      <c r="DC14" s="229">
        <v>10380.33</v>
      </c>
      <c r="DD14" s="229">
        <v>0</v>
      </c>
      <c r="DE14" s="229">
        <v>0</v>
      </c>
      <c r="DF14" s="229">
        <v>-55209.74</v>
      </c>
      <c r="DG14" s="229">
        <v>-45463.66</v>
      </c>
      <c r="DH14" s="229">
        <v>0</v>
      </c>
      <c r="DI14" s="229">
        <v>0</v>
      </c>
      <c r="DJ14" s="229">
        <f t="shared" si="16"/>
        <v>-90293.07</v>
      </c>
      <c r="DK14" s="229">
        <v>0</v>
      </c>
      <c r="DL14" s="229">
        <v>0</v>
      </c>
      <c r="DM14" s="229">
        <v>0</v>
      </c>
      <c r="DN14" s="229">
        <v>0</v>
      </c>
      <c r="DO14" s="229">
        <v>0</v>
      </c>
      <c r="DP14" s="230">
        <v>0</v>
      </c>
      <c r="DQ14" s="231">
        <f t="shared" si="0"/>
        <v>2186078.25</v>
      </c>
      <c r="DR14" s="232">
        <f t="shared" si="1"/>
        <v>1046028.7799999998</v>
      </c>
      <c r="DS14" s="231">
        <f t="shared" si="2"/>
        <v>179233.66</v>
      </c>
      <c r="DT14" s="231">
        <f t="shared" si="3"/>
        <v>95139.66</v>
      </c>
      <c r="DU14" s="231">
        <f t="shared" si="4"/>
        <v>0</v>
      </c>
      <c r="DV14" s="231">
        <f t="shared" si="5"/>
        <v>0</v>
      </c>
      <c r="DY14"/>
      <c r="DZ14"/>
    </row>
    <row r="15" spans="1:141" hidden="1">
      <c r="A15" s="226">
        <v>2479</v>
      </c>
      <c r="B15" s="227" t="s">
        <v>289</v>
      </c>
      <c r="C15" s="228" t="s">
        <v>281</v>
      </c>
      <c r="D15" s="228" t="s">
        <v>291</v>
      </c>
      <c r="E15" s="228" t="s">
        <v>5</v>
      </c>
      <c r="F15" s="228" t="s">
        <v>283</v>
      </c>
      <c r="G15" s="229">
        <v>4194031.43</v>
      </c>
      <c r="H15" s="229">
        <v>0</v>
      </c>
      <c r="I15" s="229">
        <v>239493.52</v>
      </c>
      <c r="J15" s="229">
        <v>0</v>
      </c>
      <c r="K15" s="229">
        <v>477160</v>
      </c>
      <c r="L15" s="229">
        <v>9113.86</v>
      </c>
      <c r="M15" s="229">
        <v>0</v>
      </c>
      <c r="N15" s="229">
        <v>0</v>
      </c>
      <c r="O15" s="229">
        <v>94439.340000000026</v>
      </c>
      <c r="P15" s="229">
        <v>0</v>
      </c>
      <c r="Q15" s="229">
        <v>0</v>
      </c>
      <c r="R15" s="229">
        <v>0</v>
      </c>
      <c r="S15" s="229">
        <v>0</v>
      </c>
      <c r="T15" s="229">
        <v>0</v>
      </c>
      <c r="U15" s="229">
        <v>0</v>
      </c>
      <c r="V15" s="229">
        <v>27255.55</v>
      </c>
      <c r="W15" s="229">
        <v>89576</v>
      </c>
      <c r="X15" s="229">
        <f t="shared" si="6"/>
        <v>5131069.7</v>
      </c>
      <c r="Y15" s="229">
        <v>1974496.9500000032</v>
      </c>
      <c r="Z15" s="229">
        <v>1274.8799999999999</v>
      </c>
      <c r="AA15" s="229">
        <v>0</v>
      </c>
      <c r="AB15" s="229">
        <v>941366.5899999995</v>
      </c>
      <c r="AC15" s="229">
        <v>207.64000000000004</v>
      </c>
      <c r="AD15" s="229">
        <v>0</v>
      </c>
      <c r="AE15" s="229">
        <v>972253.80000000261</v>
      </c>
      <c r="AF15" s="229">
        <v>0</v>
      </c>
      <c r="AG15" s="229">
        <v>4468.7</v>
      </c>
      <c r="AH15" s="229">
        <v>0</v>
      </c>
      <c r="AI15" s="229">
        <v>0</v>
      </c>
      <c r="AJ15" s="229">
        <v>0</v>
      </c>
      <c r="AK15" s="229">
        <v>650</v>
      </c>
      <c r="AL15" s="229">
        <v>60827.42000000002</v>
      </c>
      <c r="AM15" s="229">
        <v>2921.66</v>
      </c>
      <c r="AN15" s="229">
        <v>99600.700000000012</v>
      </c>
      <c r="AO15" s="229">
        <v>36131.910000000003</v>
      </c>
      <c r="AP15" s="229">
        <v>41020.15</v>
      </c>
      <c r="AQ15" s="229">
        <v>658886.59</v>
      </c>
      <c r="AR15" s="229">
        <v>42904.33</v>
      </c>
      <c r="AS15" s="229">
        <v>12.02</v>
      </c>
      <c r="AT15" s="229">
        <v>12611.150000000003</v>
      </c>
      <c r="AU15" s="229">
        <v>18745.650000000001</v>
      </c>
      <c r="AV15" s="229">
        <v>0</v>
      </c>
      <c r="AW15" s="229">
        <v>234753.49000000002</v>
      </c>
      <c r="AX15" s="229">
        <v>299982.2</v>
      </c>
      <c r="AY15" s="229">
        <v>22435.86</v>
      </c>
      <c r="AZ15" s="229">
        <v>60085.75</v>
      </c>
      <c r="BA15" s="229">
        <v>0</v>
      </c>
      <c r="BB15" s="229">
        <v>0</v>
      </c>
      <c r="BC15" s="229">
        <v>0</v>
      </c>
      <c r="BD15" s="229">
        <f t="shared" si="7"/>
        <v>5485637.4400000069</v>
      </c>
      <c r="BE15" s="229">
        <v>459661.59000000102</v>
      </c>
      <c r="BF15" s="229">
        <f t="shared" si="8"/>
        <v>-354567.74000000674</v>
      </c>
      <c r="BG15" s="229">
        <f t="shared" si="9"/>
        <v>105093.84999999427</v>
      </c>
      <c r="BH15" s="229">
        <v>11987.5</v>
      </c>
      <c r="BI15" s="229">
        <v>0</v>
      </c>
      <c r="BJ15" s="229">
        <v>0</v>
      </c>
      <c r="BK15" s="229">
        <v>11987.5</v>
      </c>
      <c r="BL15" s="229">
        <v>0</v>
      </c>
      <c r="BM15" s="229">
        <v>10476</v>
      </c>
      <c r="BN15" s="229">
        <v>0</v>
      </c>
      <c r="BO15" s="229">
        <v>0</v>
      </c>
      <c r="BP15" s="229">
        <v>10476</v>
      </c>
      <c r="BQ15" s="229">
        <v>25324.150000000005</v>
      </c>
      <c r="BR15" s="229">
        <v>1511.5</v>
      </c>
      <c r="BS15" s="229">
        <v>26835.650000000005</v>
      </c>
      <c r="BT15" s="229">
        <v>0</v>
      </c>
      <c r="BU15" s="229">
        <v>0</v>
      </c>
      <c r="BV15" s="229">
        <v>0</v>
      </c>
      <c r="BW15" s="229">
        <v>0</v>
      </c>
      <c r="BX15" s="229">
        <v>0</v>
      </c>
      <c r="BY15" s="229">
        <v>0</v>
      </c>
      <c r="BZ15" s="229">
        <v>0</v>
      </c>
      <c r="CA15" s="229">
        <v>0</v>
      </c>
      <c r="CB15" s="229">
        <v>0</v>
      </c>
      <c r="CC15" s="229">
        <f t="shared" si="10"/>
        <v>105093.84999999427</v>
      </c>
      <c r="CD15" s="229"/>
      <c r="CE15" s="229">
        <f t="shared" si="11"/>
        <v>26835.650000000005</v>
      </c>
      <c r="CF15" s="229"/>
      <c r="CG15" s="229">
        <f t="shared" si="12"/>
        <v>0</v>
      </c>
      <c r="CH15" s="229">
        <f t="shared" si="13"/>
        <v>131929.49999999427</v>
      </c>
      <c r="CI15" s="229">
        <v>490704.43</v>
      </c>
      <c r="CJ15" s="229">
        <v>0</v>
      </c>
      <c r="CK15" s="229">
        <v>0</v>
      </c>
      <c r="CL15" s="229">
        <v>490704.43</v>
      </c>
      <c r="CM15" s="229">
        <v>0</v>
      </c>
      <c r="CN15" s="229">
        <v>0</v>
      </c>
      <c r="CO15" s="229">
        <v>11925.42</v>
      </c>
      <c r="CP15" s="229">
        <v>0</v>
      </c>
      <c r="CQ15" s="229">
        <v>-330163.27</v>
      </c>
      <c r="CR15" s="229">
        <f t="shared" si="14"/>
        <v>172466.57999999996</v>
      </c>
      <c r="CS15" s="229">
        <v>0</v>
      </c>
      <c r="CT15" s="229">
        <v>0</v>
      </c>
      <c r="CU15" s="229">
        <v>0</v>
      </c>
      <c r="CV15" s="229">
        <v>0</v>
      </c>
      <c r="CW15" s="229"/>
      <c r="CX15" s="229"/>
      <c r="CY15" s="229"/>
      <c r="CZ15" s="229">
        <v>0</v>
      </c>
      <c r="DA15" s="229">
        <f t="shared" si="15"/>
        <v>0</v>
      </c>
      <c r="DB15" s="229">
        <v>0</v>
      </c>
      <c r="DC15" s="229">
        <v>17912.53</v>
      </c>
      <c r="DD15" s="229">
        <v>0</v>
      </c>
      <c r="DE15" s="229">
        <v>0</v>
      </c>
      <c r="DF15" s="229">
        <v>-58318.71</v>
      </c>
      <c r="DG15" s="229">
        <v>-130.9</v>
      </c>
      <c r="DH15" s="229">
        <v>0</v>
      </c>
      <c r="DI15" s="229">
        <v>0</v>
      </c>
      <c r="DJ15" s="229">
        <f t="shared" si="16"/>
        <v>-40537.08</v>
      </c>
      <c r="DK15" s="229">
        <v>0</v>
      </c>
      <c r="DL15" s="229">
        <v>0</v>
      </c>
      <c r="DM15" s="229">
        <v>0</v>
      </c>
      <c r="DN15" s="229">
        <v>0</v>
      </c>
      <c r="DO15" s="229">
        <v>0</v>
      </c>
      <c r="DP15" s="230">
        <v>0</v>
      </c>
      <c r="DQ15" s="231">
        <f t="shared" si="0"/>
        <v>3889599.8600000055</v>
      </c>
      <c r="DR15" s="232">
        <f t="shared" si="1"/>
        <v>1596037.5800000015</v>
      </c>
      <c r="DS15" s="231">
        <f t="shared" si="2"/>
        <v>299982.2</v>
      </c>
      <c r="DT15" s="231">
        <f t="shared" si="3"/>
        <v>94439.340000000026</v>
      </c>
      <c r="DU15" s="231">
        <f t="shared" si="4"/>
        <v>0</v>
      </c>
      <c r="DV15" s="231">
        <f t="shared" si="5"/>
        <v>0</v>
      </c>
      <c r="DY15"/>
      <c r="DZ15"/>
    </row>
    <row r="16" spans="1:141" hidden="1">
      <c r="A16" s="226">
        <v>2300</v>
      </c>
      <c r="B16" s="227" t="s">
        <v>290</v>
      </c>
      <c r="C16" s="228" t="s">
        <v>281</v>
      </c>
      <c r="D16" s="228" t="s">
        <v>291</v>
      </c>
      <c r="E16" s="228" t="s">
        <v>5</v>
      </c>
      <c r="F16" s="228" t="s">
        <v>283</v>
      </c>
      <c r="G16" s="229">
        <v>3948747.82</v>
      </c>
      <c r="H16" s="229">
        <v>0</v>
      </c>
      <c r="I16" s="229">
        <v>246518.13</v>
      </c>
      <c r="J16" s="229">
        <v>0</v>
      </c>
      <c r="K16" s="229">
        <v>444000</v>
      </c>
      <c r="L16" s="229">
        <v>7200</v>
      </c>
      <c r="M16" s="229">
        <v>0</v>
      </c>
      <c r="N16" s="229">
        <v>0</v>
      </c>
      <c r="O16" s="229">
        <v>314253.08</v>
      </c>
      <c r="P16" s="229">
        <v>42218.41</v>
      </c>
      <c r="Q16" s="229">
        <v>0</v>
      </c>
      <c r="R16" s="229">
        <v>0</v>
      </c>
      <c r="S16" s="229">
        <v>19689.12</v>
      </c>
      <c r="T16" s="229">
        <v>0</v>
      </c>
      <c r="U16" s="229">
        <v>0</v>
      </c>
      <c r="V16" s="229">
        <v>22382.58</v>
      </c>
      <c r="W16" s="229">
        <v>92115</v>
      </c>
      <c r="X16" s="229">
        <f t="shared" si="6"/>
        <v>5137124.1400000006</v>
      </c>
      <c r="Y16" s="229">
        <v>2157721.39</v>
      </c>
      <c r="Z16" s="229">
        <v>0</v>
      </c>
      <c r="AA16" s="229">
        <v>974956.82</v>
      </c>
      <c r="AB16" s="229">
        <v>0</v>
      </c>
      <c r="AC16" s="229">
        <v>244312.14</v>
      </c>
      <c r="AD16" s="229">
        <v>167684.88</v>
      </c>
      <c r="AE16" s="229">
        <v>189668.45</v>
      </c>
      <c r="AF16" s="229">
        <v>0</v>
      </c>
      <c r="AG16" s="229">
        <v>0</v>
      </c>
      <c r="AH16" s="229">
        <v>0</v>
      </c>
      <c r="AI16" s="229">
        <v>0</v>
      </c>
      <c r="AJ16" s="229">
        <v>3207.64</v>
      </c>
      <c r="AK16" s="229">
        <v>0</v>
      </c>
      <c r="AL16" s="229">
        <v>0</v>
      </c>
      <c r="AM16" s="229">
        <v>26224.48</v>
      </c>
      <c r="AN16" s="229">
        <v>88165.54</v>
      </c>
      <c r="AO16" s="229">
        <v>75856.23</v>
      </c>
      <c r="AP16" s="229">
        <v>20945.13</v>
      </c>
      <c r="AQ16" s="229">
        <v>59505.74</v>
      </c>
      <c r="AR16" s="229">
        <v>3401</v>
      </c>
      <c r="AS16" s="229">
        <v>0</v>
      </c>
      <c r="AT16" s="229">
        <v>99071.65</v>
      </c>
      <c r="AU16" s="229">
        <v>39759.380000000005</v>
      </c>
      <c r="AV16" s="229">
        <v>0</v>
      </c>
      <c r="AW16" s="229">
        <v>134353.01</v>
      </c>
      <c r="AX16" s="229">
        <v>115967.97</v>
      </c>
      <c r="AY16" s="229">
        <v>16287.45</v>
      </c>
      <c r="AZ16" s="229">
        <v>130.9</v>
      </c>
      <c r="BA16" s="229">
        <v>581413.05000000005</v>
      </c>
      <c r="BB16" s="229">
        <v>13951.27</v>
      </c>
      <c r="BC16" s="229">
        <v>0</v>
      </c>
      <c r="BD16" s="229">
        <f t="shared" si="7"/>
        <v>5012584.12</v>
      </c>
      <c r="BE16" s="229">
        <v>132869.09999999974</v>
      </c>
      <c r="BF16" s="229">
        <f t="shared" si="8"/>
        <v>124540.02000000048</v>
      </c>
      <c r="BG16" s="229">
        <f t="shared" si="9"/>
        <v>257409.12000000023</v>
      </c>
      <c r="BH16" s="229">
        <v>68505.350000000006</v>
      </c>
      <c r="BI16" s="229">
        <v>0</v>
      </c>
      <c r="BJ16" s="229">
        <v>0</v>
      </c>
      <c r="BK16" s="229">
        <v>68505.350000000006</v>
      </c>
      <c r="BL16" s="229">
        <v>0</v>
      </c>
      <c r="BM16" s="229">
        <v>0</v>
      </c>
      <c r="BN16" s="229">
        <v>45986.16</v>
      </c>
      <c r="BO16" s="229">
        <v>0</v>
      </c>
      <c r="BP16" s="229">
        <v>45986.16</v>
      </c>
      <c r="BQ16" s="229">
        <v>34995.35</v>
      </c>
      <c r="BR16" s="229">
        <v>22519.190000000002</v>
      </c>
      <c r="BS16" s="229">
        <v>57514.54</v>
      </c>
      <c r="BT16" s="229">
        <v>0</v>
      </c>
      <c r="BU16" s="229">
        <v>0</v>
      </c>
      <c r="BV16" s="229">
        <v>0</v>
      </c>
      <c r="BW16" s="229">
        <v>0</v>
      </c>
      <c r="BX16" s="229">
        <v>0</v>
      </c>
      <c r="BY16" s="229">
        <v>0</v>
      </c>
      <c r="BZ16" s="229">
        <v>0</v>
      </c>
      <c r="CA16" s="229">
        <v>0</v>
      </c>
      <c r="CB16" s="229">
        <v>0</v>
      </c>
      <c r="CC16" s="229">
        <f t="shared" si="10"/>
        <v>257409.12000000023</v>
      </c>
      <c r="CD16" s="229"/>
      <c r="CE16" s="229">
        <f t="shared" si="11"/>
        <v>57514.54</v>
      </c>
      <c r="CF16" s="229"/>
      <c r="CG16" s="229">
        <f t="shared" si="12"/>
        <v>0</v>
      </c>
      <c r="CH16" s="229">
        <f t="shared" si="13"/>
        <v>314923.66000000021</v>
      </c>
      <c r="CI16" s="229">
        <v>704734.33</v>
      </c>
      <c r="CJ16" s="229">
        <v>225381.92</v>
      </c>
      <c r="CK16" s="229">
        <v>0</v>
      </c>
      <c r="CL16" s="229">
        <v>479352.40999999992</v>
      </c>
      <c r="CM16" s="229">
        <v>0</v>
      </c>
      <c r="CN16" s="229">
        <v>0</v>
      </c>
      <c r="CO16" s="229">
        <v>15829.09</v>
      </c>
      <c r="CP16" s="229">
        <v>15062.81</v>
      </c>
      <c r="CQ16" s="229">
        <v>0</v>
      </c>
      <c r="CR16" s="229">
        <f t="shared" si="14"/>
        <v>510244.30999999994</v>
      </c>
      <c r="CS16" s="229">
        <v>110000</v>
      </c>
      <c r="CT16" s="229">
        <v>10039.200000000001</v>
      </c>
      <c r="CU16" s="229">
        <v>0</v>
      </c>
      <c r="CV16" s="229">
        <v>99960.8</v>
      </c>
      <c r="CW16" s="229"/>
      <c r="CX16" s="229"/>
      <c r="CY16" s="229"/>
      <c r="CZ16" s="229">
        <v>0</v>
      </c>
      <c r="DA16" s="229">
        <f t="shared" si="15"/>
        <v>99960.8</v>
      </c>
      <c r="DB16" s="229">
        <v>0</v>
      </c>
      <c r="DC16" s="229">
        <v>2270.62</v>
      </c>
      <c r="DD16" s="229">
        <v>0</v>
      </c>
      <c r="DE16" s="229">
        <v>0</v>
      </c>
      <c r="DF16" s="229">
        <v>-9728.4599999999991</v>
      </c>
      <c r="DG16" s="229">
        <v>-4147.8999999999996</v>
      </c>
      <c r="DH16" s="229">
        <v>0</v>
      </c>
      <c r="DI16" s="229">
        <v>0</v>
      </c>
      <c r="DJ16" s="229">
        <f t="shared" si="16"/>
        <v>-11605.739999999998</v>
      </c>
      <c r="DK16" s="229">
        <v>0</v>
      </c>
      <c r="DL16" s="229">
        <v>26928.11</v>
      </c>
      <c r="DM16" s="229">
        <v>0</v>
      </c>
      <c r="DN16" s="229">
        <v>-310603.82</v>
      </c>
      <c r="DO16" s="229">
        <v>0</v>
      </c>
      <c r="DP16" s="230">
        <v>0</v>
      </c>
      <c r="DQ16" s="231">
        <f t="shared" si="0"/>
        <v>3734343.6800000002</v>
      </c>
      <c r="DR16" s="232">
        <f t="shared" si="1"/>
        <v>1278240.44</v>
      </c>
      <c r="DS16" s="231">
        <f t="shared" si="2"/>
        <v>115967.97</v>
      </c>
      <c r="DT16" s="231">
        <f t="shared" si="3"/>
        <v>376160.61</v>
      </c>
      <c r="DU16" s="231">
        <f t="shared" si="4"/>
        <v>0</v>
      </c>
      <c r="DV16" s="231">
        <f t="shared" si="5"/>
        <v>-283675.71000000002</v>
      </c>
      <c r="DY16"/>
      <c r="DZ16"/>
    </row>
    <row r="17" spans="1:137" hidden="1">
      <c r="A17" s="226">
        <v>2014</v>
      </c>
      <c r="B17" s="227" t="s">
        <v>292</v>
      </c>
      <c r="C17" s="228" t="s">
        <v>281</v>
      </c>
      <c r="D17" s="228" t="s">
        <v>291</v>
      </c>
      <c r="E17" s="228" t="s">
        <v>5</v>
      </c>
      <c r="F17" s="228" t="s">
        <v>293</v>
      </c>
      <c r="G17" s="229">
        <v>2443253.29</v>
      </c>
      <c r="H17" s="229">
        <v>0</v>
      </c>
      <c r="I17" s="229">
        <v>49556.5</v>
      </c>
      <c r="J17" s="229">
        <v>0</v>
      </c>
      <c r="K17" s="229">
        <v>242480</v>
      </c>
      <c r="L17" s="229">
        <v>6171.29</v>
      </c>
      <c r="M17" s="229">
        <v>0</v>
      </c>
      <c r="N17" s="229">
        <v>0</v>
      </c>
      <c r="O17" s="229">
        <v>115931.61</v>
      </c>
      <c r="P17" s="229">
        <v>787.32</v>
      </c>
      <c r="Q17" s="229">
        <v>0</v>
      </c>
      <c r="R17" s="229">
        <v>0</v>
      </c>
      <c r="S17" s="229">
        <v>1752.3299999999997</v>
      </c>
      <c r="T17" s="229">
        <v>0</v>
      </c>
      <c r="U17" s="229">
        <v>0</v>
      </c>
      <c r="V17" s="229">
        <v>15124.58</v>
      </c>
      <c r="W17" s="229">
        <v>71370</v>
      </c>
      <c r="X17" s="229">
        <f t="shared" si="6"/>
        <v>2946426.92</v>
      </c>
      <c r="Y17" s="229">
        <v>971204.00000000058</v>
      </c>
      <c r="Z17" s="229">
        <v>2439.5300000000002</v>
      </c>
      <c r="AA17" s="229">
        <v>0</v>
      </c>
      <c r="AB17" s="229">
        <v>521516.89999999997</v>
      </c>
      <c r="AC17" s="229">
        <v>1926.8200000000008</v>
      </c>
      <c r="AD17" s="229">
        <v>124.79999999999988</v>
      </c>
      <c r="AE17" s="229">
        <v>725436.66000000085</v>
      </c>
      <c r="AF17" s="229">
        <v>16121.860000000072</v>
      </c>
      <c r="AG17" s="229">
        <v>12965.1</v>
      </c>
      <c r="AH17" s="229">
        <v>0</v>
      </c>
      <c r="AI17" s="229">
        <v>1215.03</v>
      </c>
      <c r="AJ17" s="229">
        <v>12372.28</v>
      </c>
      <c r="AK17" s="229">
        <v>90.000000000000028</v>
      </c>
      <c r="AL17" s="229">
        <v>8561.5800000000017</v>
      </c>
      <c r="AM17" s="229">
        <v>26569.920000000002</v>
      </c>
      <c r="AN17" s="229">
        <v>72149.280000000013</v>
      </c>
      <c r="AO17" s="229">
        <v>34184.79</v>
      </c>
      <c r="AP17" s="229">
        <v>6757.75</v>
      </c>
      <c r="AQ17" s="229">
        <v>72799.320000000007</v>
      </c>
      <c r="AR17" s="229">
        <v>27529.85</v>
      </c>
      <c r="AS17" s="229">
        <v>14717.700000000004</v>
      </c>
      <c r="AT17" s="229">
        <v>115201.97999999998</v>
      </c>
      <c r="AU17" s="229">
        <v>9471</v>
      </c>
      <c r="AV17" s="229">
        <v>0</v>
      </c>
      <c r="AW17" s="229">
        <v>83604.350000000006</v>
      </c>
      <c r="AX17" s="229">
        <v>33414.69</v>
      </c>
      <c r="AY17" s="229">
        <v>9852.51</v>
      </c>
      <c r="AZ17" s="229">
        <v>120753.38999999998</v>
      </c>
      <c r="BA17" s="229">
        <v>0</v>
      </c>
      <c r="BB17" s="229">
        <v>0</v>
      </c>
      <c r="BC17" s="229">
        <v>0</v>
      </c>
      <c r="BD17" s="229">
        <f t="shared" si="7"/>
        <v>2900981.0900000012</v>
      </c>
      <c r="BE17" s="229">
        <v>-362814.89000000007</v>
      </c>
      <c r="BF17" s="229">
        <f t="shared" si="8"/>
        <v>45445.829999998678</v>
      </c>
      <c r="BG17" s="229">
        <f t="shared" si="9"/>
        <v>-317369.06000000139</v>
      </c>
      <c r="BH17" s="229">
        <v>8587.75</v>
      </c>
      <c r="BI17" s="229">
        <v>0</v>
      </c>
      <c r="BJ17" s="229">
        <v>0</v>
      </c>
      <c r="BK17" s="229">
        <v>8587.75</v>
      </c>
      <c r="BL17" s="229">
        <v>0</v>
      </c>
      <c r="BM17" s="229">
        <v>0</v>
      </c>
      <c r="BN17" s="229">
        <v>0</v>
      </c>
      <c r="BO17" s="229">
        <v>0</v>
      </c>
      <c r="BP17" s="229">
        <v>0</v>
      </c>
      <c r="BQ17" s="229">
        <v>0</v>
      </c>
      <c r="BR17" s="229">
        <v>8587.75</v>
      </c>
      <c r="BS17" s="229">
        <v>8587.75</v>
      </c>
      <c r="BT17" s="229">
        <v>0</v>
      </c>
      <c r="BU17" s="229">
        <v>0</v>
      </c>
      <c r="BV17" s="229">
        <v>0</v>
      </c>
      <c r="BW17" s="229">
        <v>0</v>
      </c>
      <c r="BX17" s="229">
        <v>0</v>
      </c>
      <c r="BY17" s="229">
        <v>0</v>
      </c>
      <c r="BZ17" s="229">
        <v>0</v>
      </c>
      <c r="CA17" s="229">
        <v>0</v>
      </c>
      <c r="CB17" s="229">
        <v>0</v>
      </c>
      <c r="CC17" s="229"/>
      <c r="CD17" s="229">
        <v>-317369.06000000139</v>
      </c>
      <c r="CE17" s="229">
        <f t="shared" si="11"/>
        <v>8587.75</v>
      </c>
      <c r="CF17" s="229"/>
      <c r="CG17" s="229">
        <f t="shared" si="12"/>
        <v>0</v>
      </c>
      <c r="CH17" s="229">
        <f t="shared" si="13"/>
        <v>-308781.31000000139</v>
      </c>
      <c r="CI17" s="229">
        <v>0</v>
      </c>
      <c r="CJ17" s="229">
        <v>0</v>
      </c>
      <c r="CK17" s="229">
        <v>0</v>
      </c>
      <c r="CL17" s="229">
        <v>0</v>
      </c>
      <c r="CM17" s="229">
        <v>0</v>
      </c>
      <c r="CN17" s="229">
        <v>0</v>
      </c>
      <c r="CO17" s="229">
        <v>0</v>
      </c>
      <c r="CP17" s="229">
        <v>0</v>
      </c>
      <c r="CQ17" s="229">
        <v>0</v>
      </c>
      <c r="CR17" s="229">
        <f t="shared" si="14"/>
        <v>0</v>
      </c>
      <c r="CS17" s="229">
        <v>0</v>
      </c>
      <c r="CT17" s="229">
        <v>0</v>
      </c>
      <c r="CU17" s="229">
        <v>0</v>
      </c>
      <c r="CV17" s="229">
        <v>0</v>
      </c>
      <c r="CW17" s="229"/>
      <c r="CX17" s="229"/>
      <c r="CY17" s="229"/>
      <c r="CZ17" s="229">
        <f>SUM(CH17-CM17-CW17)-DJ17</f>
        <v>-285493.46000000142</v>
      </c>
      <c r="DA17" s="229">
        <f t="shared" si="15"/>
        <v>-285493.46000000142</v>
      </c>
      <c r="DB17" s="229">
        <v>0</v>
      </c>
      <c r="DC17" s="229">
        <v>1715.68</v>
      </c>
      <c r="DD17" s="229">
        <v>0</v>
      </c>
      <c r="DE17" s="229">
        <v>0</v>
      </c>
      <c r="DF17" s="229">
        <v>0</v>
      </c>
      <c r="DG17" s="229">
        <v>-25003.53</v>
      </c>
      <c r="DH17" s="229">
        <v>0</v>
      </c>
      <c r="DI17" s="229">
        <v>0</v>
      </c>
      <c r="DJ17" s="229">
        <f t="shared" si="16"/>
        <v>-23287.85</v>
      </c>
      <c r="DK17" s="229">
        <v>0</v>
      </c>
      <c r="DL17" s="229">
        <v>0</v>
      </c>
      <c r="DM17" s="229">
        <v>0</v>
      </c>
      <c r="DN17" s="229">
        <v>0</v>
      </c>
      <c r="DO17" s="229">
        <v>0</v>
      </c>
      <c r="DP17" s="230">
        <v>2.0372681319713593E-9</v>
      </c>
      <c r="DQ17" s="231">
        <f t="shared" si="0"/>
        <v>2238770.5700000017</v>
      </c>
      <c r="DR17" s="232">
        <f t="shared" si="1"/>
        <v>662210.51999999955</v>
      </c>
      <c r="DS17" s="231">
        <f t="shared" si="2"/>
        <v>33414.69</v>
      </c>
      <c r="DT17" s="231">
        <f t="shared" si="3"/>
        <v>118471.26000000001</v>
      </c>
      <c r="DU17" s="231">
        <f t="shared" si="4"/>
        <v>0</v>
      </c>
      <c r="DV17" s="231">
        <f t="shared" si="5"/>
        <v>0</v>
      </c>
      <c r="DY17"/>
      <c r="DZ17"/>
    </row>
    <row r="18" spans="1:137" hidden="1">
      <c r="A18" s="233">
        <v>7016</v>
      </c>
      <c r="B18" s="234" t="s">
        <v>295</v>
      </c>
      <c r="C18" s="228" t="s">
        <v>281</v>
      </c>
      <c r="D18" s="228" t="s">
        <v>296</v>
      </c>
      <c r="E18" s="228" t="s">
        <v>5</v>
      </c>
      <c r="F18" s="228" t="s">
        <v>283</v>
      </c>
      <c r="G18" s="229">
        <v>2220370</v>
      </c>
      <c r="H18" s="229">
        <v>0</v>
      </c>
      <c r="I18" s="229">
        <v>4662886</v>
      </c>
      <c r="J18" s="229">
        <v>0</v>
      </c>
      <c r="K18" s="229">
        <v>72790</v>
      </c>
      <c r="L18" s="229">
        <v>200</v>
      </c>
      <c r="M18" s="229">
        <v>70134</v>
      </c>
      <c r="N18" s="229">
        <v>0</v>
      </c>
      <c r="O18" s="229">
        <v>8596</v>
      </c>
      <c r="P18" s="229">
        <v>0</v>
      </c>
      <c r="Q18" s="229">
        <v>0</v>
      </c>
      <c r="R18" s="229">
        <v>0</v>
      </c>
      <c r="S18" s="229">
        <v>0</v>
      </c>
      <c r="T18" s="229">
        <v>0</v>
      </c>
      <c r="U18" s="229">
        <v>0</v>
      </c>
      <c r="V18" s="229">
        <v>19637</v>
      </c>
      <c r="W18" s="229">
        <v>0</v>
      </c>
      <c r="X18" s="229">
        <f t="shared" si="6"/>
        <v>7054613</v>
      </c>
      <c r="Y18" s="229">
        <v>2217351</v>
      </c>
      <c r="Z18" s="229">
        <v>0</v>
      </c>
      <c r="AA18" s="229">
        <v>1120493</v>
      </c>
      <c r="AB18" s="229">
        <v>233529</v>
      </c>
      <c r="AC18" s="229">
        <v>291103</v>
      </c>
      <c r="AD18" s="229">
        <v>61854</v>
      </c>
      <c r="AE18" s="229">
        <v>896884</v>
      </c>
      <c r="AF18" s="229">
        <v>50222</v>
      </c>
      <c r="AG18" s="229">
        <v>20914</v>
      </c>
      <c r="AH18" s="229">
        <v>0</v>
      </c>
      <c r="AI18" s="229">
        <v>0</v>
      </c>
      <c r="AJ18" s="229">
        <v>212941</v>
      </c>
      <c r="AK18" s="229">
        <v>4958</v>
      </c>
      <c r="AL18" s="229">
        <v>28260</v>
      </c>
      <c r="AM18" s="229">
        <v>6068</v>
      </c>
      <c r="AN18" s="229">
        <v>50475</v>
      </c>
      <c r="AO18" s="229">
        <v>0</v>
      </c>
      <c r="AP18" s="229">
        <v>45811</v>
      </c>
      <c r="AQ18" s="229">
        <v>296983</v>
      </c>
      <c r="AR18" s="229">
        <v>135383</v>
      </c>
      <c r="AS18" s="229">
        <v>6311</v>
      </c>
      <c r="AT18" s="229">
        <v>68479</v>
      </c>
      <c r="AU18" s="229">
        <v>4700</v>
      </c>
      <c r="AV18" s="229">
        <v>289</v>
      </c>
      <c r="AW18" s="229">
        <v>54231</v>
      </c>
      <c r="AX18" s="229">
        <v>160720</v>
      </c>
      <c r="AY18" s="229">
        <v>6694</v>
      </c>
      <c r="AZ18" s="229">
        <v>1448994</v>
      </c>
      <c r="BA18" s="229">
        <v>0</v>
      </c>
      <c r="BB18" s="229">
        <v>0</v>
      </c>
      <c r="BC18" s="229">
        <v>0</v>
      </c>
      <c r="BD18" s="229">
        <f t="shared" si="7"/>
        <v>7423647</v>
      </c>
      <c r="BE18" s="229">
        <v>744463</v>
      </c>
      <c r="BF18" s="229">
        <f t="shared" si="8"/>
        <v>-369034</v>
      </c>
      <c r="BG18" s="229">
        <f t="shared" si="9"/>
        <v>375429</v>
      </c>
      <c r="BH18" s="229">
        <v>12910</v>
      </c>
      <c r="BI18" s="229">
        <v>0</v>
      </c>
      <c r="BJ18" s="229">
        <v>0</v>
      </c>
      <c r="BK18" s="229">
        <v>12910</v>
      </c>
      <c r="BL18" s="229">
        <v>0</v>
      </c>
      <c r="BM18" s="229">
        <v>0</v>
      </c>
      <c r="BN18" s="229">
        <v>0</v>
      </c>
      <c r="BO18" s="229">
        <v>0</v>
      </c>
      <c r="BP18" s="229">
        <v>0</v>
      </c>
      <c r="BQ18" s="229">
        <v>57393</v>
      </c>
      <c r="BR18" s="229">
        <v>12910</v>
      </c>
      <c r="BS18" s="229">
        <v>70303</v>
      </c>
      <c r="BT18" s="229">
        <v>0</v>
      </c>
      <c r="BU18" s="229">
        <v>0</v>
      </c>
      <c r="BV18" s="229">
        <v>0</v>
      </c>
      <c r="BW18" s="229">
        <v>0</v>
      </c>
      <c r="BX18" s="229">
        <v>0</v>
      </c>
      <c r="BY18" s="229">
        <v>0</v>
      </c>
      <c r="BZ18" s="229">
        <v>0</v>
      </c>
      <c r="CA18" s="229">
        <v>0</v>
      </c>
      <c r="CB18" s="229">
        <v>0</v>
      </c>
      <c r="CC18" s="229">
        <f t="shared" si="10"/>
        <v>375429</v>
      </c>
      <c r="CD18" s="229"/>
      <c r="CE18" s="229">
        <f t="shared" si="11"/>
        <v>70303</v>
      </c>
      <c r="CF18" s="229"/>
      <c r="CG18" s="229">
        <f t="shared" si="12"/>
        <v>0</v>
      </c>
      <c r="CH18" s="229">
        <f t="shared" si="13"/>
        <v>445732</v>
      </c>
      <c r="CI18" s="229">
        <v>960615</v>
      </c>
      <c r="CJ18" s="229">
        <v>489727</v>
      </c>
      <c r="CK18" s="229">
        <v>585088</v>
      </c>
      <c r="CL18" s="229">
        <v>1055976</v>
      </c>
      <c r="CM18" s="229">
        <v>0</v>
      </c>
      <c r="CN18" s="229">
        <v>0</v>
      </c>
      <c r="CO18" s="229">
        <v>41461</v>
      </c>
      <c r="CP18" s="229">
        <v>189420</v>
      </c>
      <c r="CQ18" s="229">
        <v>-745489</v>
      </c>
      <c r="CR18" s="229">
        <f t="shared" si="14"/>
        <v>541368</v>
      </c>
      <c r="CS18" s="229">
        <v>0</v>
      </c>
      <c r="CT18" s="229">
        <v>0</v>
      </c>
      <c r="CU18" s="229">
        <v>0</v>
      </c>
      <c r="CV18" s="229">
        <v>0</v>
      </c>
      <c r="CW18" s="229"/>
      <c r="CX18" s="229"/>
      <c r="CY18" s="229"/>
      <c r="CZ18" s="229">
        <v>0</v>
      </c>
      <c r="DA18" s="229">
        <f t="shared" si="15"/>
        <v>0</v>
      </c>
      <c r="DB18" s="229">
        <v>0</v>
      </c>
      <c r="DC18" s="229">
        <v>8596</v>
      </c>
      <c r="DD18" s="229">
        <v>19311</v>
      </c>
      <c r="DE18" s="229">
        <v>0</v>
      </c>
      <c r="DF18" s="229">
        <v>-118705</v>
      </c>
      <c r="DG18" s="229">
        <v>-2503</v>
      </c>
      <c r="DH18" s="229">
        <v>0</v>
      </c>
      <c r="DI18" s="229">
        <v>0</v>
      </c>
      <c r="DJ18" s="229">
        <f t="shared" si="16"/>
        <v>-93301</v>
      </c>
      <c r="DK18" s="229">
        <v>0</v>
      </c>
      <c r="DL18" s="229">
        <v>0</v>
      </c>
      <c r="DM18" s="229">
        <v>0</v>
      </c>
      <c r="DN18" s="229">
        <v>-2335</v>
      </c>
      <c r="DO18" s="229">
        <v>0</v>
      </c>
      <c r="DP18" s="230">
        <v>-0.04</v>
      </c>
      <c r="DQ18" s="231">
        <f t="shared" si="0"/>
        <v>4871436</v>
      </c>
      <c r="DR18" s="232">
        <f t="shared" si="1"/>
        <v>2552211</v>
      </c>
      <c r="DS18" s="231">
        <f t="shared" si="2"/>
        <v>160720</v>
      </c>
      <c r="DT18" s="231">
        <f t="shared" si="3"/>
        <v>8596</v>
      </c>
      <c r="DU18" s="231">
        <f t="shared" si="4"/>
        <v>0</v>
      </c>
      <c r="DV18" s="231">
        <f t="shared" si="5"/>
        <v>-2335</v>
      </c>
      <c r="DY18"/>
      <c r="DZ18"/>
    </row>
    <row r="19" spans="1:137" hidden="1">
      <c r="A19" s="226">
        <v>7052</v>
      </c>
      <c r="B19" s="227" t="s">
        <v>297</v>
      </c>
      <c r="C19" s="228" t="s">
        <v>281</v>
      </c>
      <c r="D19" s="228" t="s">
        <v>296</v>
      </c>
      <c r="E19" s="228" t="s">
        <v>5</v>
      </c>
      <c r="F19" s="228" t="s">
        <v>293</v>
      </c>
      <c r="G19" s="229">
        <v>1119137.97</v>
      </c>
      <c r="H19" s="229">
        <v>0</v>
      </c>
      <c r="I19" s="229">
        <v>1599557.9</v>
      </c>
      <c r="J19" s="229">
        <v>0</v>
      </c>
      <c r="K19" s="229">
        <v>71690</v>
      </c>
      <c r="L19" s="229">
        <v>8285.15</v>
      </c>
      <c r="M19" s="229">
        <v>0</v>
      </c>
      <c r="N19" s="229">
        <v>0</v>
      </c>
      <c r="O19" s="229">
        <v>30610.68</v>
      </c>
      <c r="P19" s="229">
        <v>14787.170000000002</v>
      </c>
      <c r="Q19" s="229">
        <v>0</v>
      </c>
      <c r="R19" s="229">
        <v>0</v>
      </c>
      <c r="S19" s="229">
        <v>2412.16</v>
      </c>
      <c r="T19" s="229">
        <v>0</v>
      </c>
      <c r="U19" s="229">
        <v>0</v>
      </c>
      <c r="V19" s="229">
        <v>6151.77</v>
      </c>
      <c r="W19" s="229">
        <v>28732.6</v>
      </c>
      <c r="X19" s="229">
        <f t="shared" si="6"/>
        <v>2881365.4000000004</v>
      </c>
      <c r="Y19" s="229">
        <v>805771.99999999523</v>
      </c>
      <c r="Z19" s="229">
        <v>0</v>
      </c>
      <c r="AA19" s="229">
        <v>1050960</v>
      </c>
      <c r="AB19" s="229">
        <v>28008.999999999498</v>
      </c>
      <c r="AC19" s="229">
        <v>94702.94</v>
      </c>
      <c r="AD19" s="229">
        <v>0</v>
      </c>
      <c r="AE19" s="229">
        <v>154605.80000000005</v>
      </c>
      <c r="AF19" s="229">
        <v>0</v>
      </c>
      <c r="AG19" s="229">
        <v>11469.4</v>
      </c>
      <c r="AH19" s="229">
        <v>0</v>
      </c>
      <c r="AI19" s="229">
        <v>3529.86</v>
      </c>
      <c r="AJ19" s="229">
        <v>5107.3399999999965</v>
      </c>
      <c r="AK19" s="229">
        <v>0</v>
      </c>
      <c r="AL19" s="229">
        <v>1997.28</v>
      </c>
      <c r="AM19" s="229">
        <v>0</v>
      </c>
      <c r="AN19" s="229">
        <v>0</v>
      </c>
      <c r="AO19" s="229">
        <v>0</v>
      </c>
      <c r="AP19" s="229">
        <v>170650.82</v>
      </c>
      <c r="AQ19" s="229">
        <v>47141.04</v>
      </c>
      <c r="AR19" s="229">
        <v>52</v>
      </c>
      <c r="AS19" s="229">
        <v>0</v>
      </c>
      <c r="AT19" s="229">
        <v>14097.479999999998</v>
      </c>
      <c r="AU19" s="229">
        <v>3291.75</v>
      </c>
      <c r="AV19" s="229">
        <v>4902.5</v>
      </c>
      <c r="AW19" s="229">
        <v>37842.270000000004</v>
      </c>
      <c r="AX19" s="229">
        <v>518087.47999999992</v>
      </c>
      <c r="AY19" s="229">
        <v>0</v>
      </c>
      <c r="AZ19" s="229">
        <v>176244.60000000003</v>
      </c>
      <c r="BA19" s="229">
        <v>0</v>
      </c>
      <c r="BB19" s="229">
        <v>0</v>
      </c>
      <c r="BC19" s="229">
        <v>0</v>
      </c>
      <c r="BD19" s="229">
        <f t="shared" si="7"/>
        <v>3128463.559999994</v>
      </c>
      <c r="BE19" s="229">
        <v>-298745.87000000029</v>
      </c>
      <c r="BF19" s="229">
        <f t="shared" si="8"/>
        <v>-247098.15999999363</v>
      </c>
      <c r="BG19" s="229">
        <f t="shared" si="9"/>
        <v>-545844.02999999397</v>
      </c>
      <c r="BH19" s="229">
        <v>39750.75</v>
      </c>
      <c r="BI19" s="229">
        <v>0</v>
      </c>
      <c r="BJ19" s="229">
        <v>0</v>
      </c>
      <c r="BK19" s="229">
        <v>39750.75</v>
      </c>
      <c r="BL19" s="229">
        <v>0</v>
      </c>
      <c r="BM19" s="229">
        <v>30911</v>
      </c>
      <c r="BN19" s="229">
        <v>0</v>
      </c>
      <c r="BO19" s="229">
        <v>0</v>
      </c>
      <c r="BP19" s="229">
        <v>30911</v>
      </c>
      <c r="BQ19" s="229">
        <v>0</v>
      </c>
      <c r="BR19" s="229">
        <v>8839.75</v>
      </c>
      <c r="BS19" s="229">
        <v>8839.75</v>
      </c>
      <c r="BT19" s="229">
        <v>0</v>
      </c>
      <c r="BU19" s="229">
        <v>0</v>
      </c>
      <c r="BV19" s="229">
        <v>0</v>
      </c>
      <c r="BW19" s="229">
        <v>0</v>
      </c>
      <c r="BX19" s="229">
        <v>0</v>
      </c>
      <c r="BY19" s="229">
        <v>0</v>
      </c>
      <c r="BZ19" s="229">
        <v>0</v>
      </c>
      <c r="CA19" s="229">
        <v>0</v>
      </c>
      <c r="CB19" s="229">
        <v>0</v>
      </c>
      <c r="CC19" s="229"/>
      <c r="CD19" s="229">
        <v>-545844.02999999397</v>
      </c>
      <c r="CE19" s="229">
        <f t="shared" si="11"/>
        <v>8839.75</v>
      </c>
      <c r="CF19" s="229"/>
      <c r="CG19" s="229">
        <f t="shared" si="12"/>
        <v>0</v>
      </c>
      <c r="CH19" s="229">
        <f t="shared" si="13"/>
        <v>-537004.27999999397</v>
      </c>
      <c r="CI19" s="229">
        <v>0</v>
      </c>
      <c r="CJ19" s="229">
        <v>0</v>
      </c>
      <c r="CK19" s="229">
        <v>0</v>
      </c>
      <c r="CL19" s="229">
        <v>0</v>
      </c>
      <c r="CM19" s="229">
        <v>0</v>
      </c>
      <c r="CN19" s="229">
        <v>0</v>
      </c>
      <c r="CO19" s="229">
        <v>0</v>
      </c>
      <c r="CP19" s="229">
        <v>0</v>
      </c>
      <c r="CQ19" s="229">
        <v>0</v>
      </c>
      <c r="CR19" s="229">
        <f t="shared" si="14"/>
        <v>0</v>
      </c>
      <c r="CS19" s="229">
        <v>0</v>
      </c>
      <c r="CT19" s="229">
        <v>0</v>
      </c>
      <c r="CU19" s="229">
        <v>0</v>
      </c>
      <c r="CV19" s="229">
        <v>0</v>
      </c>
      <c r="CW19" s="229"/>
      <c r="CX19" s="229"/>
      <c r="CY19" s="229"/>
      <c r="CZ19" s="229">
        <v>-340054.20999999379</v>
      </c>
      <c r="DA19" s="229">
        <f t="shared" si="15"/>
        <v>-340054.20999999379</v>
      </c>
      <c r="DB19" s="229">
        <v>0</v>
      </c>
      <c r="DC19" s="229">
        <v>7337.58</v>
      </c>
      <c r="DD19" s="229">
        <v>0</v>
      </c>
      <c r="DE19" s="229">
        <v>0</v>
      </c>
      <c r="DF19" s="229">
        <v>-193077.72</v>
      </c>
      <c r="DG19" s="229">
        <v>-11209.93</v>
      </c>
      <c r="DH19" s="229">
        <v>0</v>
      </c>
      <c r="DI19" s="229">
        <v>0</v>
      </c>
      <c r="DJ19" s="229">
        <f t="shared" si="16"/>
        <v>-196950.07</v>
      </c>
      <c r="DK19" s="229">
        <v>0</v>
      </c>
      <c r="DL19" s="229">
        <v>0</v>
      </c>
      <c r="DM19" s="229">
        <v>0</v>
      </c>
      <c r="DN19" s="229">
        <v>0</v>
      </c>
      <c r="DO19" s="229">
        <v>0</v>
      </c>
      <c r="DP19" s="230">
        <v>-6.1700120568275452E-9</v>
      </c>
      <c r="DQ19" s="231">
        <f t="shared" si="0"/>
        <v>2134049.7399999946</v>
      </c>
      <c r="DR19" s="232">
        <f t="shared" si="1"/>
        <v>994413.81999999937</v>
      </c>
      <c r="DS19" s="231">
        <f t="shared" si="2"/>
        <v>518087.47999999992</v>
      </c>
      <c r="DT19" s="231">
        <f t="shared" si="3"/>
        <v>47810.010000000009</v>
      </c>
      <c r="DU19" s="231">
        <f t="shared" si="4"/>
        <v>0</v>
      </c>
      <c r="DV19" s="231">
        <f t="shared" si="5"/>
        <v>0</v>
      </c>
      <c r="DY19"/>
      <c r="DZ19"/>
    </row>
    <row r="20" spans="1:137" hidden="1">
      <c r="A20" s="226">
        <v>2017</v>
      </c>
      <c r="B20" s="227" t="s">
        <v>298</v>
      </c>
      <c r="C20" s="228" t="s">
        <v>281</v>
      </c>
      <c r="D20" s="228" t="s">
        <v>291</v>
      </c>
      <c r="E20" s="228" t="s">
        <v>5</v>
      </c>
      <c r="F20" s="228" t="s">
        <v>283</v>
      </c>
      <c r="G20" s="229">
        <v>1752496.35</v>
      </c>
      <c r="H20" s="229">
        <v>0</v>
      </c>
      <c r="I20" s="229">
        <v>135845.51999999999</v>
      </c>
      <c r="J20" s="229">
        <v>0</v>
      </c>
      <c r="K20" s="229">
        <v>133460</v>
      </c>
      <c r="L20" s="229">
        <v>3856.93</v>
      </c>
      <c r="M20" s="229">
        <v>0</v>
      </c>
      <c r="N20" s="229">
        <v>0</v>
      </c>
      <c r="O20" s="229">
        <v>23574.59</v>
      </c>
      <c r="P20" s="229">
        <v>2419.86</v>
      </c>
      <c r="Q20" s="229">
        <v>0</v>
      </c>
      <c r="R20" s="229">
        <v>0</v>
      </c>
      <c r="S20" s="229">
        <v>1062.2</v>
      </c>
      <c r="T20" s="229">
        <v>0</v>
      </c>
      <c r="U20" s="229">
        <v>0</v>
      </c>
      <c r="V20" s="229">
        <v>2787.71</v>
      </c>
      <c r="W20" s="229">
        <v>83115</v>
      </c>
      <c r="X20" s="229">
        <f t="shared" si="6"/>
        <v>2138618.16</v>
      </c>
      <c r="Y20" s="229">
        <v>990382.32</v>
      </c>
      <c r="Z20" s="229">
        <v>534.18000000000006</v>
      </c>
      <c r="AA20" s="229">
        <v>257747.35</v>
      </c>
      <c r="AB20" s="229">
        <v>0</v>
      </c>
      <c r="AC20" s="229">
        <v>131137.46</v>
      </c>
      <c r="AD20" s="229">
        <v>0</v>
      </c>
      <c r="AE20" s="229">
        <v>0</v>
      </c>
      <c r="AF20" s="229">
        <v>0</v>
      </c>
      <c r="AG20" s="229">
        <v>0</v>
      </c>
      <c r="AH20" s="229">
        <v>0</v>
      </c>
      <c r="AI20" s="229">
        <v>0</v>
      </c>
      <c r="AJ20" s="229">
        <v>51991.08</v>
      </c>
      <c r="AK20" s="229">
        <v>0</v>
      </c>
      <c r="AL20" s="229">
        <v>0</v>
      </c>
      <c r="AM20" s="229">
        <v>0</v>
      </c>
      <c r="AN20" s="229">
        <v>22078.02</v>
      </c>
      <c r="AO20" s="229">
        <v>28407.83</v>
      </c>
      <c r="AP20" s="229">
        <v>2485.88</v>
      </c>
      <c r="AQ20" s="229">
        <v>83870.75999999998</v>
      </c>
      <c r="AR20" s="229">
        <v>7640.13</v>
      </c>
      <c r="AS20" s="229">
        <v>84.139999999999986</v>
      </c>
      <c r="AT20" s="229">
        <v>12052.990000000002</v>
      </c>
      <c r="AU20" s="229">
        <v>5139.75</v>
      </c>
      <c r="AV20" s="229">
        <v>0</v>
      </c>
      <c r="AW20" s="229">
        <v>99424.79</v>
      </c>
      <c r="AX20" s="229">
        <v>124704.14999999997</v>
      </c>
      <c r="AY20" s="229">
        <v>6618.48</v>
      </c>
      <c r="AZ20" s="229">
        <v>55292.26</v>
      </c>
      <c r="BA20" s="229">
        <v>367531</v>
      </c>
      <c r="BB20" s="229">
        <v>0</v>
      </c>
      <c r="BC20" s="229">
        <v>0</v>
      </c>
      <c r="BD20" s="229">
        <f t="shared" si="7"/>
        <v>2247122.5699999998</v>
      </c>
      <c r="BE20" s="229">
        <v>8143.0000000002328</v>
      </c>
      <c r="BF20" s="229">
        <f t="shared" si="8"/>
        <v>-108504.40999999968</v>
      </c>
      <c r="BG20" s="229">
        <f t="shared" si="9"/>
        <v>-100361.40999999945</v>
      </c>
      <c r="BH20" s="229">
        <v>7026.25</v>
      </c>
      <c r="BI20" s="229">
        <v>0</v>
      </c>
      <c r="BJ20" s="229">
        <v>0</v>
      </c>
      <c r="BK20" s="229">
        <v>7026.25</v>
      </c>
      <c r="BL20" s="229">
        <v>0</v>
      </c>
      <c r="BM20" s="229">
        <v>2771.4</v>
      </c>
      <c r="BN20" s="229">
        <v>0</v>
      </c>
      <c r="BO20" s="229">
        <v>6040.8</v>
      </c>
      <c r="BP20" s="229">
        <v>8812.2000000000007</v>
      </c>
      <c r="BQ20" s="229">
        <v>15080.77</v>
      </c>
      <c r="BR20" s="229">
        <v>-1785.9500000000007</v>
      </c>
      <c r="BS20" s="229">
        <v>13294.82</v>
      </c>
      <c r="BT20" s="229">
        <v>0</v>
      </c>
      <c r="BU20" s="229">
        <v>0</v>
      </c>
      <c r="BV20" s="229">
        <v>0</v>
      </c>
      <c r="BW20" s="229">
        <v>0</v>
      </c>
      <c r="BX20" s="229">
        <v>0</v>
      </c>
      <c r="BY20" s="229">
        <v>0</v>
      </c>
      <c r="BZ20" s="229">
        <v>0</v>
      </c>
      <c r="CA20" s="229">
        <v>0</v>
      </c>
      <c r="CB20" s="229">
        <v>0</v>
      </c>
      <c r="CC20" s="229"/>
      <c r="CD20" s="229">
        <v>-100361.40999999945</v>
      </c>
      <c r="CE20" s="229">
        <f t="shared" si="11"/>
        <v>13294.82</v>
      </c>
      <c r="CF20" s="229"/>
      <c r="CG20" s="229">
        <f t="shared" si="12"/>
        <v>0</v>
      </c>
      <c r="CH20" s="229">
        <f t="shared" si="13"/>
        <v>-87066.589999999444</v>
      </c>
      <c r="CI20" s="229">
        <v>123084.6</v>
      </c>
      <c r="CJ20" s="229">
        <v>0</v>
      </c>
      <c r="CK20" s="229">
        <v>0</v>
      </c>
      <c r="CL20" s="229">
        <v>123084.6</v>
      </c>
      <c r="CM20" s="229">
        <v>0</v>
      </c>
      <c r="CN20" s="229">
        <v>0</v>
      </c>
      <c r="CO20" s="229">
        <v>7555</v>
      </c>
      <c r="CP20" s="229">
        <v>0</v>
      </c>
      <c r="CQ20" s="229">
        <v>-181536.78999999998</v>
      </c>
      <c r="CR20" s="229">
        <f t="shared" si="14"/>
        <v>-50897.189999999973</v>
      </c>
      <c r="CS20" s="229">
        <v>0</v>
      </c>
      <c r="CT20" s="229">
        <v>0</v>
      </c>
      <c r="CU20" s="229">
        <v>0</v>
      </c>
      <c r="CV20" s="229">
        <v>0</v>
      </c>
      <c r="CW20" s="229"/>
      <c r="CX20" s="229"/>
      <c r="CY20" s="229"/>
      <c r="CZ20" s="229">
        <v>0</v>
      </c>
      <c r="DA20" s="229">
        <f t="shared" si="15"/>
        <v>0</v>
      </c>
      <c r="DB20" s="229">
        <v>0</v>
      </c>
      <c r="DC20" s="229">
        <v>306.89</v>
      </c>
      <c r="DD20" s="229">
        <v>0</v>
      </c>
      <c r="DE20" s="229">
        <v>0</v>
      </c>
      <c r="DF20" s="229">
        <v>-36476.29</v>
      </c>
      <c r="DG20" s="229">
        <v>0</v>
      </c>
      <c r="DH20" s="229">
        <v>0</v>
      </c>
      <c r="DI20" s="229">
        <v>0</v>
      </c>
      <c r="DJ20" s="229">
        <f t="shared" si="16"/>
        <v>-36169.4</v>
      </c>
      <c r="DK20" s="229">
        <v>0</v>
      </c>
      <c r="DL20" s="229">
        <v>0</v>
      </c>
      <c r="DM20" s="229">
        <v>0</v>
      </c>
      <c r="DN20" s="229">
        <v>0</v>
      </c>
      <c r="DO20" s="229">
        <v>0</v>
      </c>
      <c r="DP20" s="230">
        <v>0</v>
      </c>
      <c r="DQ20" s="231">
        <f t="shared" si="0"/>
        <v>1379801.31</v>
      </c>
      <c r="DR20" s="232">
        <f t="shared" si="1"/>
        <v>867321.25999999978</v>
      </c>
      <c r="DS20" s="231">
        <f t="shared" si="2"/>
        <v>124704.14999999997</v>
      </c>
      <c r="DT20" s="231">
        <f t="shared" si="3"/>
        <v>27056.65</v>
      </c>
      <c r="DU20" s="231">
        <f t="shared" si="4"/>
        <v>0</v>
      </c>
      <c r="DV20" s="231">
        <f t="shared" si="5"/>
        <v>0</v>
      </c>
      <c r="DY20"/>
      <c r="DZ20"/>
    </row>
    <row r="21" spans="1:137" hidden="1">
      <c r="A21" s="226">
        <v>2016</v>
      </c>
      <c r="B21" s="227" t="s">
        <v>299</v>
      </c>
      <c r="C21" s="228" t="s">
        <v>281</v>
      </c>
      <c r="D21" s="228" t="s">
        <v>291</v>
      </c>
      <c r="E21" s="228" t="s">
        <v>5</v>
      </c>
      <c r="F21" s="228" t="s">
        <v>283</v>
      </c>
      <c r="G21" s="229">
        <v>2237895</v>
      </c>
      <c r="H21" s="229">
        <v>0</v>
      </c>
      <c r="I21" s="229">
        <v>147363</v>
      </c>
      <c r="J21" s="229">
        <v>0</v>
      </c>
      <c r="K21" s="229">
        <v>223070</v>
      </c>
      <c r="L21" s="229">
        <v>1914</v>
      </c>
      <c r="M21" s="229">
        <v>1110</v>
      </c>
      <c r="N21" s="229">
        <v>0</v>
      </c>
      <c r="O21" s="229">
        <v>114737</v>
      </c>
      <c r="P21" s="229">
        <v>348</v>
      </c>
      <c r="Q21" s="229">
        <v>0</v>
      </c>
      <c r="R21" s="229">
        <v>0</v>
      </c>
      <c r="S21" s="229">
        <v>39284</v>
      </c>
      <c r="T21" s="229">
        <v>0</v>
      </c>
      <c r="U21" s="229">
        <v>0</v>
      </c>
      <c r="V21" s="229">
        <v>2707</v>
      </c>
      <c r="W21" s="229">
        <v>19595</v>
      </c>
      <c r="X21" s="229">
        <f t="shared" si="6"/>
        <v>2788023</v>
      </c>
      <c r="Y21" s="229">
        <v>1159025</v>
      </c>
      <c r="Z21" s="229">
        <v>0</v>
      </c>
      <c r="AA21" s="229">
        <v>302571</v>
      </c>
      <c r="AB21" s="229">
        <v>0</v>
      </c>
      <c r="AC21" s="229">
        <v>230718</v>
      </c>
      <c r="AD21" s="229">
        <v>0</v>
      </c>
      <c r="AE21" s="229">
        <v>106902</v>
      </c>
      <c r="AF21" s="229">
        <v>7380</v>
      </c>
      <c r="AG21" s="229">
        <v>9145</v>
      </c>
      <c r="AH21" s="229">
        <v>0</v>
      </c>
      <c r="AI21" s="229">
        <v>0</v>
      </c>
      <c r="AJ21" s="229">
        <v>18898</v>
      </c>
      <c r="AK21" s="229">
        <v>2337</v>
      </c>
      <c r="AL21" s="229">
        <v>260</v>
      </c>
      <c r="AM21" s="229">
        <v>6364</v>
      </c>
      <c r="AN21" s="229">
        <v>53782</v>
      </c>
      <c r="AO21" s="229">
        <v>42612</v>
      </c>
      <c r="AP21" s="229">
        <v>0</v>
      </c>
      <c r="AQ21" s="229">
        <v>108040</v>
      </c>
      <c r="AR21" s="229">
        <v>8102</v>
      </c>
      <c r="AS21" s="229">
        <v>0</v>
      </c>
      <c r="AT21" s="229">
        <v>7761</v>
      </c>
      <c r="AU21" s="229">
        <v>9471</v>
      </c>
      <c r="AV21" s="229">
        <v>9430</v>
      </c>
      <c r="AW21" s="229">
        <v>75164</v>
      </c>
      <c r="AX21" s="229">
        <v>107407</v>
      </c>
      <c r="AY21" s="229">
        <v>9444</v>
      </c>
      <c r="AZ21" s="229">
        <v>54470</v>
      </c>
      <c r="BA21" s="229">
        <v>386831</v>
      </c>
      <c r="BB21" s="229">
        <v>0</v>
      </c>
      <c r="BC21" s="229">
        <v>0</v>
      </c>
      <c r="BD21" s="229">
        <f t="shared" si="7"/>
        <v>2716114</v>
      </c>
      <c r="BE21" s="229">
        <v>83075</v>
      </c>
      <c r="BF21" s="229">
        <f t="shared" si="8"/>
        <v>71909</v>
      </c>
      <c r="BG21" s="229">
        <f t="shared" si="9"/>
        <v>154984</v>
      </c>
      <c r="BH21" s="229">
        <v>8039</v>
      </c>
      <c r="BI21" s="229">
        <v>0</v>
      </c>
      <c r="BJ21" s="229">
        <v>0</v>
      </c>
      <c r="BK21" s="229">
        <v>8039</v>
      </c>
      <c r="BL21" s="229">
        <v>0</v>
      </c>
      <c r="BM21" s="229">
        <v>0</v>
      </c>
      <c r="BN21" s="229">
        <v>0</v>
      </c>
      <c r="BO21" s="229">
        <v>0</v>
      </c>
      <c r="BP21" s="229">
        <v>0</v>
      </c>
      <c r="BQ21" s="229">
        <v>0</v>
      </c>
      <c r="BR21" s="229">
        <v>8039</v>
      </c>
      <c r="BS21" s="229">
        <v>8039</v>
      </c>
      <c r="BT21" s="229">
        <v>0</v>
      </c>
      <c r="BU21" s="229">
        <v>0</v>
      </c>
      <c r="BV21" s="229">
        <v>0</v>
      </c>
      <c r="BW21" s="229">
        <v>0</v>
      </c>
      <c r="BX21" s="229">
        <v>0</v>
      </c>
      <c r="BY21" s="229">
        <v>0</v>
      </c>
      <c r="BZ21" s="229">
        <v>0</v>
      </c>
      <c r="CA21" s="229">
        <v>0</v>
      </c>
      <c r="CB21" s="229">
        <v>0</v>
      </c>
      <c r="CC21" s="229">
        <f t="shared" si="10"/>
        <v>154984</v>
      </c>
      <c r="CD21" s="229"/>
      <c r="CE21" s="229">
        <f t="shared" si="11"/>
        <v>8039</v>
      </c>
      <c r="CF21" s="229"/>
      <c r="CG21" s="229">
        <f t="shared" si="12"/>
        <v>0</v>
      </c>
      <c r="CH21" s="229">
        <f t="shared" si="13"/>
        <v>163023</v>
      </c>
      <c r="CI21" s="229">
        <v>356398</v>
      </c>
      <c r="CJ21" s="229">
        <v>0</v>
      </c>
      <c r="CK21" s="229">
        <v>0</v>
      </c>
      <c r="CL21" s="229">
        <v>356398</v>
      </c>
      <c r="CM21" s="229">
        <v>0</v>
      </c>
      <c r="CN21" s="229">
        <v>0</v>
      </c>
      <c r="CO21" s="229">
        <v>1695</v>
      </c>
      <c r="CP21" s="229">
        <v>0</v>
      </c>
      <c r="CQ21" s="229">
        <v>0</v>
      </c>
      <c r="CR21" s="229">
        <f t="shared" si="14"/>
        <v>358093</v>
      </c>
      <c r="CS21" s="229">
        <v>0</v>
      </c>
      <c r="CT21" s="229">
        <v>0</v>
      </c>
      <c r="CU21" s="229">
        <v>0</v>
      </c>
      <c r="CV21" s="229">
        <v>0</v>
      </c>
      <c r="CW21" s="229"/>
      <c r="CX21" s="229"/>
      <c r="CY21" s="229"/>
      <c r="CZ21" s="229">
        <v>0</v>
      </c>
      <c r="DA21" s="229">
        <f t="shared" si="15"/>
        <v>0</v>
      </c>
      <c r="DB21" s="229">
        <v>1110</v>
      </c>
      <c r="DC21" s="229">
        <v>3889</v>
      </c>
      <c r="DD21" s="229">
        <v>17499</v>
      </c>
      <c r="DE21" s="229">
        <v>960</v>
      </c>
      <c r="DF21" s="229">
        <v>-27389</v>
      </c>
      <c r="DG21" s="229">
        <v>-15299.4</v>
      </c>
      <c r="DH21" s="229">
        <v>0</v>
      </c>
      <c r="DI21" s="229">
        <v>-4605</v>
      </c>
      <c r="DJ21" s="229">
        <f t="shared" si="16"/>
        <v>-23835.4</v>
      </c>
      <c r="DK21" s="229">
        <v>0</v>
      </c>
      <c r="DL21" s="229">
        <v>0</v>
      </c>
      <c r="DM21" s="229">
        <v>-8566</v>
      </c>
      <c r="DN21" s="229">
        <v>-162669</v>
      </c>
      <c r="DO21" s="229">
        <v>0</v>
      </c>
      <c r="DP21" s="230">
        <v>-0.12</v>
      </c>
      <c r="DQ21" s="231">
        <f t="shared" si="0"/>
        <v>1806596</v>
      </c>
      <c r="DR21" s="232">
        <f t="shared" si="1"/>
        <v>909518</v>
      </c>
      <c r="DS21" s="231">
        <f t="shared" si="2"/>
        <v>107407</v>
      </c>
      <c r="DT21" s="231">
        <f t="shared" si="3"/>
        <v>154369</v>
      </c>
      <c r="DU21" s="231">
        <f t="shared" si="4"/>
        <v>0</v>
      </c>
      <c r="DV21" s="231">
        <f t="shared" si="5"/>
        <v>-171235</v>
      </c>
      <c r="DY21"/>
      <c r="DZ21"/>
      <c r="EG21"/>
    </row>
    <row r="22" spans="1:137" hidden="1">
      <c r="A22" s="226">
        <v>2239</v>
      </c>
      <c r="B22" s="227" t="s">
        <v>300</v>
      </c>
      <c r="C22" s="228" t="s">
        <v>281</v>
      </c>
      <c r="D22" s="228" t="s">
        <v>291</v>
      </c>
      <c r="E22" s="228" t="s">
        <v>5</v>
      </c>
      <c r="F22" s="228" t="s">
        <v>283</v>
      </c>
      <c r="G22" s="229">
        <v>1240610.04</v>
      </c>
      <c r="H22" s="229">
        <v>0</v>
      </c>
      <c r="I22" s="229">
        <v>70377.649999999994</v>
      </c>
      <c r="J22" s="229">
        <v>0</v>
      </c>
      <c r="K22" s="229">
        <v>158873.96</v>
      </c>
      <c r="L22" s="229">
        <v>600</v>
      </c>
      <c r="M22" s="229">
        <v>0</v>
      </c>
      <c r="N22" s="229">
        <v>0</v>
      </c>
      <c r="O22" s="229">
        <v>75481.53</v>
      </c>
      <c r="P22" s="229">
        <v>27855.53</v>
      </c>
      <c r="Q22" s="229">
        <v>0</v>
      </c>
      <c r="R22" s="229">
        <v>0</v>
      </c>
      <c r="S22" s="229">
        <v>83769.189999999886</v>
      </c>
      <c r="T22" s="229">
        <v>65612.710000000006</v>
      </c>
      <c r="U22" s="229">
        <v>0</v>
      </c>
      <c r="V22" s="229">
        <v>2083.75</v>
      </c>
      <c r="W22" s="229">
        <v>61563</v>
      </c>
      <c r="X22" s="229">
        <f t="shared" si="6"/>
        <v>1786827.3599999999</v>
      </c>
      <c r="Y22" s="229">
        <v>605004.85000000056</v>
      </c>
      <c r="Z22" s="229">
        <v>0</v>
      </c>
      <c r="AA22" s="229">
        <v>373955.64</v>
      </c>
      <c r="AB22" s="229">
        <v>39369.919999999518</v>
      </c>
      <c r="AC22" s="229">
        <v>134665.14000000001</v>
      </c>
      <c r="AD22" s="229">
        <v>0</v>
      </c>
      <c r="AE22" s="229">
        <v>278616.85999999987</v>
      </c>
      <c r="AF22" s="229">
        <v>0</v>
      </c>
      <c r="AG22" s="229">
        <v>16</v>
      </c>
      <c r="AH22" s="229">
        <v>0</v>
      </c>
      <c r="AI22" s="229">
        <v>0</v>
      </c>
      <c r="AJ22" s="229">
        <v>0</v>
      </c>
      <c r="AK22" s="229">
        <v>0</v>
      </c>
      <c r="AL22" s="229">
        <v>433.4</v>
      </c>
      <c r="AM22" s="229">
        <v>3348.67</v>
      </c>
      <c r="AN22" s="229">
        <v>28066.91</v>
      </c>
      <c r="AO22" s="229">
        <v>11105.6</v>
      </c>
      <c r="AP22" s="229">
        <v>4443.18</v>
      </c>
      <c r="AQ22" s="229">
        <v>136748.25</v>
      </c>
      <c r="AR22" s="229">
        <v>160.82999999999998</v>
      </c>
      <c r="AS22" s="229">
        <v>144.23999999999998</v>
      </c>
      <c r="AT22" s="229">
        <v>67490.13</v>
      </c>
      <c r="AU22" s="229">
        <v>5139.75</v>
      </c>
      <c r="AV22" s="229">
        <v>0</v>
      </c>
      <c r="AW22" s="229">
        <v>79804.099999999991</v>
      </c>
      <c r="AX22" s="229">
        <v>38539.589999999997</v>
      </c>
      <c r="AY22" s="229">
        <v>4186.6899999999996</v>
      </c>
      <c r="AZ22" s="229">
        <v>32237.340000000004</v>
      </c>
      <c r="BA22" s="229">
        <v>0</v>
      </c>
      <c r="BB22" s="229">
        <v>0</v>
      </c>
      <c r="BC22" s="229">
        <v>0</v>
      </c>
      <c r="BD22" s="229">
        <f t="shared" si="7"/>
        <v>1843477.0900000003</v>
      </c>
      <c r="BE22" s="229">
        <v>61452.890000000509</v>
      </c>
      <c r="BF22" s="229">
        <f t="shared" si="8"/>
        <v>-56649.730000000447</v>
      </c>
      <c r="BG22" s="229">
        <f t="shared" si="9"/>
        <v>4803.1600000000617</v>
      </c>
      <c r="BH22" s="229">
        <v>6198.25</v>
      </c>
      <c r="BI22" s="229">
        <v>0</v>
      </c>
      <c r="BJ22" s="229">
        <v>0</v>
      </c>
      <c r="BK22" s="229">
        <v>6198.25</v>
      </c>
      <c r="BL22" s="229">
        <v>0</v>
      </c>
      <c r="BM22" s="229">
        <v>6100</v>
      </c>
      <c r="BN22" s="229">
        <v>0</v>
      </c>
      <c r="BO22" s="229">
        <v>0</v>
      </c>
      <c r="BP22" s="229">
        <v>6100</v>
      </c>
      <c r="BQ22" s="229">
        <v>8773.4199999999983</v>
      </c>
      <c r="BR22" s="229">
        <v>98.25</v>
      </c>
      <c r="BS22" s="229">
        <v>8871.6699999999983</v>
      </c>
      <c r="BT22" s="229">
        <v>0</v>
      </c>
      <c r="BU22" s="229">
        <v>0</v>
      </c>
      <c r="BV22" s="229">
        <v>0</v>
      </c>
      <c r="BW22" s="229">
        <v>0</v>
      </c>
      <c r="BX22" s="229">
        <v>0</v>
      </c>
      <c r="BY22" s="229">
        <v>0</v>
      </c>
      <c r="BZ22" s="229">
        <v>0</v>
      </c>
      <c r="CA22" s="229">
        <v>0</v>
      </c>
      <c r="CB22" s="229">
        <v>0</v>
      </c>
      <c r="CC22" s="229">
        <f t="shared" si="10"/>
        <v>4803.1600000000617</v>
      </c>
      <c r="CD22" s="229"/>
      <c r="CE22" s="229">
        <f t="shared" si="11"/>
        <v>8871.6699999999983</v>
      </c>
      <c r="CF22" s="229"/>
      <c r="CG22" s="229">
        <f t="shared" si="12"/>
        <v>0</v>
      </c>
      <c r="CH22" s="229">
        <f t="shared" si="13"/>
        <v>13674.83000000006</v>
      </c>
      <c r="CI22" s="229">
        <v>148350.37</v>
      </c>
      <c r="CJ22" s="229">
        <v>14769.81</v>
      </c>
      <c r="CK22" s="229">
        <v>0</v>
      </c>
      <c r="CL22" s="229">
        <v>133580.56</v>
      </c>
      <c r="CM22" s="229">
        <v>0</v>
      </c>
      <c r="CN22" s="229">
        <v>0</v>
      </c>
      <c r="CO22" s="229">
        <v>5034.8100000000004</v>
      </c>
      <c r="CP22" s="229">
        <v>0</v>
      </c>
      <c r="CQ22" s="229">
        <v>-160228.96000000002</v>
      </c>
      <c r="CR22" s="229">
        <f t="shared" si="14"/>
        <v>-21613.590000000026</v>
      </c>
      <c r="CS22" s="229">
        <v>0</v>
      </c>
      <c r="CT22" s="229">
        <v>0</v>
      </c>
      <c r="CU22" s="229">
        <v>0</v>
      </c>
      <c r="CV22" s="229">
        <v>0</v>
      </c>
      <c r="CW22" s="229"/>
      <c r="CX22" s="229"/>
      <c r="CY22" s="229"/>
      <c r="CZ22" s="229">
        <v>0</v>
      </c>
      <c r="DA22" s="229">
        <f t="shared" si="15"/>
        <v>0</v>
      </c>
      <c r="DB22" s="229">
        <v>55000</v>
      </c>
      <c r="DC22" s="229">
        <v>2861.87</v>
      </c>
      <c r="DD22" s="229">
        <v>0</v>
      </c>
      <c r="DE22" s="229">
        <v>0</v>
      </c>
      <c r="DF22" s="229">
        <v>-22572.959999999999</v>
      </c>
      <c r="DG22" s="229">
        <v>0</v>
      </c>
      <c r="DH22" s="229">
        <v>0</v>
      </c>
      <c r="DI22" s="229">
        <v>0</v>
      </c>
      <c r="DJ22" s="229">
        <f t="shared" si="16"/>
        <v>35288.910000000003</v>
      </c>
      <c r="DK22" s="229">
        <v>0</v>
      </c>
      <c r="DL22" s="229">
        <v>0</v>
      </c>
      <c r="DM22" s="229">
        <v>0</v>
      </c>
      <c r="DN22" s="229">
        <v>0</v>
      </c>
      <c r="DO22" s="229">
        <v>0</v>
      </c>
      <c r="DP22" s="230">
        <v>-0.19000000011874363</v>
      </c>
      <c r="DQ22" s="231">
        <f t="shared" si="0"/>
        <v>1431612.4100000001</v>
      </c>
      <c r="DR22" s="232">
        <f t="shared" si="1"/>
        <v>411864.68000000017</v>
      </c>
      <c r="DS22" s="231">
        <f t="shared" si="2"/>
        <v>38539.589999999997</v>
      </c>
      <c r="DT22" s="231">
        <f t="shared" si="3"/>
        <v>187106.24999999988</v>
      </c>
      <c r="DU22" s="231">
        <f t="shared" si="4"/>
        <v>65612.710000000006</v>
      </c>
      <c r="DV22" s="231">
        <f t="shared" si="5"/>
        <v>0</v>
      </c>
      <c r="DY22"/>
      <c r="DZ22"/>
      <c r="EG22"/>
    </row>
    <row r="23" spans="1:137" hidden="1">
      <c r="A23" s="226">
        <v>2241</v>
      </c>
      <c r="B23" s="227" t="s">
        <v>301</v>
      </c>
      <c r="C23" s="228" t="s">
        <v>281</v>
      </c>
      <c r="D23" s="228" t="s">
        <v>291</v>
      </c>
      <c r="E23" s="228" t="s">
        <v>5</v>
      </c>
      <c r="F23" s="228" t="s">
        <v>283</v>
      </c>
      <c r="G23" s="229">
        <v>1521367.2</v>
      </c>
      <c r="H23" s="229">
        <v>0</v>
      </c>
      <c r="I23" s="229">
        <v>62904.88</v>
      </c>
      <c r="J23" s="229">
        <v>0</v>
      </c>
      <c r="K23" s="229">
        <v>209430</v>
      </c>
      <c r="L23" s="229">
        <v>66976.73</v>
      </c>
      <c r="M23" s="229">
        <v>0</v>
      </c>
      <c r="N23" s="229">
        <v>0</v>
      </c>
      <c r="O23" s="229">
        <v>104243.98999999996</v>
      </c>
      <c r="P23" s="229">
        <v>25508.39</v>
      </c>
      <c r="Q23" s="229">
        <v>0</v>
      </c>
      <c r="R23" s="229">
        <v>0</v>
      </c>
      <c r="S23" s="229">
        <v>719.35</v>
      </c>
      <c r="T23" s="229">
        <v>0</v>
      </c>
      <c r="U23" s="229">
        <v>0</v>
      </c>
      <c r="V23" s="229">
        <v>13422.08</v>
      </c>
      <c r="W23" s="229">
        <v>18555</v>
      </c>
      <c r="X23" s="229">
        <f t="shared" si="6"/>
        <v>2023127.6199999999</v>
      </c>
      <c r="Y23" s="229">
        <v>957971.24999999977</v>
      </c>
      <c r="Z23" s="229">
        <v>5037.67</v>
      </c>
      <c r="AA23" s="229">
        <v>383458.39</v>
      </c>
      <c r="AB23" s="229">
        <v>64133.970000000205</v>
      </c>
      <c r="AC23" s="229">
        <v>148734.24</v>
      </c>
      <c r="AD23" s="229">
        <v>0</v>
      </c>
      <c r="AE23" s="229">
        <v>60331.050000000221</v>
      </c>
      <c r="AF23" s="229">
        <v>26115.359999999979</v>
      </c>
      <c r="AG23" s="229">
        <v>4415.74</v>
      </c>
      <c r="AH23" s="229">
        <v>0</v>
      </c>
      <c r="AI23" s="229">
        <v>0</v>
      </c>
      <c r="AJ23" s="229">
        <v>15564.039999999999</v>
      </c>
      <c r="AK23" s="229">
        <v>16394.75</v>
      </c>
      <c r="AL23" s="229">
        <v>18106.830000000002</v>
      </c>
      <c r="AM23" s="229">
        <v>2831.1699999999987</v>
      </c>
      <c r="AN23" s="229">
        <v>47303.069999999992</v>
      </c>
      <c r="AO23" s="229">
        <v>14721.39</v>
      </c>
      <c r="AP23" s="229">
        <v>12863.670000000002</v>
      </c>
      <c r="AQ23" s="229">
        <v>112974.59999999998</v>
      </c>
      <c r="AR23" s="229">
        <v>17656.829999999998</v>
      </c>
      <c r="AS23" s="229">
        <v>96.159999999999982</v>
      </c>
      <c r="AT23" s="229">
        <v>73515.449999999968</v>
      </c>
      <c r="AU23" s="229">
        <v>5139.75</v>
      </c>
      <c r="AV23" s="229">
        <v>3450</v>
      </c>
      <c r="AW23" s="229">
        <v>82179.440000000017</v>
      </c>
      <c r="AX23" s="229">
        <v>20678.139999999996</v>
      </c>
      <c r="AY23" s="229">
        <v>6142.15</v>
      </c>
      <c r="AZ23" s="229">
        <v>168677.79999999993</v>
      </c>
      <c r="BA23" s="229">
        <v>0</v>
      </c>
      <c r="BB23" s="229">
        <v>0</v>
      </c>
      <c r="BC23" s="229">
        <v>0</v>
      </c>
      <c r="BD23" s="229">
        <f t="shared" si="7"/>
        <v>2268492.9099999997</v>
      </c>
      <c r="BE23" s="229">
        <v>186943.56</v>
      </c>
      <c r="BF23" s="229">
        <f t="shared" si="8"/>
        <v>-245365.2899999998</v>
      </c>
      <c r="BG23" s="229">
        <f t="shared" si="9"/>
        <v>-58421.729999999807</v>
      </c>
      <c r="BH23" s="229">
        <v>7037.5</v>
      </c>
      <c r="BI23" s="229">
        <v>0</v>
      </c>
      <c r="BJ23" s="229">
        <v>0</v>
      </c>
      <c r="BK23" s="229">
        <v>7037.5</v>
      </c>
      <c r="BL23" s="229">
        <v>0</v>
      </c>
      <c r="BM23" s="229">
        <v>0</v>
      </c>
      <c r="BN23" s="229">
        <v>15026.34</v>
      </c>
      <c r="BO23" s="229">
        <v>0</v>
      </c>
      <c r="BP23" s="229">
        <v>15026.34</v>
      </c>
      <c r="BQ23" s="229">
        <v>20714.71</v>
      </c>
      <c r="BR23" s="229">
        <v>-7988.84</v>
      </c>
      <c r="BS23" s="229">
        <v>12725.869999999999</v>
      </c>
      <c r="BT23" s="229">
        <v>0</v>
      </c>
      <c r="BU23" s="229">
        <v>0</v>
      </c>
      <c r="BV23" s="229">
        <v>0</v>
      </c>
      <c r="BW23" s="229">
        <v>0</v>
      </c>
      <c r="BX23" s="229">
        <v>0</v>
      </c>
      <c r="BY23" s="229">
        <v>0</v>
      </c>
      <c r="BZ23" s="229">
        <v>0</v>
      </c>
      <c r="CA23" s="229">
        <v>0</v>
      </c>
      <c r="CB23" s="229">
        <v>0</v>
      </c>
      <c r="CC23" s="229"/>
      <c r="CD23" s="229">
        <v>-58421.729999999807</v>
      </c>
      <c r="CE23" s="229">
        <f t="shared" si="11"/>
        <v>12725.869999999999</v>
      </c>
      <c r="CF23" s="229"/>
      <c r="CG23" s="229">
        <f t="shared" si="12"/>
        <v>0</v>
      </c>
      <c r="CH23" s="229">
        <f t="shared" si="13"/>
        <v>-45695.859999999811</v>
      </c>
      <c r="CI23" s="229">
        <v>157094</v>
      </c>
      <c r="CJ23" s="229">
        <v>0</v>
      </c>
      <c r="CK23" s="229">
        <v>0</v>
      </c>
      <c r="CL23" s="229">
        <v>157094</v>
      </c>
      <c r="CM23" s="229">
        <v>0</v>
      </c>
      <c r="CN23" s="229">
        <v>0</v>
      </c>
      <c r="CO23" s="229">
        <v>3984</v>
      </c>
      <c r="CP23" s="229">
        <v>0</v>
      </c>
      <c r="CQ23" s="229">
        <v>-184191.84</v>
      </c>
      <c r="CR23" s="229">
        <f t="shared" si="14"/>
        <v>-23113.839999999997</v>
      </c>
      <c r="CS23" s="229">
        <v>0</v>
      </c>
      <c r="CT23" s="229">
        <v>0</v>
      </c>
      <c r="CU23" s="229">
        <v>0</v>
      </c>
      <c r="CV23" s="229">
        <v>0</v>
      </c>
      <c r="CW23" s="229"/>
      <c r="CX23" s="229"/>
      <c r="CY23" s="229"/>
      <c r="CZ23" s="229">
        <v>0</v>
      </c>
      <c r="DA23" s="229">
        <f t="shared" si="15"/>
        <v>0</v>
      </c>
      <c r="DB23" s="229">
        <v>1913.16</v>
      </c>
      <c r="DC23" s="229">
        <v>7160.15</v>
      </c>
      <c r="DD23" s="229">
        <v>0</v>
      </c>
      <c r="DE23" s="229">
        <v>0</v>
      </c>
      <c r="DF23" s="229">
        <v>-31655.33</v>
      </c>
      <c r="DG23" s="229">
        <v>0</v>
      </c>
      <c r="DH23" s="229">
        <v>0</v>
      </c>
      <c r="DI23" s="229">
        <v>0</v>
      </c>
      <c r="DJ23" s="229">
        <f t="shared" si="16"/>
        <v>-22582.020000000004</v>
      </c>
      <c r="DK23" s="229">
        <v>0</v>
      </c>
      <c r="DL23" s="229">
        <v>0</v>
      </c>
      <c r="DM23" s="229">
        <v>0</v>
      </c>
      <c r="DN23" s="229">
        <v>0</v>
      </c>
      <c r="DO23" s="229">
        <v>0</v>
      </c>
      <c r="DP23" s="230"/>
      <c r="DQ23" s="231">
        <f t="shared" si="0"/>
        <v>1645781.9300000002</v>
      </c>
      <c r="DR23" s="232">
        <f t="shared" si="1"/>
        <v>622710.97999999952</v>
      </c>
      <c r="DS23" s="231">
        <f t="shared" si="2"/>
        <v>20678.139999999996</v>
      </c>
      <c r="DT23" s="231">
        <f t="shared" si="3"/>
        <v>130471.72999999997</v>
      </c>
      <c r="DU23" s="231">
        <f t="shared" si="4"/>
        <v>0</v>
      </c>
      <c r="DV23" s="231">
        <f t="shared" si="5"/>
        <v>0</v>
      </c>
      <c r="DY23"/>
      <c r="DZ23"/>
      <c r="EG23"/>
    </row>
    <row r="24" spans="1:137" hidden="1">
      <c r="A24" s="226">
        <v>2456</v>
      </c>
      <c r="B24" s="227" t="s">
        <v>302</v>
      </c>
      <c r="C24" s="228" t="s">
        <v>281</v>
      </c>
      <c r="D24" s="228" t="s">
        <v>291</v>
      </c>
      <c r="E24" s="228" t="s">
        <v>5</v>
      </c>
      <c r="F24" s="228" t="s">
        <v>293</v>
      </c>
      <c r="G24" s="229">
        <v>1318213.93</v>
      </c>
      <c r="H24" s="229">
        <v>0</v>
      </c>
      <c r="I24" s="229">
        <v>80611.509999999995</v>
      </c>
      <c r="J24" s="229">
        <v>0</v>
      </c>
      <c r="K24" s="229">
        <v>120970</v>
      </c>
      <c r="L24" s="229">
        <v>1400</v>
      </c>
      <c r="M24" s="229">
        <v>0</v>
      </c>
      <c r="N24" s="229">
        <v>0</v>
      </c>
      <c r="O24" s="229">
        <v>45168.44999999999</v>
      </c>
      <c r="P24" s="229">
        <v>0</v>
      </c>
      <c r="Q24" s="229">
        <v>0</v>
      </c>
      <c r="R24" s="229">
        <v>0</v>
      </c>
      <c r="S24" s="229">
        <v>15672.05</v>
      </c>
      <c r="T24" s="229">
        <v>0</v>
      </c>
      <c r="U24" s="229">
        <v>0</v>
      </c>
      <c r="V24" s="229">
        <v>3772.92</v>
      </c>
      <c r="W24" s="229">
        <v>45724</v>
      </c>
      <c r="X24" s="229">
        <f t="shared" si="6"/>
        <v>1631532.8599999999</v>
      </c>
      <c r="Y24" s="229">
        <v>687975.06000000075</v>
      </c>
      <c r="Z24" s="229">
        <v>101682</v>
      </c>
      <c r="AA24" s="229">
        <v>246066.9</v>
      </c>
      <c r="AB24" s="229">
        <v>61008.000000000233</v>
      </c>
      <c r="AC24" s="229">
        <v>149155</v>
      </c>
      <c r="AD24" s="229">
        <v>36512</v>
      </c>
      <c r="AE24" s="229">
        <v>35683.999999999884</v>
      </c>
      <c r="AF24" s="229">
        <v>516.00000000002183</v>
      </c>
      <c r="AG24" s="229">
        <v>7357</v>
      </c>
      <c r="AH24" s="229">
        <v>0</v>
      </c>
      <c r="AI24" s="229">
        <v>0</v>
      </c>
      <c r="AJ24" s="229">
        <v>6462.4600000000009</v>
      </c>
      <c r="AK24" s="229">
        <v>183.74</v>
      </c>
      <c r="AL24" s="229">
        <v>767.95</v>
      </c>
      <c r="AM24" s="229">
        <v>4250</v>
      </c>
      <c r="AN24" s="229">
        <v>39310</v>
      </c>
      <c r="AO24" s="229">
        <v>43724.74</v>
      </c>
      <c r="AP24" s="229">
        <v>30469</v>
      </c>
      <c r="AQ24" s="229">
        <v>88260.87</v>
      </c>
      <c r="AR24" s="229">
        <v>11012.89</v>
      </c>
      <c r="AS24" s="229">
        <v>0</v>
      </c>
      <c r="AT24" s="229">
        <v>5790.0000000000146</v>
      </c>
      <c r="AU24" s="229">
        <v>5789.75</v>
      </c>
      <c r="AV24" s="229">
        <v>1610</v>
      </c>
      <c r="AW24" s="229">
        <v>33861</v>
      </c>
      <c r="AX24" s="229">
        <v>0</v>
      </c>
      <c r="AY24" s="229">
        <v>5014</v>
      </c>
      <c r="AZ24" s="229">
        <v>70391.100000000006</v>
      </c>
      <c r="BA24" s="229">
        <v>0</v>
      </c>
      <c r="BB24" s="229">
        <v>0</v>
      </c>
      <c r="BC24" s="229">
        <v>0</v>
      </c>
      <c r="BD24" s="229">
        <f t="shared" si="7"/>
        <v>1672853.4600000007</v>
      </c>
      <c r="BE24" s="229">
        <v>-107227.38000000012</v>
      </c>
      <c r="BF24" s="229">
        <v>-41320.600000000792</v>
      </c>
      <c r="BG24" s="229">
        <v>-148547.98000000091</v>
      </c>
      <c r="BH24" s="229">
        <v>6238.75</v>
      </c>
      <c r="BI24" s="229">
        <v>0</v>
      </c>
      <c r="BJ24" s="229">
        <v>0</v>
      </c>
      <c r="BK24" s="229">
        <v>6238.75</v>
      </c>
      <c r="BL24" s="229">
        <v>0</v>
      </c>
      <c r="BM24" s="229">
        <v>5547.2300000000005</v>
      </c>
      <c r="BN24" s="229">
        <v>0</v>
      </c>
      <c r="BO24" s="229">
        <v>0</v>
      </c>
      <c r="BP24" s="229">
        <v>5547.2300000000005</v>
      </c>
      <c r="BQ24" s="229">
        <v>3338.75</v>
      </c>
      <c r="BR24" s="229">
        <v>691.51999999999953</v>
      </c>
      <c r="BS24" s="229">
        <v>4030.2699999999995</v>
      </c>
      <c r="BT24" s="229">
        <v>0</v>
      </c>
      <c r="BU24" s="229">
        <v>0</v>
      </c>
      <c r="BV24" s="229">
        <v>0</v>
      </c>
      <c r="BW24" s="229">
        <v>0</v>
      </c>
      <c r="BX24" s="229">
        <v>0</v>
      </c>
      <c r="BY24" s="229">
        <v>0</v>
      </c>
      <c r="BZ24" s="229">
        <v>0</v>
      </c>
      <c r="CA24" s="229">
        <v>0</v>
      </c>
      <c r="CB24" s="229">
        <v>0</v>
      </c>
      <c r="CC24" s="229"/>
      <c r="CD24" s="229">
        <v>-148547.98000000091</v>
      </c>
      <c r="CE24" s="229">
        <f t="shared" si="11"/>
        <v>4030.2699999999995</v>
      </c>
      <c r="CF24" s="229"/>
      <c r="CG24" s="229">
        <v>0</v>
      </c>
      <c r="CH24" s="229">
        <f t="shared" si="13"/>
        <v>-144517.71000000092</v>
      </c>
      <c r="CI24" s="229">
        <v>2000</v>
      </c>
      <c r="CJ24" s="229">
        <v>0</v>
      </c>
      <c r="CK24" s="229">
        <v>0</v>
      </c>
      <c r="CL24" s="229">
        <v>2000</v>
      </c>
      <c r="CM24" s="229">
        <v>-2000</v>
      </c>
      <c r="CN24" s="229">
        <v>0</v>
      </c>
      <c r="CO24" s="229">
        <v>0</v>
      </c>
      <c r="CP24" s="229">
        <v>0</v>
      </c>
      <c r="CQ24" s="229">
        <v>0</v>
      </c>
      <c r="CR24" s="229">
        <f t="shared" si="14"/>
        <v>0</v>
      </c>
      <c r="CS24" s="229">
        <v>0</v>
      </c>
      <c r="CT24" s="229">
        <v>0</v>
      </c>
      <c r="CU24" s="229">
        <v>0</v>
      </c>
      <c r="CV24" s="229">
        <v>0</v>
      </c>
      <c r="CW24" s="229"/>
      <c r="CX24" s="229"/>
      <c r="CY24" s="229"/>
      <c r="CZ24" s="229">
        <v>-145059.10000000094</v>
      </c>
      <c r="DA24" s="229">
        <f t="shared" si="15"/>
        <v>-145059.10000000094</v>
      </c>
      <c r="DB24" s="229">
        <v>0</v>
      </c>
      <c r="DC24" s="229">
        <v>541.39</v>
      </c>
      <c r="DD24" s="229">
        <v>0</v>
      </c>
      <c r="DE24" s="229">
        <v>0</v>
      </c>
      <c r="DF24" s="229">
        <v>0</v>
      </c>
      <c r="DG24" s="229">
        <v>0</v>
      </c>
      <c r="DH24" s="229">
        <v>0</v>
      </c>
      <c r="DI24" s="229">
        <v>0</v>
      </c>
      <c r="DJ24" s="229">
        <f t="shared" si="16"/>
        <v>541.39</v>
      </c>
      <c r="DK24" s="229">
        <v>0</v>
      </c>
      <c r="DL24" s="229">
        <v>0</v>
      </c>
      <c r="DM24" s="229">
        <v>0</v>
      </c>
      <c r="DN24" s="229">
        <v>0</v>
      </c>
      <c r="DO24" s="229">
        <v>0</v>
      </c>
      <c r="DP24" s="230">
        <v>9.0221874415874481E-10</v>
      </c>
      <c r="DQ24" s="231">
        <f t="shared" si="0"/>
        <v>1318598.9600000009</v>
      </c>
      <c r="DR24" s="232">
        <f t="shared" si="1"/>
        <v>354254.49999999977</v>
      </c>
      <c r="DS24" s="231">
        <f t="shared" si="2"/>
        <v>0</v>
      </c>
      <c r="DT24" s="231">
        <f t="shared" si="3"/>
        <v>60840.499999999985</v>
      </c>
      <c r="DU24" s="231">
        <f t="shared" si="4"/>
        <v>0</v>
      </c>
      <c r="DV24" s="231">
        <f t="shared" si="5"/>
        <v>0</v>
      </c>
      <c r="DY24"/>
      <c r="DZ24"/>
      <c r="EG24"/>
    </row>
    <row r="25" spans="1:137" hidden="1">
      <c r="A25" s="226">
        <v>5413</v>
      </c>
      <c r="B25" s="227" t="s">
        <v>305</v>
      </c>
      <c r="C25" s="228" t="s">
        <v>281</v>
      </c>
      <c r="D25" s="228" t="s">
        <v>294</v>
      </c>
      <c r="E25" s="228" t="s">
        <v>5</v>
      </c>
      <c r="F25" s="228" t="s">
        <v>283</v>
      </c>
      <c r="G25" s="229">
        <v>8662375</v>
      </c>
      <c r="H25" s="229">
        <v>0</v>
      </c>
      <c r="I25" s="229">
        <v>76477</v>
      </c>
      <c r="J25" s="229">
        <v>0</v>
      </c>
      <c r="K25" s="229">
        <v>381270</v>
      </c>
      <c r="L25" s="229">
        <v>9871.9999999999982</v>
      </c>
      <c r="M25" s="229">
        <v>101286.65</v>
      </c>
      <c r="N25" s="229">
        <v>0</v>
      </c>
      <c r="O25" s="229">
        <v>3296019.66</v>
      </c>
      <c r="P25" s="229">
        <v>296187</v>
      </c>
      <c r="Q25" s="229">
        <v>0</v>
      </c>
      <c r="R25" s="229">
        <v>0</v>
      </c>
      <c r="S25" s="229">
        <v>345403</v>
      </c>
      <c r="T25" s="229">
        <v>0</v>
      </c>
      <c r="U25" s="229">
        <v>0</v>
      </c>
      <c r="V25" s="229">
        <v>0</v>
      </c>
      <c r="W25" s="229">
        <v>0</v>
      </c>
      <c r="X25" s="229">
        <f t="shared" si="6"/>
        <v>13168890.310000001</v>
      </c>
      <c r="Y25" s="229">
        <v>6595702</v>
      </c>
      <c r="Z25" s="229">
        <v>0</v>
      </c>
      <c r="AA25" s="229">
        <v>1114431</v>
      </c>
      <c r="AB25" s="229">
        <v>477713</v>
      </c>
      <c r="AC25" s="229">
        <v>1301372</v>
      </c>
      <c r="AD25" s="229">
        <v>279538</v>
      </c>
      <c r="AE25" s="229">
        <v>0</v>
      </c>
      <c r="AF25" s="229">
        <v>31724</v>
      </c>
      <c r="AG25" s="229">
        <v>9208</v>
      </c>
      <c r="AH25" s="229">
        <v>0</v>
      </c>
      <c r="AI25" s="229">
        <v>0</v>
      </c>
      <c r="AJ25" s="229">
        <v>160743</v>
      </c>
      <c r="AK25" s="229">
        <v>0</v>
      </c>
      <c r="AL25" s="229">
        <v>14412</v>
      </c>
      <c r="AM25" s="229">
        <v>4804</v>
      </c>
      <c r="AN25" s="229">
        <v>219098</v>
      </c>
      <c r="AO25" s="229">
        <v>82149.5</v>
      </c>
      <c r="AP25" s="229">
        <v>59565</v>
      </c>
      <c r="AQ25" s="229">
        <v>1567320</v>
      </c>
      <c r="AR25" s="229">
        <v>108555</v>
      </c>
      <c r="AS25" s="229">
        <v>155489</v>
      </c>
      <c r="AT25" s="229">
        <v>262355</v>
      </c>
      <c r="AU25" s="229">
        <v>27044</v>
      </c>
      <c r="AV25" s="229">
        <v>0</v>
      </c>
      <c r="AW25" s="229">
        <v>290140</v>
      </c>
      <c r="AX25" s="229">
        <v>132125</v>
      </c>
      <c r="AY25" s="229">
        <v>206849.65</v>
      </c>
      <c r="AZ25" s="229">
        <v>92620</v>
      </c>
      <c r="BA25" s="229">
        <v>0</v>
      </c>
      <c r="BB25" s="229">
        <v>0</v>
      </c>
      <c r="BC25" s="229">
        <v>0</v>
      </c>
      <c r="BD25" s="229">
        <f t="shared" si="7"/>
        <v>13192957.15</v>
      </c>
      <c r="BE25" s="229">
        <v>272195.22000000061</v>
      </c>
      <c r="BF25" s="229">
        <f t="shared" ref="BF25:BF57" si="17">X25-BD25</f>
        <v>-24066.839999999851</v>
      </c>
      <c r="BG25" s="229">
        <f t="shared" ref="BG25:BG57" si="18">BE25+BF25</f>
        <v>248128.38000000076</v>
      </c>
      <c r="BH25" s="229">
        <v>0</v>
      </c>
      <c r="BI25" s="229">
        <v>0</v>
      </c>
      <c r="BJ25" s="229">
        <v>0</v>
      </c>
      <c r="BK25" s="229">
        <v>0</v>
      </c>
      <c r="BL25" s="229">
        <v>0</v>
      </c>
      <c r="BM25" s="229">
        <v>0</v>
      </c>
      <c r="BN25" s="229">
        <v>0</v>
      </c>
      <c r="BO25" s="229">
        <v>0</v>
      </c>
      <c r="BP25" s="229">
        <v>0</v>
      </c>
      <c r="BQ25" s="229">
        <v>0</v>
      </c>
      <c r="BR25" s="229">
        <v>0</v>
      </c>
      <c r="BS25" s="229">
        <v>0</v>
      </c>
      <c r="BT25" s="229">
        <v>0</v>
      </c>
      <c r="BU25" s="229">
        <v>0</v>
      </c>
      <c r="BV25" s="229">
        <v>0</v>
      </c>
      <c r="BW25" s="229">
        <v>0</v>
      </c>
      <c r="BX25" s="229">
        <v>0</v>
      </c>
      <c r="BY25" s="229">
        <v>0</v>
      </c>
      <c r="BZ25" s="229">
        <v>0</v>
      </c>
      <c r="CA25" s="229">
        <v>0</v>
      </c>
      <c r="CB25" s="229">
        <v>0</v>
      </c>
      <c r="CC25" s="229">
        <f t="shared" si="10"/>
        <v>248128.38000000076</v>
      </c>
      <c r="CD25" s="229"/>
      <c r="CE25" s="229">
        <f t="shared" si="11"/>
        <v>0</v>
      </c>
      <c r="CF25" s="229"/>
      <c r="CG25" s="229">
        <f>CB25</f>
        <v>0</v>
      </c>
      <c r="CH25" s="229">
        <f t="shared" si="13"/>
        <v>248128.38000000076</v>
      </c>
      <c r="CI25" s="229">
        <v>1367591.04</v>
      </c>
      <c r="CJ25" s="229">
        <v>829226.07</v>
      </c>
      <c r="CK25" s="229">
        <v>0</v>
      </c>
      <c r="CL25" s="229">
        <v>538364.97000000009</v>
      </c>
      <c r="CM25" s="229">
        <v>0</v>
      </c>
      <c r="CN25" s="229">
        <v>0</v>
      </c>
      <c r="CO25" s="229">
        <v>17760.490000000002</v>
      </c>
      <c r="CP25" s="229">
        <v>6522.22</v>
      </c>
      <c r="CQ25" s="229">
        <v>0</v>
      </c>
      <c r="CR25" s="229">
        <f t="shared" si="14"/>
        <v>562647.68000000005</v>
      </c>
      <c r="CS25" s="229">
        <v>1016.61</v>
      </c>
      <c r="CT25" s="229">
        <v>0</v>
      </c>
      <c r="CU25" s="229">
        <v>0</v>
      </c>
      <c r="CV25" s="229">
        <v>1016.61</v>
      </c>
      <c r="CW25" s="229"/>
      <c r="CX25" s="229"/>
      <c r="CY25" s="229"/>
      <c r="CZ25" s="229">
        <v>0</v>
      </c>
      <c r="DA25" s="229">
        <f t="shared" si="15"/>
        <v>1016.61</v>
      </c>
      <c r="DB25" s="229">
        <v>0</v>
      </c>
      <c r="DC25" s="229">
        <v>10243.66</v>
      </c>
      <c r="DD25" s="229">
        <v>0</v>
      </c>
      <c r="DE25" s="229">
        <v>0</v>
      </c>
      <c r="DF25" s="229">
        <v>-325779.5</v>
      </c>
      <c r="DG25" s="229">
        <v>0</v>
      </c>
      <c r="DH25" s="229">
        <v>0</v>
      </c>
      <c r="DI25" s="229">
        <v>0</v>
      </c>
      <c r="DJ25" s="229">
        <f t="shared" si="16"/>
        <v>-315535.84000000003</v>
      </c>
      <c r="DK25" s="229">
        <v>0</v>
      </c>
      <c r="DL25" s="229">
        <v>0</v>
      </c>
      <c r="DM25" s="229">
        <v>0</v>
      </c>
      <c r="DN25" s="229">
        <v>0</v>
      </c>
      <c r="DO25" s="229">
        <v>0</v>
      </c>
      <c r="DP25" s="230"/>
      <c r="DQ25" s="231">
        <f t="shared" si="0"/>
        <v>9800480</v>
      </c>
      <c r="DR25" s="232">
        <f t="shared" si="1"/>
        <v>3392477.1500000004</v>
      </c>
      <c r="DS25" s="231">
        <f t="shared" si="2"/>
        <v>132125</v>
      </c>
      <c r="DT25" s="231">
        <f t="shared" si="3"/>
        <v>3937609.66</v>
      </c>
      <c r="DU25" s="231">
        <f t="shared" si="4"/>
        <v>0</v>
      </c>
      <c r="DV25" s="231">
        <f t="shared" si="5"/>
        <v>0</v>
      </c>
      <c r="DY25"/>
      <c r="DZ25"/>
      <c r="EG25"/>
    </row>
    <row r="26" spans="1:137" hidden="1">
      <c r="A26" s="226">
        <v>2254</v>
      </c>
      <c r="B26" s="227" t="s">
        <v>306</v>
      </c>
      <c r="C26" s="228" t="s">
        <v>281</v>
      </c>
      <c r="D26" s="228" t="s">
        <v>291</v>
      </c>
      <c r="E26" s="228" t="s">
        <v>5</v>
      </c>
      <c r="F26" s="228" t="s">
        <v>293</v>
      </c>
      <c r="G26" s="229">
        <v>3350420.41</v>
      </c>
      <c r="H26" s="229">
        <v>0</v>
      </c>
      <c r="I26" s="229">
        <v>227321.60000000001</v>
      </c>
      <c r="J26" s="229">
        <v>0</v>
      </c>
      <c r="K26" s="229">
        <v>386350</v>
      </c>
      <c r="L26" s="229">
        <v>10370.790000000001</v>
      </c>
      <c r="M26" s="229">
        <v>0</v>
      </c>
      <c r="N26" s="229">
        <v>0</v>
      </c>
      <c r="O26" s="229">
        <v>50583.86</v>
      </c>
      <c r="P26" s="229">
        <v>2653.4400000000023</v>
      </c>
      <c r="Q26" s="229">
        <v>0</v>
      </c>
      <c r="R26" s="229">
        <v>0</v>
      </c>
      <c r="S26" s="229">
        <v>0</v>
      </c>
      <c r="T26" s="229">
        <v>233</v>
      </c>
      <c r="U26" s="229">
        <v>0</v>
      </c>
      <c r="V26" s="229">
        <v>-959.69</v>
      </c>
      <c r="W26" s="229">
        <v>89294</v>
      </c>
      <c r="X26" s="229">
        <f t="shared" si="6"/>
        <v>4116267.41</v>
      </c>
      <c r="Y26" s="229">
        <v>1626713.6199999959</v>
      </c>
      <c r="Z26" s="229">
        <v>0</v>
      </c>
      <c r="AA26" s="229">
        <v>0</v>
      </c>
      <c r="AB26" s="229">
        <v>602821.98000000103</v>
      </c>
      <c r="AC26" s="229">
        <v>0</v>
      </c>
      <c r="AD26" s="229">
        <v>0</v>
      </c>
      <c r="AE26" s="229">
        <v>894882.38000000024</v>
      </c>
      <c r="AF26" s="229">
        <v>63392.089999999953</v>
      </c>
      <c r="AG26" s="229">
        <v>0</v>
      </c>
      <c r="AH26" s="229">
        <v>0</v>
      </c>
      <c r="AI26" s="229">
        <v>0</v>
      </c>
      <c r="AJ26" s="229">
        <v>19595.29</v>
      </c>
      <c r="AK26" s="229">
        <v>0</v>
      </c>
      <c r="AL26" s="229">
        <v>0</v>
      </c>
      <c r="AM26" s="229">
        <v>0</v>
      </c>
      <c r="AN26" s="229">
        <v>73306.229999999981</v>
      </c>
      <c r="AO26" s="229">
        <v>74230.259999999995</v>
      </c>
      <c r="AP26" s="229">
        <v>6611.21</v>
      </c>
      <c r="AQ26" s="229">
        <v>47423.870000000024</v>
      </c>
      <c r="AR26" s="229">
        <v>39.94</v>
      </c>
      <c r="AS26" s="229">
        <v>0</v>
      </c>
      <c r="AT26" s="229">
        <v>136603.18</v>
      </c>
      <c r="AU26" s="229">
        <v>12566.4</v>
      </c>
      <c r="AV26" s="229">
        <v>6104</v>
      </c>
      <c r="AW26" s="229">
        <v>332096.43000000005</v>
      </c>
      <c r="AX26" s="229">
        <v>496770.59999999957</v>
      </c>
      <c r="AY26" s="229">
        <v>13387.38</v>
      </c>
      <c r="AZ26" s="229">
        <v>129006.4400000001</v>
      </c>
      <c r="BA26" s="229">
        <v>207078</v>
      </c>
      <c r="BB26" s="229">
        <v>0</v>
      </c>
      <c r="BC26" s="229">
        <v>0</v>
      </c>
      <c r="BD26" s="229">
        <f t="shared" si="7"/>
        <v>4742629.299999997</v>
      </c>
      <c r="BE26" s="229">
        <v>-864970.33000000031</v>
      </c>
      <c r="BF26" s="229">
        <f t="shared" si="17"/>
        <v>-626361.88999999687</v>
      </c>
      <c r="BG26" s="229">
        <f t="shared" si="18"/>
        <v>-1491332.2199999972</v>
      </c>
      <c r="BH26" s="229">
        <v>10300</v>
      </c>
      <c r="BI26" s="229">
        <v>0</v>
      </c>
      <c r="BJ26" s="229">
        <v>0</v>
      </c>
      <c r="BK26" s="229">
        <v>10300</v>
      </c>
      <c r="BL26" s="229">
        <v>0</v>
      </c>
      <c r="BM26" s="229">
        <v>0</v>
      </c>
      <c r="BN26" s="229">
        <v>0</v>
      </c>
      <c r="BO26" s="229">
        <v>0</v>
      </c>
      <c r="BP26" s="229">
        <v>0</v>
      </c>
      <c r="BQ26" s="229">
        <v>0</v>
      </c>
      <c r="BR26" s="229">
        <v>10300</v>
      </c>
      <c r="BS26" s="229">
        <v>10300</v>
      </c>
      <c r="BT26" s="229">
        <v>0</v>
      </c>
      <c r="BU26" s="229">
        <v>0</v>
      </c>
      <c r="BV26" s="229">
        <v>0</v>
      </c>
      <c r="BW26" s="229">
        <v>0</v>
      </c>
      <c r="BX26" s="229">
        <v>0</v>
      </c>
      <c r="BY26" s="229">
        <v>0</v>
      </c>
      <c r="BZ26" s="229">
        <v>0</v>
      </c>
      <c r="CA26" s="229">
        <v>0</v>
      </c>
      <c r="CB26" s="229">
        <v>0</v>
      </c>
      <c r="CC26" s="229"/>
      <c r="CD26" s="229">
        <v>-1491332.2199999972</v>
      </c>
      <c r="CE26" s="229">
        <f t="shared" si="11"/>
        <v>10300</v>
      </c>
      <c r="CF26" s="229"/>
      <c r="CG26" s="229">
        <f>CB26</f>
        <v>0</v>
      </c>
      <c r="CH26" s="229">
        <f t="shared" si="13"/>
        <v>-1481032.2199999972</v>
      </c>
      <c r="CI26" s="229">
        <v>0</v>
      </c>
      <c r="CJ26" s="229">
        <v>0</v>
      </c>
      <c r="CK26" s="229">
        <v>0</v>
      </c>
      <c r="CL26" s="229">
        <v>0</v>
      </c>
      <c r="CM26" s="229">
        <v>0</v>
      </c>
      <c r="CN26" s="229">
        <v>0</v>
      </c>
      <c r="CO26" s="229">
        <v>0</v>
      </c>
      <c r="CP26" s="229">
        <v>0</v>
      </c>
      <c r="CQ26" s="229">
        <v>0</v>
      </c>
      <c r="CR26" s="229">
        <f t="shared" si="14"/>
        <v>0</v>
      </c>
      <c r="CS26" s="229">
        <v>0</v>
      </c>
      <c r="CT26" s="229">
        <v>0</v>
      </c>
      <c r="CU26" s="229">
        <v>0</v>
      </c>
      <c r="CV26" s="229">
        <v>0</v>
      </c>
      <c r="CW26" s="229"/>
      <c r="CX26" s="229"/>
      <c r="CY26" s="229"/>
      <c r="CZ26" s="229">
        <v>-1350893.7999999973</v>
      </c>
      <c r="DA26" s="229">
        <f t="shared" si="15"/>
        <v>-1350893.7999999973</v>
      </c>
      <c r="DB26" s="229">
        <v>0</v>
      </c>
      <c r="DC26" s="229">
        <v>0</v>
      </c>
      <c r="DD26" s="229">
        <v>0</v>
      </c>
      <c r="DE26" s="229">
        <v>0</v>
      </c>
      <c r="DF26" s="229">
        <v>0</v>
      </c>
      <c r="DG26" s="229">
        <v>-130138.42000000001</v>
      </c>
      <c r="DH26" s="229">
        <v>0</v>
      </c>
      <c r="DI26" s="229">
        <v>0</v>
      </c>
      <c r="DJ26" s="229">
        <f t="shared" si="16"/>
        <v>-130138.42000000001</v>
      </c>
      <c r="DK26" s="229">
        <v>0</v>
      </c>
      <c r="DL26" s="229">
        <v>0</v>
      </c>
      <c r="DM26" s="229">
        <v>0</v>
      </c>
      <c r="DN26" s="229">
        <v>0</v>
      </c>
      <c r="DO26" s="229">
        <v>0</v>
      </c>
      <c r="DP26" s="230">
        <v>-2.7939677238464355E-9</v>
      </c>
      <c r="DQ26" s="231">
        <f t="shared" si="0"/>
        <v>3187810.069999997</v>
      </c>
      <c r="DR26" s="232">
        <f t="shared" si="1"/>
        <v>1554819.23</v>
      </c>
      <c r="DS26" s="231">
        <f t="shared" si="2"/>
        <v>496770.59999999957</v>
      </c>
      <c r="DT26" s="231">
        <f t="shared" si="3"/>
        <v>53237.3</v>
      </c>
      <c r="DU26" s="231">
        <f t="shared" si="4"/>
        <v>233</v>
      </c>
      <c r="DV26" s="231">
        <f t="shared" si="5"/>
        <v>0</v>
      </c>
      <c r="DY26"/>
      <c r="DZ26"/>
      <c r="EG26"/>
    </row>
    <row r="27" spans="1:137" hidden="1">
      <c r="A27" s="226">
        <v>1025</v>
      </c>
      <c r="B27" s="227" t="s">
        <v>307</v>
      </c>
      <c r="C27" s="228" t="s">
        <v>281</v>
      </c>
      <c r="D27" s="228" t="s">
        <v>282</v>
      </c>
      <c r="E27" s="228" t="s">
        <v>5</v>
      </c>
      <c r="F27" s="228" t="s">
        <v>283</v>
      </c>
      <c r="G27" s="229">
        <v>888288.8</v>
      </c>
      <c r="H27" s="229">
        <v>0</v>
      </c>
      <c r="I27" s="229">
        <v>75305.36</v>
      </c>
      <c r="J27" s="229">
        <v>0</v>
      </c>
      <c r="K27" s="229">
        <v>15654.56</v>
      </c>
      <c r="L27" s="229">
        <v>389013.44</v>
      </c>
      <c r="M27" s="229">
        <v>0</v>
      </c>
      <c r="N27" s="229">
        <v>7650</v>
      </c>
      <c r="O27" s="229">
        <v>9027.24</v>
      </c>
      <c r="P27" s="229">
        <v>12</v>
      </c>
      <c r="Q27" s="229">
        <v>0</v>
      </c>
      <c r="R27" s="229">
        <v>0</v>
      </c>
      <c r="S27" s="229">
        <v>30563.4</v>
      </c>
      <c r="T27" s="229">
        <v>0</v>
      </c>
      <c r="U27" s="229">
        <v>0</v>
      </c>
      <c r="V27" s="229">
        <v>0</v>
      </c>
      <c r="W27" s="229">
        <v>0</v>
      </c>
      <c r="X27" s="229">
        <f t="shared" si="6"/>
        <v>1415514.8</v>
      </c>
      <c r="Y27" s="229">
        <v>284968.90999999986</v>
      </c>
      <c r="Z27" s="229">
        <v>0</v>
      </c>
      <c r="AA27" s="229">
        <v>285662</v>
      </c>
      <c r="AB27" s="229">
        <v>20299.000000000116</v>
      </c>
      <c r="AC27" s="229">
        <v>85374</v>
      </c>
      <c r="AD27" s="229">
        <v>12888</v>
      </c>
      <c r="AE27" s="229">
        <v>0</v>
      </c>
      <c r="AF27" s="229">
        <v>596.9800000000123</v>
      </c>
      <c r="AG27" s="229">
        <v>8072.45</v>
      </c>
      <c r="AH27" s="229">
        <v>0</v>
      </c>
      <c r="AI27" s="229">
        <v>0</v>
      </c>
      <c r="AJ27" s="229">
        <v>6791.4799999999968</v>
      </c>
      <c r="AK27" s="229">
        <v>1494.88</v>
      </c>
      <c r="AL27" s="229">
        <v>225</v>
      </c>
      <c r="AM27" s="229">
        <v>4588.4699999999993</v>
      </c>
      <c r="AN27" s="229">
        <v>13766.66</v>
      </c>
      <c r="AO27" s="229">
        <v>0</v>
      </c>
      <c r="AP27" s="229">
        <v>21099.61</v>
      </c>
      <c r="AQ27" s="229">
        <v>48899.26</v>
      </c>
      <c r="AR27" s="229">
        <v>14322.95</v>
      </c>
      <c r="AS27" s="229">
        <v>0</v>
      </c>
      <c r="AT27" s="229">
        <v>4096.3500000000167</v>
      </c>
      <c r="AU27" s="229">
        <v>3291.75</v>
      </c>
      <c r="AV27" s="229">
        <v>0</v>
      </c>
      <c r="AW27" s="229">
        <v>7740.32</v>
      </c>
      <c r="AX27" s="229">
        <v>0</v>
      </c>
      <c r="AY27" s="229">
        <v>106064.46</v>
      </c>
      <c r="AZ27" s="229">
        <v>283025.34000000008</v>
      </c>
      <c r="BA27" s="229">
        <v>0</v>
      </c>
      <c r="BB27" s="229">
        <v>0</v>
      </c>
      <c r="BC27" s="229">
        <v>0</v>
      </c>
      <c r="BD27" s="229">
        <f t="shared" si="7"/>
        <v>1213267.8699999999</v>
      </c>
      <c r="BE27" s="229">
        <v>434464.59000000014</v>
      </c>
      <c r="BF27" s="229">
        <f t="shared" si="17"/>
        <v>202246.93000000017</v>
      </c>
      <c r="BG27" s="229">
        <f t="shared" si="18"/>
        <v>636711.52000000025</v>
      </c>
      <c r="BH27" s="229">
        <v>4803.25</v>
      </c>
      <c r="BI27" s="229">
        <v>0</v>
      </c>
      <c r="BJ27" s="229">
        <v>0</v>
      </c>
      <c r="BK27" s="229">
        <v>4803.25</v>
      </c>
      <c r="BL27" s="229">
        <v>0</v>
      </c>
      <c r="BM27" s="229">
        <v>0</v>
      </c>
      <c r="BN27" s="229">
        <v>0</v>
      </c>
      <c r="BO27" s="229">
        <v>3390</v>
      </c>
      <c r="BP27" s="229">
        <v>3390</v>
      </c>
      <c r="BQ27" s="229">
        <v>26263</v>
      </c>
      <c r="BR27" s="229">
        <v>1413.25</v>
      </c>
      <c r="BS27" s="229">
        <v>27676.25</v>
      </c>
      <c r="BT27" s="229">
        <v>0</v>
      </c>
      <c r="BU27" s="229">
        <v>0</v>
      </c>
      <c r="BV27" s="229">
        <v>0</v>
      </c>
      <c r="BW27" s="229">
        <v>0</v>
      </c>
      <c r="BX27" s="229">
        <v>0</v>
      </c>
      <c r="BY27" s="229">
        <v>0</v>
      </c>
      <c r="BZ27" s="229">
        <v>0</v>
      </c>
      <c r="CA27" s="229">
        <v>0</v>
      </c>
      <c r="CB27" s="229">
        <v>0</v>
      </c>
      <c r="CC27" s="229">
        <f t="shared" si="10"/>
        <v>636711.52000000025</v>
      </c>
      <c r="CD27" s="229"/>
      <c r="CE27" s="229">
        <f t="shared" si="11"/>
        <v>27676.25</v>
      </c>
      <c r="CF27" s="229"/>
      <c r="CG27" s="229">
        <f>CB27</f>
        <v>0</v>
      </c>
      <c r="CH27" s="229">
        <f t="shared" si="13"/>
        <v>664387.77000000025</v>
      </c>
      <c r="CI27" s="229">
        <v>659042.91</v>
      </c>
      <c r="CJ27" s="229">
        <v>0</v>
      </c>
      <c r="CK27" s="229">
        <v>0</v>
      </c>
      <c r="CL27" s="229">
        <v>659042.91</v>
      </c>
      <c r="CM27" s="229">
        <v>0</v>
      </c>
      <c r="CN27" s="229">
        <v>0</v>
      </c>
      <c r="CO27" s="229">
        <v>0</v>
      </c>
      <c r="CP27" s="229">
        <v>0</v>
      </c>
      <c r="CQ27" s="229">
        <v>-5309.37</v>
      </c>
      <c r="CR27" s="229">
        <f t="shared" si="14"/>
        <v>653733.54</v>
      </c>
      <c r="CS27" s="229">
        <v>0</v>
      </c>
      <c r="CT27" s="229">
        <v>0</v>
      </c>
      <c r="CU27" s="229">
        <v>0</v>
      </c>
      <c r="CV27" s="229">
        <v>0</v>
      </c>
      <c r="CW27" s="229"/>
      <c r="CX27" s="229"/>
      <c r="CY27" s="229"/>
      <c r="CZ27" s="229">
        <v>0</v>
      </c>
      <c r="DA27" s="229">
        <f t="shared" si="15"/>
        <v>0</v>
      </c>
      <c r="DB27" s="229">
        <v>1902</v>
      </c>
      <c r="DC27" s="229">
        <v>8752.24</v>
      </c>
      <c r="DD27" s="229">
        <v>0</v>
      </c>
      <c r="DE27" s="229">
        <v>0</v>
      </c>
      <c r="DF27" s="229">
        <v>0</v>
      </c>
      <c r="DG27" s="229">
        <v>0</v>
      </c>
      <c r="DH27" s="229">
        <v>0</v>
      </c>
      <c r="DI27" s="229">
        <v>0</v>
      </c>
      <c r="DJ27" s="229">
        <f t="shared" si="16"/>
        <v>10654.24</v>
      </c>
      <c r="DK27" s="229">
        <v>0</v>
      </c>
      <c r="DL27" s="229">
        <v>0</v>
      </c>
      <c r="DM27" s="229">
        <v>0</v>
      </c>
      <c r="DN27" s="229">
        <v>0</v>
      </c>
      <c r="DO27" s="229">
        <v>0</v>
      </c>
      <c r="DP27" s="230">
        <v>-1.0000000009313226E-2</v>
      </c>
      <c r="DQ27" s="231">
        <f t="shared" si="0"/>
        <v>689788.89</v>
      </c>
      <c r="DR27" s="232">
        <f t="shared" si="1"/>
        <v>523478.97999999986</v>
      </c>
      <c r="DS27" s="231">
        <f t="shared" si="2"/>
        <v>0</v>
      </c>
      <c r="DT27" s="231">
        <f t="shared" si="3"/>
        <v>47252.639999999999</v>
      </c>
      <c r="DU27" s="231">
        <f t="shared" si="4"/>
        <v>0</v>
      </c>
      <c r="DV27" s="231">
        <f t="shared" si="5"/>
        <v>0</v>
      </c>
      <c r="DY27"/>
      <c r="DZ27"/>
      <c r="EG27"/>
    </row>
    <row r="28" spans="1:137" hidden="1">
      <c r="A28" s="226">
        <v>2402</v>
      </c>
      <c r="B28" s="227" t="s">
        <v>308</v>
      </c>
      <c r="C28" s="228" t="s">
        <v>281</v>
      </c>
      <c r="D28" s="228" t="s">
        <v>291</v>
      </c>
      <c r="E28" s="228" t="s">
        <v>5</v>
      </c>
      <c r="F28" s="228" t="s">
        <v>283</v>
      </c>
      <c r="G28" s="229">
        <v>1713533.57</v>
      </c>
      <c r="H28" s="229">
        <v>0</v>
      </c>
      <c r="I28" s="229">
        <v>428601.02</v>
      </c>
      <c r="J28" s="229">
        <v>0</v>
      </c>
      <c r="K28" s="229">
        <v>88480</v>
      </c>
      <c r="L28" s="229">
        <v>400</v>
      </c>
      <c r="M28" s="229">
        <v>0</v>
      </c>
      <c r="N28" s="229">
        <v>1020</v>
      </c>
      <c r="O28" s="229">
        <v>58443.519999999997</v>
      </c>
      <c r="P28" s="229">
        <v>2673.63</v>
      </c>
      <c r="Q28" s="229">
        <v>0</v>
      </c>
      <c r="R28" s="229">
        <v>0</v>
      </c>
      <c r="S28" s="229">
        <v>4853.1000000000004</v>
      </c>
      <c r="T28" s="229">
        <v>0</v>
      </c>
      <c r="U28" s="229">
        <v>0</v>
      </c>
      <c r="V28" s="229">
        <v>901.25</v>
      </c>
      <c r="W28" s="229">
        <v>133335</v>
      </c>
      <c r="X28" s="229">
        <f t="shared" si="6"/>
        <v>2432241.09</v>
      </c>
      <c r="Y28" s="229">
        <v>1269617.3400000001</v>
      </c>
      <c r="Z28" s="229">
        <v>0</v>
      </c>
      <c r="AA28" s="229">
        <v>590423.64</v>
      </c>
      <c r="AB28" s="229">
        <v>21869.68</v>
      </c>
      <c r="AC28" s="229">
        <v>85371.24</v>
      </c>
      <c r="AD28" s="229">
        <v>0</v>
      </c>
      <c r="AE28" s="229">
        <v>69395.37</v>
      </c>
      <c r="AF28" s="229">
        <v>607</v>
      </c>
      <c r="AG28" s="229">
        <v>3880</v>
      </c>
      <c r="AH28" s="229">
        <v>0</v>
      </c>
      <c r="AI28" s="229">
        <v>0</v>
      </c>
      <c r="AJ28" s="229">
        <v>10492.69</v>
      </c>
      <c r="AK28" s="229">
        <v>0</v>
      </c>
      <c r="AL28" s="229">
        <v>40965.360000000001</v>
      </c>
      <c r="AM28" s="229">
        <v>6506.83</v>
      </c>
      <c r="AN28" s="229">
        <v>29676.89</v>
      </c>
      <c r="AO28" s="229">
        <v>18078.900000000001</v>
      </c>
      <c r="AP28" s="229">
        <v>7448.17</v>
      </c>
      <c r="AQ28" s="229">
        <v>30239.21</v>
      </c>
      <c r="AR28" s="229">
        <v>19.8</v>
      </c>
      <c r="AS28" s="229">
        <v>0</v>
      </c>
      <c r="AT28" s="229">
        <v>27525.62</v>
      </c>
      <c r="AU28" s="229">
        <v>5139.75</v>
      </c>
      <c r="AV28" s="229">
        <v>0</v>
      </c>
      <c r="AW28" s="229">
        <v>118935.44</v>
      </c>
      <c r="AX28" s="229">
        <v>96631.13</v>
      </c>
      <c r="AY28" s="229">
        <v>7019.6</v>
      </c>
      <c r="AZ28" s="229">
        <v>137818.1</v>
      </c>
      <c r="BA28" s="229">
        <v>0</v>
      </c>
      <c r="BB28" s="229">
        <v>7470.85</v>
      </c>
      <c r="BC28" s="229">
        <v>0</v>
      </c>
      <c r="BD28" s="229">
        <f t="shared" si="7"/>
        <v>2585132.61</v>
      </c>
      <c r="BE28" s="229">
        <v>66139.939999999769</v>
      </c>
      <c r="BF28" s="229">
        <f t="shared" si="17"/>
        <v>-152891.52000000002</v>
      </c>
      <c r="BG28" s="229">
        <f t="shared" si="18"/>
        <v>-86751.580000000249</v>
      </c>
      <c r="BH28" s="229">
        <v>7438</v>
      </c>
      <c r="BI28" s="229">
        <v>0</v>
      </c>
      <c r="BJ28" s="229">
        <v>0</v>
      </c>
      <c r="BK28" s="229">
        <v>7438</v>
      </c>
      <c r="BL28" s="229">
        <v>0</v>
      </c>
      <c r="BM28" s="229">
        <v>0</v>
      </c>
      <c r="BN28" s="229">
        <v>0</v>
      </c>
      <c r="BO28" s="229">
        <v>0</v>
      </c>
      <c r="BP28" s="229">
        <v>0</v>
      </c>
      <c r="BQ28" s="229">
        <v>48856.36</v>
      </c>
      <c r="BR28" s="229">
        <v>7438</v>
      </c>
      <c r="BS28" s="229">
        <v>56294.36</v>
      </c>
      <c r="BT28" s="229">
        <v>0</v>
      </c>
      <c r="BU28" s="229">
        <v>0</v>
      </c>
      <c r="BV28" s="229">
        <v>0</v>
      </c>
      <c r="BW28" s="229">
        <v>0</v>
      </c>
      <c r="BX28" s="229">
        <v>0</v>
      </c>
      <c r="BY28" s="229">
        <v>0</v>
      </c>
      <c r="BZ28" s="229">
        <v>0</v>
      </c>
      <c r="CA28" s="229">
        <v>0</v>
      </c>
      <c r="CB28" s="229">
        <v>0</v>
      </c>
      <c r="CC28" s="229"/>
      <c r="CD28" s="229">
        <v>-86751.580000000249</v>
      </c>
      <c r="CE28" s="229">
        <f t="shared" si="11"/>
        <v>56294.36</v>
      </c>
      <c r="CF28" s="229"/>
      <c r="CG28" s="229">
        <f>CB28</f>
        <v>0</v>
      </c>
      <c r="CH28" s="229">
        <f t="shared" si="13"/>
        <v>-30457.220000000249</v>
      </c>
      <c r="CI28" s="229">
        <v>238664.38</v>
      </c>
      <c r="CJ28" s="229">
        <v>0</v>
      </c>
      <c r="CK28" s="229">
        <v>40</v>
      </c>
      <c r="CL28" s="229">
        <v>238704.38</v>
      </c>
      <c r="CM28" s="229">
        <v>0</v>
      </c>
      <c r="CN28" s="229">
        <v>0</v>
      </c>
      <c r="CO28" s="229">
        <v>2874.41</v>
      </c>
      <c r="CP28" s="229">
        <v>5472.53</v>
      </c>
      <c r="CQ28" s="229">
        <v>0</v>
      </c>
      <c r="CR28" s="229">
        <f t="shared" si="14"/>
        <v>247051.32</v>
      </c>
      <c r="CS28" s="229">
        <v>220.99</v>
      </c>
      <c r="CT28" s="229">
        <v>0</v>
      </c>
      <c r="CU28" s="229">
        <v>0</v>
      </c>
      <c r="CV28" s="229">
        <v>220.99</v>
      </c>
      <c r="CW28" s="229"/>
      <c r="CX28" s="229"/>
      <c r="CY28" s="229"/>
      <c r="CZ28" s="229">
        <v>0</v>
      </c>
      <c r="DA28" s="229">
        <f t="shared" si="15"/>
        <v>220.99</v>
      </c>
      <c r="DB28" s="229">
        <v>0</v>
      </c>
      <c r="DC28" s="229">
        <v>0</v>
      </c>
      <c r="DD28" s="229">
        <v>0</v>
      </c>
      <c r="DE28" s="229">
        <v>0</v>
      </c>
      <c r="DF28" s="229">
        <v>-12080.82</v>
      </c>
      <c r="DG28" s="229">
        <v>0</v>
      </c>
      <c r="DH28" s="229">
        <v>0</v>
      </c>
      <c r="DI28" s="229">
        <v>0</v>
      </c>
      <c r="DJ28" s="229">
        <f t="shared" si="16"/>
        <v>-12080.82</v>
      </c>
      <c r="DK28" s="229">
        <v>45037.08</v>
      </c>
      <c r="DL28" s="229">
        <v>0</v>
      </c>
      <c r="DM28" s="229">
        <v>-3564.33</v>
      </c>
      <c r="DN28" s="229">
        <v>-307121.13</v>
      </c>
      <c r="DO28" s="229">
        <v>0</v>
      </c>
      <c r="DP28" s="230">
        <v>-0.32999999998719431</v>
      </c>
      <c r="DQ28" s="231">
        <f t="shared" si="0"/>
        <v>2037284.27</v>
      </c>
      <c r="DR28" s="232">
        <f t="shared" si="1"/>
        <v>547848.33999999985</v>
      </c>
      <c r="DS28" s="231">
        <f t="shared" si="2"/>
        <v>96631.13</v>
      </c>
      <c r="DT28" s="231">
        <f t="shared" si="3"/>
        <v>66990.25</v>
      </c>
      <c r="DU28" s="231">
        <f t="shared" si="4"/>
        <v>0</v>
      </c>
      <c r="DV28" s="231">
        <f t="shared" si="5"/>
        <v>-265648.38</v>
      </c>
      <c r="DY28"/>
      <c r="DZ28"/>
      <c r="EG28"/>
    </row>
    <row r="29" spans="1:137" hidden="1">
      <c r="A29" s="226">
        <v>2401</v>
      </c>
      <c r="B29" s="227" t="s">
        <v>309</v>
      </c>
      <c r="C29" s="228" t="s">
        <v>281</v>
      </c>
      <c r="D29" s="228" t="s">
        <v>291</v>
      </c>
      <c r="E29" s="228" t="s">
        <v>5</v>
      </c>
      <c r="F29" s="228" t="s">
        <v>283</v>
      </c>
      <c r="G29" s="229">
        <v>1872674</v>
      </c>
      <c r="H29" s="229">
        <v>0</v>
      </c>
      <c r="I29" s="229">
        <v>112222.09</v>
      </c>
      <c r="J29" s="229">
        <v>0</v>
      </c>
      <c r="K29" s="229">
        <v>101550</v>
      </c>
      <c r="L29" s="229">
        <v>600</v>
      </c>
      <c r="M29" s="229">
        <v>0</v>
      </c>
      <c r="N29" s="229">
        <v>7380</v>
      </c>
      <c r="O29" s="229">
        <v>389613.93</v>
      </c>
      <c r="P29" s="229">
        <v>0</v>
      </c>
      <c r="Q29" s="229">
        <v>0</v>
      </c>
      <c r="R29" s="229">
        <v>0</v>
      </c>
      <c r="S29" s="229">
        <v>58270.31</v>
      </c>
      <c r="T29" s="229">
        <v>0</v>
      </c>
      <c r="U29" s="229">
        <v>0</v>
      </c>
      <c r="V29" s="229">
        <v>3048.75</v>
      </c>
      <c r="W29" s="229">
        <v>19806</v>
      </c>
      <c r="X29" s="229">
        <f t="shared" si="6"/>
        <v>2565165.08</v>
      </c>
      <c r="Y29" s="229">
        <v>1331201.45</v>
      </c>
      <c r="Z29" s="229">
        <v>0</v>
      </c>
      <c r="AA29" s="229">
        <v>508362.5</v>
      </c>
      <c r="AB29" s="229">
        <v>25873.27</v>
      </c>
      <c r="AC29" s="229">
        <v>92412.01</v>
      </c>
      <c r="AD29" s="229">
        <v>0</v>
      </c>
      <c r="AE29" s="229">
        <v>57087.19</v>
      </c>
      <c r="AF29" s="229">
        <v>3194.3</v>
      </c>
      <c r="AG29" s="229">
        <v>7063</v>
      </c>
      <c r="AH29" s="229">
        <v>0</v>
      </c>
      <c r="AI29" s="229">
        <v>0</v>
      </c>
      <c r="AJ29" s="229">
        <v>20716.830000000002</v>
      </c>
      <c r="AK29" s="229">
        <v>2071.8000000000002</v>
      </c>
      <c r="AL29" s="229">
        <v>53146.2</v>
      </c>
      <c r="AM29" s="229">
        <v>12638.29</v>
      </c>
      <c r="AN29" s="229">
        <v>73891.39</v>
      </c>
      <c r="AO29" s="229">
        <v>21049</v>
      </c>
      <c r="AP29" s="229">
        <v>13579.77</v>
      </c>
      <c r="AQ29" s="229">
        <v>109148.09</v>
      </c>
      <c r="AR29" s="229">
        <v>0</v>
      </c>
      <c r="AS29" s="229">
        <v>0</v>
      </c>
      <c r="AT29" s="229">
        <v>11335.07</v>
      </c>
      <c r="AU29" s="229">
        <v>9471</v>
      </c>
      <c r="AV29" s="229">
        <v>0</v>
      </c>
      <c r="AW29" s="229">
        <v>14845.36</v>
      </c>
      <c r="AX29" s="229">
        <v>83551.02</v>
      </c>
      <c r="AY29" s="229">
        <v>9526.6</v>
      </c>
      <c r="AZ29" s="229">
        <v>142611.01999999999</v>
      </c>
      <c r="BA29" s="229">
        <v>0</v>
      </c>
      <c r="BB29" s="229">
        <v>7431.49</v>
      </c>
      <c r="BC29" s="229">
        <v>0</v>
      </c>
      <c r="BD29" s="229">
        <f t="shared" si="7"/>
        <v>2610206.6500000004</v>
      </c>
      <c r="BE29" s="229">
        <v>66914.750000000291</v>
      </c>
      <c r="BF29" s="229">
        <f t="shared" si="17"/>
        <v>-45041.570000000298</v>
      </c>
      <c r="BG29" s="229">
        <f t="shared" si="18"/>
        <v>21873.179999999993</v>
      </c>
      <c r="BH29" s="229">
        <v>8275</v>
      </c>
      <c r="BI29" s="229">
        <v>0</v>
      </c>
      <c r="BJ29" s="229">
        <v>0</v>
      </c>
      <c r="BK29" s="229">
        <v>8275</v>
      </c>
      <c r="BL29" s="229">
        <v>0</v>
      </c>
      <c r="BM29" s="229">
        <v>0</v>
      </c>
      <c r="BN29" s="229">
        <v>0</v>
      </c>
      <c r="BO29" s="229">
        <v>0</v>
      </c>
      <c r="BP29" s="229">
        <v>0</v>
      </c>
      <c r="BQ29" s="229">
        <v>50679.69</v>
      </c>
      <c r="BR29" s="229">
        <v>8275</v>
      </c>
      <c r="BS29" s="229">
        <v>58954.69</v>
      </c>
      <c r="BT29" s="229">
        <v>0</v>
      </c>
      <c r="BU29" s="229">
        <v>0</v>
      </c>
      <c r="BV29" s="229">
        <v>0</v>
      </c>
      <c r="BW29" s="229">
        <v>0</v>
      </c>
      <c r="BX29" s="229">
        <v>0</v>
      </c>
      <c r="BY29" s="229">
        <v>0</v>
      </c>
      <c r="BZ29" s="229">
        <v>0</v>
      </c>
      <c r="CA29" s="229">
        <v>0</v>
      </c>
      <c r="CB29" s="229">
        <v>0</v>
      </c>
      <c r="CC29" s="229">
        <f t="shared" si="10"/>
        <v>21873.179999999993</v>
      </c>
      <c r="CD29" s="229"/>
      <c r="CE29" s="229">
        <f t="shared" si="11"/>
        <v>58954.69</v>
      </c>
      <c r="CF29" s="229"/>
      <c r="CG29" s="229">
        <f>CB29</f>
        <v>0</v>
      </c>
      <c r="CH29" s="229">
        <f t="shared" si="13"/>
        <v>80827.87</v>
      </c>
      <c r="CI29" s="229">
        <v>231374.97</v>
      </c>
      <c r="CJ29" s="229">
        <v>0</v>
      </c>
      <c r="CK29" s="229">
        <v>0</v>
      </c>
      <c r="CL29" s="229">
        <v>231374.97</v>
      </c>
      <c r="CM29" s="229">
        <v>0</v>
      </c>
      <c r="CN29" s="229">
        <v>0</v>
      </c>
      <c r="CO29" s="229">
        <v>5691.32</v>
      </c>
      <c r="CP29" s="229">
        <v>36309.82</v>
      </c>
      <c r="CQ29" s="229">
        <v>0</v>
      </c>
      <c r="CR29" s="229">
        <f t="shared" si="14"/>
        <v>273376.11</v>
      </c>
      <c r="CS29" s="229">
        <v>0</v>
      </c>
      <c r="CT29" s="229">
        <v>0</v>
      </c>
      <c r="CU29" s="229">
        <v>0</v>
      </c>
      <c r="CV29" s="229">
        <v>0</v>
      </c>
      <c r="CW29" s="229"/>
      <c r="CX29" s="229"/>
      <c r="CY29" s="229"/>
      <c r="CZ29" s="229">
        <v>0</v>
      </c>
      <c r="DA29" s="229">
        <f t="shared" si="15"/>
        <v>0</v>
      </c>
      <c r="DB29" s="229">
        <v>0</v>
      </c>
      <c r="DC29" s="229">
        <v>0</v>
      </c>
      <c r="DD29" s="229">
        <v>0</v>
      </c>
      <c r="DE29" s="229">
        <v>0</v>
      </c>
      <c r="DF29" s="229">
        <v>-13020.02</v>
      </c>
      <c r="DG29" s="229">
        <v>-152.65</v>
      </c>
      <c r="DH29" s="229">
        <v>0</v>
      </c>
      <c r="DI29" s="229">
        <v>0</v>
      </c>
      <c r="DJ29" s="229">
        <f t="shared" si="16"/>
        <v>-13172.67</v>
      </c>
      <c r="DK29" s="229">
        <v>1225</v>
      </c>
      <c r="DL29" s="229">
        <v>0</v>
      </c>
      <c r="DM29" s="229">
        <v>0</v>
      </c>
      <c r="DN29" s="229">
        <v>-180600.5</v>
      </c>
      <c r="DO29" s="229">
        <v>0</v>
      </c>
      <c r="DP29" s="230"/>
      <c r="DQ29" s="231">
        <f t="shared" si="0"/>
        <v>2018130.72</v>
      </c>
      <c r="DR29" s="232">
        <f t="shared" si="1"/>
        <v>592075.9300000004</v>
      </c>
      <c r="DS29" s="231">
        <f t="shared" si="2"/>
        <v>83551.02</v>
      </c>
      <c r="DT29" s="231">
        <f t="shared" si="3"/>
        <v>455264.24</v>
      </c>
      <c r="DU29" s="231">
        <f t="shared" si="4"/>
        <v>0</v>
      </c>
      <c r="DV29" s="231">
        <f t="shared" si="5"/>
        <v>-179375.5</v>
      </c>
      <c r="DY29"/>
      <c r="DZ29"/>
      <c r="EG29"/>
    </row>
    <row r="30" spans="1:137" hidden="1">
      <c r="A30" s="226">
        <v>1001</v>
      </c>
      <c r="B30" s="227" t="s">
        <v>310</v>
      </c>
      <c r="C30" s="228" t="s">
        <v>281</v>
      </c>
      <c r="D30" s="228" t="s">
        <v>282</v>
      </c>
      <c r="E30" s="228" t="s">
        <v>5</v>
      </c>
      <c r="F30" s="228" t="s">
        <v>304</v>
      </c>
      <c r="G30" s="229">
        <v>576765.76</v>
      </c>
      <c r="H30" s="229">
        <v>0</v>
      </c>
      <c r="I30" s="229">
        <v>1820</v>
      </c>
      <c r="J30" s="229">
        <v>0</v>
      </c>
      <c r="K30" s="229">
        <v>0</v>
      </c>
      <c r="L30" s="229">
        <v>571.29</v>
      </c>
      <c r="M30" s="229">
        <v>0</v>
      </c>
      <c r="N30" s="229">
        <v>0</v>
      </c>
      <c r="O30" s="229">
        <v>0</v>
      </c>
      <c r="P30" s="229">
        <v>0</v>
      </c>
      <c r="Q30" s="229">
        <v>0</v>
      </c>
      <c r="R30" s="229">
        <v>0</v>
      </c>
      <c r="S30" s="229">
        <v>7877.2399999999989</v>
      </c>
      <c r="T30" s="229">
        <v>28500</v>
      </c>
      <c r="U30" s="229">
        <v>0</v>
      </c>
      <c r="V30" s="229">
        <v>0</v>
      </c>
      <c r="W30" s="229">
        <v>0</v>
      </c>
      <c r="X30" s="229">
        <f>SUBTOTAL(9,G30:W30)</f>
        <v>0</v>
      </c>
      <c r="Y30" s="229">
        <v>319710.82999999996</v>
      </c>
      <c r="Z30" s="229"/>
      <c r="AA30" s="229"/>
      <c r="AB30" s="229">
        <v>135384.35999999999</v>
      </c>
      <c r="AC30" s="229">
        <v>0</v>
      </c>
      <c r="AD30" s="229">
        <v>0</v>
      </c>
      <c r="AE30" s="229">
        <v>104025.70999999999</v>
      </c>
      <c r="AF30" s="229">
        <v>9281.2999999999993</v>
      </c>
      <c r="AG30" s="229">
        <v>225</v>
      </c>
      <c r="AH30" s="229">
        <v>0</v>
      </c>
      <c r="AI30" s="229">
        <v>0</v>
      </c>
      <c r="AJ30" s="229">
        <v>8721.76</v>
      </c>
      <c r="AK30" s="229">
        <v>0</v>
      </c>
      <c r="AL30" s="229">
        <v>1702.77</v>
      </c>
      <c r="AM30" s="229">
        <v>0</v>
      </c>
      <c r="AN30" s="229">
        <v>23939.7</v>
      </c>
      <c r="AO30" s="229">
        <v>0</v>
      </c>
      <c r="AP30" s="229">
        <v>25031.53</v>
      </c>
      <c r="AQ30" s="229">
        <v>97153.96</v>
      </c>
      <c r="AR30" s="229">
        <v>9844.2999999999993</v>
      </c>
      <c r="AS30" s="229">
        <v>0</v>
      </c>
      <c r="AT30" s="229">
        <v>4186.9600000000009</v>
      </c>
      <c r="AU30" s="229">
        <v>3291.75</v>
      </c>
      <c r="AV30" s="229">
        <v>0</v>
      </c>
      <c r="AW30" s="229">
        <v>28.99</v>
      </c>
      <c r="AX30" s="229">
        <v>5767.73</v>
      </c>
      <c r="AY30" s="229">
        <v>0</v>
      </c>
      <c r="AZ30" s="229">
        <v>33136.18</v>
      </c>
      <c r="BA30" s="229">
        <v>0</v>
      </c>
      <c r="BB30" s="229">
        <v>0</v>
      </c>
      <c r="BC30" s="229">
        <v>0</v>
      </c>
      <c r="BD30" s="229">
        <f>SUM(Y30:BC30)</f>
        <v>781432.83</v>
      </c>
      <c r="BE30" s="229">
        <v>-46063.009999999995</v>
      </c>
      <c r="BF30" s="229">
        <f>X30-BD30</f>
        <v>-781432.83</v>
      </c>
      <c r="BG30" s="229">
        <f>BE30+BF30</f>
        <v>-827495.84</v>
      </c>
      <c r="BH30" s="229">
        <v>4762.75</v>
      </c>
      <c r="BI30" s="229">
        <v>0</v>
      </c>
      <c r="BJ30" s="229">
        <v>0</v>
      </c>
      <c r="BK30" s="229">
        <v>4762.75</v>
      </c>
      <c r="BL30" s="229">
        <v>0</v>
      </c>
      <c r="BM30" s="229">
        <v>0</v>
      </c>
      <c r="BN30" s="229">
        <v>0</v>
      </c>
      <c r="BO30" s="229">
        <v>0</v>
      </c>
      <c r="BP30" s="229">
        <v>0</v>
      </c>
      <c r="BQ30" s="229">
        <v>13073.999999999993</v>
      </c>
      <c r="BR30" s="229">
        <v>4762.75</v>
      </c>
      <c r="BS30" s="229">
        <v>17836.749999999993</v>
      </c>
      <c r="BT30" s="229">
        <v>0</v>
      </c>
      <c r="BU30" s="229">
        <v>0</v>
      </c>
      <c r="BV30" s="229">
        <v>0</v>
      </c>
      <c r="BW30" s="229">
        <v>0</v>
      </c>
      <c r="BX30" s="229">
        <v>0</v>
      </c>
      <c r="BY30" s="229">
        <v>0</v>
      </c>
      <c r="BZ30" s="229">
        <v>0</v>
      </c>
      <c r="CA30" s="229">
        <v>0</v>
      </c>
      <c r="CB30" s="229">
        <v>0</v>
      </c>
      <c r="CC30" s="229"/>
      <c r="CD30" s="229">
        <f>BG30</f>
        <v>-827495.84</v>
      </c>
      <c r="CE30" s="229">
        <v>17836.75</v>
      </c>
      <c r="CF30" s="229">
        <v>0</v>
      </c>
      <c r="CG30" s="229">
        <v>0</v>
      </c>
      <c r="CH30" s="229">
        <f>SUBTOTAL(9,CC30:CG30)</f>
        <v>0</v>
      </c>
      <c r="CI30" s="229">
        <v>0</v>
      </c>
      <c r="CJ30" s="229">
        <v>0</v>
      </c>
      <c r="CK30" s="229">
        <v>0</v>
      </c>
      <c r="CL30" s="229">
        <v>0</v>
      </c>
      <c r="CM30" s="229">
        <v>0</v>
      </c>
      <c r="CN30" s="229">
        <v>0</v>
      </c>
      <c r="CO30" s="229">
        <v>0</v>
      </c>
      <c r="CP30" s="229">
        <v>0</v>
      </c>
      <c r="CQ30" s="229">
        <v>0</v>
      </c>
      <c r="CR30" s="229">
        <v>0</v>
      </c>
      <c r="CS30" s="229">
        <v>0</v>
      </c>
      <c r="CT30" s="229">
        <v>0</v>
      </c>
      <c r="CU30" s="229">
        <v>0</v>
      </c>
      <c r="CV30" s="229">
        <v>0</v>
      </c>
      <c r="CW30" s="229"/>
      <c r="CX30" s="229"/>
      <c r="CY30" s="229"/>
      <c r="CZ30" s="229">
        <v>-194124.41999999993</v>
      </c>
      <c r="DA30" s="229">
        <v>-33138.419999999911</v>
      </c>
      <c r="DB30" s="229">
        <v>0</v>
      </c>
      <c r="DC30" s="229">
        <v>0</v>
      </c>
      <c r="DD30" s="229">
        <v>0</v>
      </c>
      <c r="DE30" s="229">
        <v>0</v>
      </c>
      <c r="DF30" s="229">
        <v>0</v>
      </c>
      <c r="DG30" s="229">
        <v>0</v>
      </c>
      <c r="DH30" s="229">
        <v>0</v>
      </c>
      <c r="DI30" s="229">
        <v>0</v>
      </c>
      <c r="DJ30" s="229">
        <v>0</v>
      </c>
      <c r="DK30" s="229">
        <v>0</v>
      </c>
      <c r="DL30" s="229">
        <v>0</v>
      </c>
      <c r="DM30" s="229">
        <v>0</v>
      </c>
      <c r="DN30" s="229">
        <v>0</v>
      </c>
      <c r="DO30" s="229">
        <v>0</v>
      </c>
      <c r="DP30" s="230">
        <v>-8.7311491370201111E-11</v>
      </c>
      <c r="DQ30" s="231">
        <f t="shared" si="0"/>
        <v>568402.19999999995</v>
      </c>
      <c r="DR30" s="232">
        <f t="shared" si="1"/>
        <v>213030.63</v>
      </c>
      <c r="DS30" s="231">
        <f t="shared" si="2"/>
        <v>5767.73</v>
      </c>
      <c r="DT30" s="231">
        <f t="shared" si="3"/>
        <v>7877.2399999999989</v>
      </c>
      <c r="DU30" s="231">
        <f t="shared" si="4"/>
        <v>28500</v>
      </c>
      <c r="DV30" s="231">
        <f t="shared" si="5"/>
        <v>0</v>
      </c>
      <c r="DY30"/>
      <c r="DZ30"/>
    </row>
    <row r="31" spans="1:137" hidden="1">
      <c r="A31" s="226">
        <v>4115</v>
      </c>
      <c r="B31" s="227" t="s">
        <v>311</v>
      </c>
      <c r="C31" s="228" t="s">
        <v>281</v>
      </c>
      <c r="D31" s="228" t="s">
        <v>294</v>
      </c>
      <c r="E31" s="228" t="s">
        <v>5</v>
      </c>
      <c r="F31" s="228" t="s">
        <v>283</v>
      </c>
      <c r="G31" s="229">
        <v>5454653.3600000003</v>
      </c>
      <c r="H31" s="229">
        <v>2222384.23</v>
      </c>
      <c r="I31" s="229">
        <v>258794.56</v>
      </c>
      <c r="J31" s="229">
        <v>0</v>
      </c>
      <c r="K31" s="229">
        <v>328650</v>
      </c>
      <c r="L31" s="229">
        <v>4970.79</v>
      </c>
      <c r="M31" s="229">
        <v>480</v>
      </c>
      <c r="N31" s="229">
        <v>28155.16</v>
      </c>
      <c r="O31" s="229">
        <v>124237.43</v>
      </c>
      <c r="P31" s="229">
        <v>96830.54</v>
      </c>
      <c r="Q31" s="229">
        <v>0</v>
      </c>
      <c r="R31" s="229">
        <v>0</v>
      </c>
      <c r="S31" s="229">
        <v>35755.81</v>
      </c>
      <c r="T31" s="229">
        <v>0</v>
      </c>
      <c r="U31" s="229">
        <v>0</v>
      </c>
      <c r="V31" s="229">
        <v>21103.13</v>
      </c>
      <c r="W31" s="229">
        <v>0</v>
      </c>
      <c r="X31" s="229">
        <f t="shared" si="6"/>
        <v>8576015.0099999998</v>
      </c>
      <c r="Y31" s="229">
        <v>4362651.16</v>
      </c>
      <c r="Z31" s="229">
        <v>0</v>
      </c>
      <c r="AA31" s="229">
        <v>843762.33</v>
      </c>
      <c r="AB31" s="229">
        <v>111366.58</v>
      </c>
      <c r="AC31" s="229">
        <v>900644.54</v>
      </c>
      <c r="AD31" s="229">
        <v>0</v>
      </c>
      <c r="AE31" s="229">
        <v>113427.43</v>
      </c>
      <c r="AF31" s="229">
        <v>46033.52</v>
      </c>
      <c r="AG31" s="229">
        <v>22977.22</v>
      </c>
      <c r="AH31" s="229">
        <v>0</v>
      </c>
      <c r="AI31" s="229">
        <v>0</v>
      </c>
      <c r="AJ31" s="229">
        <v>128497.32999999999</v>
      </c>
      <c r="AK31" s="229">
        <v>5902</v>
      </c>
      <c r="AL31" s="229">
        <v>163321.94</v>
      </c>
      <c r="AM31" s="229">
        <v>13335.5</v>
      </c>
      <c r="AN31" s="229">
        <v>222088.11</v>
      </c>
      <c r="AO31" s="229">
        <v>80286.86</v>
      </c>
      <c r="AP31" s="229">
        <v>34213.56</v>
      </c>
      <c r="AQ31" s="229">
        <v>252145.6</v>
      </c>
      <c r="AR31" s="229">
        <v>68867.83</v>
      </c>
      <c r="AS31" s="229">
        <v>148075.66999999998</v>
      </c>
      <c r="AT31" s="229">
        <v>114946.81</v>
      </c>
      <c r="AU31" s="229">
        <v>19395.650000000001</v>
      </c>
      <c r="AV31" s="229">
        <v>0</v>
      </c>
      <c r="AW31" s="229">
        <v>306115.89</v>
      </c>
      <c r="AX31" s="229">
        <v>171410.44</v>
      </c>
      <c r="AY31" s="229">
        <v>84085.2</v>
      </c>
      <c r="AZ31" s="229">
        <v>298838.93</v>
      </c>
      <c r="BA31" s="229">
        <v>0</v>
      </c>
      <c r="BB31" s="229">
        <v>0</v>
      </c>
      <c r="BC31" s="229">
        <v>352347.33</v>
      </c>
      <c r="BD31" s="229">
        <f t="shared" si="7"/>
        <v>8864737.4299999997</v>
      </c>
      <c r="BE31" s="229">
        <v>2538983.859999998</v>
      </c>
      <c r="BF31" s="229">
        <f t="shared" si="17"/>
        <v>-288722.41999999993</v>
      </c>
      <c r="BG31" s="229">
        <f t="shared" si="18"/>
        <v>2250261.4399999981</v>
      </c>
      <c r="BH31" s="229">
        <v>22298.13</v>
      </c>
      <c r="BI31" s="229">
        <v>0</v>
      </c>
      <c r="BJ31" s="229">
        <v>352347.33</v>
      </c>
      <c r="BK31" s="229">
        <v>374645.46</v>
      </c>
      <c r="BL31" s="229">
        <v>0</v>
      </c>
      <c r="BM31" s="229">
        <v>387004.72</v>
      </c>
      <c r="BN31" s="229">
        <v>7195</v>
      </c>
      <c r="BO31" s="229">
        <v>47211.76</v>
      </c>
      <c r="BP31" s="229">
        <v>441411.48</v>
      </c>
      <c r="BQ31" s="229">
        <v>66766.02</v>
      </c>
      <c r="BR31" s="229">
        <v>-66766.01999999996</v>
      </c>
      <c r="BS31" s="229">
        <v>0</v>
      </c>
      <c r="BT31" s="229">
        <v>0</v>
      </c>
      <c r="BU31" s="229">
        <v>0</v>
      </c>
      <c r="BV31" s="229">
        <v>0</v>
      </c>
      <c r="BW31" s="229">
        <v>0</v>
      </c>
      <c r="BX31" s="229">
        <v>0</v>
      </c>
      <c r="BY31" s="229">
        <v>0</v>
      </c>
      <c r="BZ31" s="229">
        <v>0</v>
      </c>
      <c r="CA31" s="229">
        <v>0</v>
      </c>
      <c r="CB31" s="229">
        <v>0</v>
      </c>
      <c r="CC31" s="229">
        <f t="shared" si="10"/>
        <v>2250261.4399999981</v>
      </c>
      <c r="CD31" s="229"/>
      <c r="CE31" s="229">
        <f t="shared" si="11"/>
        <v>0</v>
      </c>
      <c r="CF31" s="229"/>
      <c r="CG31" s="229">
        <f t="shared" ref="CG31:CG40" si="19">CB31</f>
        <v>0</v>
      </c>
      <c r="CH31" s="229">
        <f t="shared" si="13"/>
        <v>2250261.4399999981</v>
      </c>
      <c r="CI31" s="229">
        <v>1208805.31</v>
      </c>
      <c r="CJ31" s="229">
        <v>587368.37</v>
      </c>
      <c r="CK31" s="229">
        <v>792.64</v>
      </c>
      <c r="CL31" s="229">
        <v>622229.58000000007</v>
      </c>
      <c r="CM31" s="229">
        <v>750</v>
      </c>
      <c r="CN31" s="229">
        <v>0</v>
      </c>
      <c r="CO31" s="229">
        <v>38955.74</v>
      </c>
      <c r="CP31" s="229">
        <v>28081.82</v>
      </c>
      <c r="CQ31" s="229">
        <v>0</v>
      </c>
      <c r="CR31" s="229">
        <f t="shared" si="14"/>
        <v>690017.14</v>
      </c>
      <c r="CS31" s="229">
        <v>1530769.23</v>
      </c>
      <c r="CT31" s="229">
        <v>0</v>
      </c>
      <c r="CU31" s="229">
        <v>0</v>
      </c>
      <c r="CV31" s="229">
        <v>1530769.23</v>
      </c>
      <c r="CW31" s="229"/>
      <c r="CX31" s="229"/>
      <c r="CY31" s="229"/>
      <c r="CZ31" s="229">
        <v>0</v>
      </c>
      <c r="DA31" s="229">
        <f t="shared" si="15"/>
        <v>1530769.23</v>
      </c>
      <c r="DB31" s="229">
        <v>0</v>
      </c>
      <c r="DC31" s="229">
        <v>21117.5</v>
      </c>
      <c r="DD31" s="229">
        <v>149843.38</v>
      </c>
      <c r="DE31" s="229">
        <v>0</v>
      </c>
      <c r="DF31" s="229">
        <v>-70725.539999999994</v>
      </c>
      <c r="DG31" s="229">
        <v>-4</v>
      </c>
      <c r="DH31" s="229">
        <v>-35230</v>
      </c>
      <c r="DI31" s="229">
        <v>-35526.17</v>
      </c>
      <c r="DJ31" s="229">
        <f t="shared" si="16"/>
        <v>29475.170000000013</v>
      </c>
      <c r="DK31" s="229">
        <v>0</v>
      </c>
      <c r="DL31" s="229">
        <v>0</v>
      </c>
      <c r="DM31" s="229">
        <v>0</v>
      </c>
      <c r="DN31" s="229">
        <v>0</v>
      </c>
      <c r="DO31" s="229">
        <v>0</v>
      </c>
      <c r="DP31" s="230">
        <v>0.48626431031152606</v>
      </c>
      <c r="DQ31" s="231">
        <f t="shared" si="0"/>
        <v>6377885.5599999996</v>
      </c>
      <c r="DR31" s="232">
        <f t="shared" si="1"/>
        <v>2486851.87</v>
      </c>
      <c r="DS31" s="231">
        <f t="shared" si="2"/>
        <v>171410.44</v>
      </c>
      <c r="DT31" s="231">
        <f t="shared" si="3"/>
        <v>284978.94</v>
      </c>
      <c r="DU31" s="231">
        <f t="shared" si="4"/>
        <v>0</v>
      </c>
      <c r="DV31" s="231">
        <f t="shared" si="5"/>
        <v>0</v>
      </c>
      <c r="DY31"/>
      <c r="DZ31"/>
    </row>
    <row r="32" spans="1:137" hidden="1">
      <c r="A32" s="226">
        <v>2030</v>
      </c>
      <c r="B32" s="227" t="s">
        <v>312</v>
      </c>
      <c r="C32" s="228" t="s">
        <v>281</v>
      </c>
      <c r="D32" s="228" t="s">
        <v>291</v>
      </c>
      <c r="E32" s="228" t="s">
        <v>5</v>
      </c>
      <c r="F32" s="228" t="s">
        <v>283</v>
      </c>
      <c r="G32" s="229">
        <v>3877044.4</v>
      </c>
      <c r="H32" s="229">
        <v>0</v>
      </c>
      <c r="I32" s="229">
        <v>98485.21</v>
      </c>
      <c r="J32" s="229">
        <v>0</v>
      </c>
      <c r="K32" s="229">
        <v>392200</v>
      </c>
      <c r="L32" s="229">
        <v>4400</v>
      </c>
      <c r="M32" s="229">
        <v>0</v>
      </c>
      <c r="N32" s="229">
        <v>0</v>
      </c>
      <c r="O32" s="229">
        <v>59.93</v>
      </c>
      <c r="P32" s="229">
        <v>30115.41</v>
      </c>
      <c r="Q32" s="229">
        <v>874.66</v>
      </c>
      <c r="R32" s="229">
        <v>0</v>
      </c>
      <c r="S32" s="229">
        <v>18761.900000000001</v>
      </c>
      <c r="T32" s="229">
        <v>13437.5</v>
      </c>
      <c r="U32" s="229">
        <v>0</v>
      </c>
      <c r="V32" s="229">
        <v>353.13</v>
      </c>
      <c r="W32" s="229">
        <v>94647</v>
      </c>
      <c r="X32" s="229">
        <f t="shared" si="6"/>
        <v>4530379.1399999997</v>
      </c>
      <c r="Y32" s="229">
        <v>2042675.13</v>
      </c>
      <c r="Z32" s="229">
        <v>0</v>
      </c>
      <c r="AA32" s="229">
        <v>824732.43</v>
      </c>
      <c r="AB32" s="229">
        <v>121055.67</v>
      </c>
      <c r="AC32" s="229">
        <v>209990.45</v>
      </c>
      <c r="AD32" s="229">
        <v>103762.89</v>
      </c>
      <c r="AE32" s="229">
        <v>96996.94</v>
      </c>
      <c r="AF32" s="229">
        <v>14249.34</v>
      </c>
      <c r="AG32" s="229">
        <v>6494.25</v>
      </c>
      <c r="AH32" s="229">
        <v>0</v>
      </c>
      <c r="AI32" s="229">
        <v>0</v>
      </c>
      <c r="AJ32" s="229">
        <v>22521.11</v>
      </c>
      <c r="AK32" s="229">
        <v>0</v>
      </c>
      <c r="AL32" s="229">
        <v>5842.74</v>
      </c>
      <c r="AM32" s="229">
        <v>8056.66</v>
      </c>
      <c r="AN32" s="229">
        <v>87366.91</v>
      </c>
      <c r="AO32" s="229">
        <v>33389.800000000003</v>
      </c>
      <c r="AP32" s="229">
        <v>17352.989999999998</v>
      </c>
      <c r="AQ32" s="229">
        <v>45066.65</v>
      </c>
      <c r="AR32" s="229">
        <v>66442.06</v>
      </c>
      <c r="AS32" s="229">
        <v>0</v>
      </c>
      <c r="AT32" s="229">
        <v>34311.25</v>
      </c>
      <c r="AU32" s="229">
        <v>20483.04</v>
      </c>
      <c r="AV32" s="229">
        <v>8162.5</v>
      </c>
      <c r="AW32" s="229">
        <v>70894.219999999987</v>
      </c>
      <c r="AX32" s="229">
        <v>157676.18999999997</v>
      </c>
      <c r="AY32" s="229">
        <v>72981.66</v>
      </c>
      <c r="AZ32" s="229">
        <v>211530.47999999998</v>
      </c>
      <c r="BA32" s="229">
        <v>0</v>
      </c>
      <c r="BB32" s="229">
        <v>0</v>
      </c>
      <c r="BC32" s="229">
        <v>0</v>
      </c>
      <c r="BD32" s="229">
        <f t="shared" si="7"/>
        <v>4282035.3600000013</v>
      </c>
      <c r="BE32" s="229">
        <v>294223.52000000037</v>
      </c>
      <c r="BF32" s="229">
        <f t="shared" si="17"/>
        <v>248343.7799999984</v>
      </c>
      <c r="BG32" s="229">
        <f t="shared" si="18"/>
        <v>542567.29999999877</v>
      </c>
      <c r="BH32" s="229">
        <v>11321.5</v>
      </c>
      <c r="BI32" s="229">
        <v>0</v>
      </c>
      <c r="BJ32" s="229">
        <v>0</v>
      </c>
      <c r="BK32" s="229">
        <v>11321.5</v>
      </c>
      <c r="BL32" s="229">
        <v>0</v>
      </c>
      <c r="BM32" s="229">
        <v>0</v>
      </c>
      <c r="BN32" s="229">
        <v>0</v>
      </c>
      <c r="BO32" s="229">
        <v>0</v>
      </c>
      <c r="BP32" s="229">
        <v>0</v>
      </c>
      <c r="BQ32" s="229">
        <v>40688</v>
      </c>
      <c r="BR32" s="229">
        <v>11321.5</v>
      </c>
      <c r="BS32" s="229">
        <v>52009.5</v>
      </c>
      <c r="BT32" s="229">
        <v>0</v>
      </c>
      <c r="BU32" s="229">
        <v>0</v>
      </c>
      <c r="BV32" s="229">
        <v>0</v>
      </c>
      <c r="BW32" s="229">
        <v>0</v>
      </c>
      <c r="BX32" s="229">
        <v>0</v>
      </c>
      <c r="BY32" s="229">
        <v>0</v>
      </c>
      <c r="BZ32" s="229">
        <v>0</v>
      </c>
      <c r="CA32" s="229">
        <v>0</v>
      </c>
      <c r="CB32" s="229">
        <v>0</v>
      </c>
      <c r="CC32" s="229">
        <f t="shared" si="10"/>
        <v>542567.29999999877</v>
      </c>
      <c r="CD32" s="229"/>
      <c r="CE32" s="229">
        <f t="shared" si="11"/>
        <v>52009.5</v>
      </c>
      <c r="CF32" s="229"/>
      <c r="CG32" s="229">
        <f t="shared" si="19"/>
        <v>0</v>
      </c>
      <c r="CH32" s="229">
        <f t="shared" si="13"/>
        <v>594576.79999999877</v>
      </c>
      <c r="CI32" s="229">
        <v>859090.81</v>
      </c>
      <c r="CJ32" s="229">
        <v>282875.18</v>
      </c>
      <c r="CK32" s="229">
        <v>1240.6400000000001</v>
      </c>
      <c r="CL32" s="229">
        <v>577456.27000000014</v>
      </c>
      <c r="CM32" s="229">
        <v>0</v>
      </c>
      <c r="CN32" s="229">
        <v>0</v>
      </c>
      <c r="CO32" s="229">
        <v>15204.44</v>
      </c>
      <c r="CP32" s="229">
        <v>16813.8</v>
      </c>
      <c r="CQ32" s="229">
        <v>-2415</v>
      </c>
      <c r="CR32" s="229">
        <f t="shared" si="14"/>
        <v>607059.51000000013</v>
      </c>
      <c r="CS32" s="229">
        <v>1166.55</v>
      </c>
      <c r="CT32" s="229">
        <v>0</v>
      </c>
      <c r="CU32" s="229">
        <v>0</v>
      </c>
      <c r="CV32" s="229">
        <v>1166.55</v>
      </c>
      <c r="CW32" s="229"/>
      <c r="CX32" s="229"/>
      <c r="CY32" s="229"/>
      <c r="CZ32" s="229">
        <v>0</v>
      </c>
      <c r="DA32" s="229">
        <f t="shared" si="15"/>
        <v>1166.55</v>
      </c>
      <c r="DB32" s="229">
        <v>0</v>
      </c>
      <c r="DC32" s="229">
        <v>0</v>
      </c>
      <c r="DD32" s="229">
        <v>0</v>
      </c>
      <c r="DE32" s="229">
        <v>0</v>
      </c>
      <c r="DF32" s="229">
        <v>-26478.98</v>
      </c>
      <c r="DG32" s="229">
        <v>0</v>
      </c>
      <c r="DH32" s="229">
        <v>0</v>
      </c>
      <c r="DI32" s="229">
        <v>0</v>
      </c>
      <c r="DJ32" s="229">
        <f t="shared" si="16"/>
        <v>-26478.98</v>
      </c>
      <c r="DK32" s="229">
        <v>0</v>
      </c>
      <c r="DL32" s="229">
        <v>12829.67</v>
      </c>
      <c r="DM32" s="229">
        <v>0</v>
      </c>
      <c r="DN32" s="229">
        <v>0</v>
      </c>
      <c r="DO32" s="229">
        <v>0</v>
      </c>
      <c r="DP32" s="230">
        <v>-0.31000000005587935</v>
      </c>
      <c r="DQ32" s="231">
        <f t="shared" si="0"/>
        <v>3413462.85</v>
      </c>
      <c r="DR32" s="232">
        <f t="shared" si="1"/>
        <v>868572.51000000117</v>
      </c>
      <c r="DS32" s="231">
        <f t="shared" si="2"/>
        <v>157676.18999999997</v>
      </c>
      <c r="DT32" s="231">
        <f t="shared" si="3"/>
        <v>48937.240000000005</v>
      </c>
      <c r="DU32" s="231">
        <f t="shared" si="4"/>
        <v>14312.16</v>
      </c>
      <c r="DV32" s="231">
        <f t="shared" si="5"/>
        <v>12829.67</v>
      </c>
      <c r="DY32"/>
      <c r="DZ32"/>
    </row>
    <row r="33" spans="1:130" hidden="1">
      <c r="A33" s="226">
        <v>3353</v>
      </c>
      <c r="B33" s="227" t="s">
        <v>313</v>
      </c>
      <c r="C33" s="228" t="s">
        <v>281</v>
      </c>
      <c r="D33" s="228" t="s">
        <v>291</v>
      </c>
      <c r="E33" s="228" t="s">
        <v>5</v>
      </c>
      <c r="F33" s="228" t="s">
        <v>283</v>
      </c>
      <c r="G33" s="229">
        <v>3182261.18</v>
      </c>
      <c r="H33" s="229">
        <v>0</v>
      </c>
      <c r="I33" s="229">
        <v>61163.5</v>
      </c>
      <c r="J33" s="229">
        <v>0</v>
      </c>
      <c r="K33" s="229">
        <v>182200</v>
      </c>
      <c r="L33" s="229">
        <v>155578.25</v>
      </c>
      <c r="M33" s="229">
        <v>0</v>
      </c>
      <c r="N33" s="229">
        <v>13660</v>
      </c>
      <c r="O33" s="229">
        <v>98152.309999999969</v>
      </c>
      <c r="P33" s="229">
        <v>0</v>
      </c>
      <c r="Q33" s="229">
        <v>0</v>
      </c>
      <c r="R33" s="229">
        <v>0</v>
      </c>
      <c r="S33" s="229">
        <v>12587.72</v>
      </c>
      <c r="T33" s="229">
        <v>104.79</v>
      </c>
      <c r="U33" s="229">
        <v>0</v>
      </c>
      <c r="V33" s="229">
        <v>10001.25</v>
      </c>
      <c r="W33" s="229">
        <v>139577</v>
      </c>
      <c r="X33" s="229">
        <f t="shared" si="6"/>
        <v>3855286.0000000005</v>
      </c>
      <c r="Y33" s="229">
        <v>1801569.6299999964</v>
      </c>
      <c r="Z33" s="229">
        <v>0</v>
      </c>
      <c r="AA33" s="229">
        <v>671366.74</v>
      </c>
      <c r="AB33" s="229">
        <v>50424.959999998915</v>
      </c>
      <c r="AC33" s="229">
        <v>312427.52000000002</v>
      </c>
      <c r="AD33" s="229">
        <v>0</v>
      </c>
      <c r="AE33" s="229">
        <v>64164.239999999641</v>
      </c>
      <c r="AF33" s="229">
        <v>1010.3699999999844</v>
      </c>
      <c r="AG33" s="229">
        <v>11864.99</v>
      </c>
      <c r="AH33" s="229">
        <v>0</v>
      </c>
      <c r="AI33" s="229">
        <v>0</v>
      </c>
      <c r="AJ33" s="229">
        <v>38604.339999999997</v>
      </c>
      <c r="AK33" s="229">
        <v>4792.8100000000013</v>
      </c>
      <c r="AL33" s="229">
        <v>74404.100000000006</v>
      </c>
      <c r="AM33" s="229">
        <v>11874.53</v>
      </c>
      <c r="AN33" s="229">
        <v>50083.750000000007</v>
      </c>
      <c r="AO33" s="229">
        <v>11218.18</v>
      </c>
      <c r="AP33" s="229">
        <v>43961.37</v>
      </c>
      <c r="AQ33" s="229">
        <v>164085.92000000007</v>
      </c>
      <c r="AR33" s="229">
        <v>51725.1</v>
      </c>
      <c r="AS33" s="229">
        <v>0</v>
      </c>
      <c r="AT33" s="229">
        <v>58371.73000000001</v>
      </c>
      <c r="AU33" s="229">
        <v>18745.650000000001</v>
      </c>
      <c r="AV33" s="229">
        <v>764.4</v>
      </c>
      <c r="AW33" s="229">
        <v>139313.99</v>
      </c>
      <c r="AX33" s="229">
        <v>271365.57</v>
      </c>
      <c r="AY33" s="229">
        <v>8394</v>
      </c>
      <c r="AZ33" s="229">
        <v>142459.97999999969</v>
      </c>
      <c r="BA33" s="229">
        <v>0</v>
      </c>
      <c r="BB33" s="229">
        <v>0</v>
      </c>
      <c r="BC33" s="229">
        <v>0</v>
      </c>
      <c r="BD33" s="229">
        <f t="shared" si="7"/>
        <v>4002993.869999995</v>
      </c>
      <c r="BE33" s="229">
        <v>296554.20000000042</v>
      </c>
      <c r="BF33" s="229">
        <f t="shared" si="17"/>
        <v>-147707.86999999452</v>
      </c>
      <c r="BG33" s="229">
        <f t="shared" si="18"/>
        <v>148846.3300000059</v>
      </c>
      <c r="BH33" s="229">
        <v>0</v>
      </c>
      <c r="BI33" s="229">
        <v>0</v>
      </c>
      <c r="BJ33" s="229">
        <v>0</v>
      </c>
      <c r="BK33" s="229">
        <v>0</v>
      </c>
      <c r="BL33" s="229">
        <v>0</v>
      </c>
      <c r="BM33" s="229">
        <v>0</v>
      </c>
      <c r="BN33" s="229">
        <v>0</v>
      </c>
      <c r="BO33" s="229">
        <v>0</v>
      </c>
      <c r="BP33" s="229">
        <v>0</v>
      </c>
      <c r="BQ33" s="229">
        <v>0</v>
      </c>
      <c r="BR33" s="229">
        <v>0</v>
      </c>
      <c r="BS33" s="229">
        <v>0</v>
      </c>
      <c r="BT33" s="229">
        <v>0</v>
      </c>
      <c r="BU33" s="229">
        <v>0</v>
      </c>
      <c r="BV33" s="229">
        <v>0</v>
      </c>
      <c r="BW33" s="229">
        <v>0</v>
      </c>
      <c r="BX33" s="229">
        <v>0</v>
      </c>
      <c r="BY33" s="229">
        <v>0</v>
      </c>
      <c r="BZ33" s="229">
        <v>0</v>
      </c>
      <c r="CA33" s="229">
        <v>0</v>
      </c>
      <c r="CB33" s="229">
        <v>0</v>
      </c>
      <c r="CC33" s="229">
        <f>BG33</f>
        <v>148846.3300000059</v>
      </c>
      <c r="CD33" s="229"/>
      <c r="CE33" s="229">
        <f t="shared" si="11"/>
        <v>0</v>
      </c>
      <c r="CF33" s="229"/>
      <c r="CG33" s="229">
        <f t="shared" si="19"/>
        <v>0</v>
      </c>
      <c r="CH33" s="229">
        <f t="shared" si="13"/>
        <v>148846.3300000059</v>
      </c>
      <c r="CI33" s="229">
        <v>522241.84</v>
      </c>
      <c r="CJ33" s="229">
        <v>0</v>
      </c>
      <c r="CK33" s="229">
        <v>0</v>
      </c>
      <c r="CL33" s="229">
        <v>522241.84</v>
      </c>
      <c r="CM33" s="229">
        <v>0</v>
      </c>
      <c r="CN33" s="229">
        <v>0</v>
      </c>
      <c r="CO33" s="229">
        <v>6497.4</v>
      </c>
      <c r="CP33" s="229">
        <v>0</v>
      </c>
      <c r="CQ33" s="229">
        <v>-308970.05999999994</v>
      </c>
      <c r="CR33" s="229">
        <f t="shared" si="14"/>
        <v>219769.18000000005</v>
      </c>
      <c r="CS33" s="229">
        <v>0</v>
      </c>
      <c r="CT33" s="229">
        <v>0</v>
      </c>
      <c r="CU33" s="229">
        <v>0</v>
      </c>
      <c r="CV33" s="229">
        <v>0</v>
      </c>
      <c r="CW33" s="229"/>
      <c r="CX33" s="229"/>
      <c r="CY33" s="229"/>
      <c r="CZ33" s="229">
        <v>0</v>
      </c>
      <c r="DA33" s="229">
        <f t="shared" si="15"/>
        <v>0</v>
      </c>
      <c r="DB33" s="229">
        <v>0</v>
      </c>
      <c r="DC33" s="229">
        <v>10468.709999999999</v>
      </c>
      <c r="DD33" s="229">
        <v>0</v>
      </c>
      <c r="DE33" s="229">
        <v>0</v>
      </c>
      <c r="DF33" s="229">
        <v>-24422.59</v>
      </c>
      <c r="DG33" s="229">
        <v>-56969.1</v>
      </c>
      <c r="DH33" s="229">
        <v>0</v>
      </c>
      <c r="DI33" s="229">
        <v>0</v>
      </c>
      <c r="DJ33" s="229">
        <f t="shared" si="16"/>
        <v>-70922.98</v>
      </c>
      <c r="DK33" s="229">
        <v>0</v>
      </c>
      <c r="DL33" s="229">
        <v>0</v>
      </c>
      <c r="DM33" s="229">
        <v>0</v>
      </c>
      <c r="DN33" s="229">
        <v>0</v>
      </c>
      <c r="DO33" s="229">
        <v>0</v>
      </c>
      <c r="DP33" s="230">
        <v>-0.55999999959021807</v>
      </c>
      <c r="DQ33" s="231">
        <f t="shared" si="0"/>
        <v>2900963.4599999953</v>
      </c>
      <c r="DR33" s="232">
        <f t="shared" si="1"/>
        <v>1102030.4099999997</v>
      </c>
      <c r="DS33" s="231">
        <f t="shared" si="2"/>
        <v>271365.57</v>
      </c>
      <c r="DT33" s="231">
        <f t="shared" si="3"/>
        <v>124400.02999999997</v>
      </c>
      <c r="DU33" s="231">
        <f t="shared" si="4"/>
        <v>104.79</v>
      </c>
      <c r="DV33" s="231">
        <f t="shared" si="5"/>
        <v>0</v>
      </c>
      <c r="DY33"/>
      <c r="DZ33"/>
    </row>
    <row r="34" spans="1:130" hidden="1">
      <c r="A34" s="226">
        <v>7030</v>
      </c>
      <c r="B34" s="227" t="s">
        <v>314</v>
      </c>
      <c r="C34" s="228" t="s">
        <v>281</v>
      </c>
      <c r="D34" s="228" t="s">
        <v>296</v>
      </c>
      <c r="E34" s="228" t="s">
        <v>5</v>
      </c>
      <c r="F34" s="228" t="s">
        <v>283</v>
      </c>
      <c r="G34" s="229">
        <v>897596.5</v>
      </c>
      <c r="H34" s="229">
        <v>0</v>
      </c>
      <c r="I34" s="229">
        <v>984046.07999999996</v>
      </c>
      <c r="J34" s="229">
        <v>0</v>
      </c>
      <c r="K34" s="229">
        <v>47720</v>
      </c>
      <c r="L34" s="229">
        <v>823694.54999999993</v>
      </c>
      <c r="M34" s="229">
        <v>0</v>
      </c>
      <c r="N34" s="229">
        <v>0</v>
      </c>
      <c r="O34" s="229">
        <v>10747.739999999994</v>
      </c>
      <c r="P34" s="229">
        <v>0</v>
      </c>
      <c r="Q34" s="229">
        <v>0</v>
      </c>
      <c r="R34" s="229">
        <v>0</v>
      </c>
      <c r="S34" s="229">
        <v>0</v>
      </c>
      <c r="T34" s="229">
        <v>3932</v>
      </c>
      <c r="U34" s="229">
        <v>0</v>
      </c>
      <c r="V34" s="229">
        <v>10572.31</v>
      </c>
      <c r="W34" s="229">
        <v>0</v>
      </c>
      <c r="X34" s="229">
        <f t="shared" si="6"/>
        <v>2778309.18</v>
      </c>
      <c r="Y34" s="229">
        <v>1228637.9599999967</v>
      </c>
      <c r="Z34" s="229">
        <v>0</v>
      </c>
      <c r="AA34" s="229">
        <v>550304.06000000006</v>
      </c>
      <c r="AB34" s="229">
        <v>63935.530000000843</v>
      </c>
      <c r="AC34" s="229">
        <v>214050.29</v>
      </c>
      <c r="AD34" s="229">
        <v>0</v>
      </c>
      <c r="AE34" s="229">
        <v>34279.880000000179</v>
      </c>
      <c r="AF34" s="229">
        <v>4494.6599999999853</v>
      </c>
      <c r="AG34" s="229">
        <v>31111.39</v>
      </c>
      <c r="AH34" s="229">
        <v>0</v>
      </c>
      <c r="AI34" s="229">
        <v>0</v>
      </c>
      <c r="AJ34" s="229">
        <v>21808.400000000001</v>
      </c>
      <c r="AK34" s="229">
        <v>4292</v>
      </c>
      <c r="AL34" s="229">
        <v>20073.5</v>
      </c>
      <c r="AM34" s="229">
        <v>2183.04</v>
      </c>
      <c r="AN34" s="229">
        <v>7009.4699999999866</v>
      </c>
      <c r="AO34" s="229">
        <v>0</v>
      </c>
      <c r="AP34" s="229">
        <v>6002.25</v>
      </c>
      <c r="AQ34" s="229">
        <v>52598.209999999614</v>
      </c>
      <c r="AR34" s="229">
        <v>28423.66</v>
      </c>
      <c r="AS34" s="229">
        <v>16550.63</v>
      </c>
      <c r="AT34" s="229">
        <v>96867.910000000018</v>
      </c>
      <c r="AU34" s="229">
        <v>3701.77</v>
      </c>
      <c r="AV34" s="229">
        <v>6362.5</v>
      </c>
      <c r="AW34" s="229">
        <v>20860.89</v>
      </c>
      <c r="AX34" s="229">
        <v>21083</v>
      </c>
      <c r="AY34" s="229">
        <v>4155</v>
      </c>
      <c r="AZ34" s="229">
        <v>94484.959999999977</v>
      </c>
      <c r="BA34" s="229">
        <v>0</v>
      </c>
      <c r="BB34" s="229">
        <v>0</v>
      </c>
      <c r="BC34" s="229">
        <v>0</v>
      </c>
      <c r="BD34" s="229">
        <f t="shared" si="7"/>
        <v>2533270.9599999976</v>
      </c>
      <c r="BE34" s="229">
        <v>310791.12999999966</v>
      </c>
      <c r="BF34" s="229">
        <f t="shared" si="17"/>
        <v>245038.22000000253</v>
      </c>
      <c r="BG34" s="229">
        <f t="shared" si="18"/>
        <v>555829.35000000219</v>
      </c>
      <c r="BH34" s="229">
        <v>7543.75</v>
      </c>
      <c r="BI34" s="229">
        <v>0</v>
      </c>
      <c r="BJ34" s="229">
        <v>0</v>
      </c>
      <c r="BK34" s="229">
        <v>7543.75</v>
      </c>
      <c r="BL34" s="229">
        <v>0</v>
      </c>
      <c r="BM34" s="229">
        <v>0</v>
      </c>
      <c r="BN34" s="229">
        <v>0</v>
      </c>
      <c r="BO34" s="229">
        <v>0</v>
      </c>
      <c r="BP34" s="229">
        <v>0</v>
      </c>
      <c r="BQ34" s="229">
        <v>0</v>
      </c>
      <c r="BR34" s="229">
        <v>7543.75</v>
      </c>
      <c r="BS34" s="229">
        <v>7543.75</v>
      </c>
      <c r="BT34" s="229">
        <v>0</v>
      </c>
      <c r="BU34" s="229">
        <v>0</v>
      </c>
      <c r="BV34" s="229">
        <v>0</v>
      </c>
      <c r="BW34" s="229">
        <v>0</v>
      </c>
      <c r="BX34" s="229">
        <v>0</v>
      </c>
      <c r="BY34" s="229">
        <v>0</v>
      </c>
      <c r="BZ34" s="229">
        <v>0</v>
      </c>
      <c r="CA34" s="229">
        <v>0</v>
      </c>
      <c r="CB34" s="229">
        <v>0</v>
      </c>
      <c r="CC34" s="229">
        <f t="shared" si="10"/>
        <v>555829.35000000219</v>
      </c>
      <c r="CD34" s="229"/>
      <c r="CE34" s="229">
        <f t="shared" si="11"/>
        <v>7543.75</v>
      </c>
      <c r="CF34" s="229"/>
      <c r="CG34" s="229">
        <f t="shared" si="19"/>
        <v>0</v>
      </c>
      <c r="CH34" s="229">
        <f t="shared" si="13"/>
        <v>563373.10000000219</v>
      </c>
      <c r="CI34" s="229">
        <v>214417.27</v>
      </c>
      <c r="CJ34" s="229">
        <v>0</v>
      </c>
      <c r="CK34" s="229">
        <v>0</v>
      </c>
      <c r="CL34" s="229">
        <v>214417.27</v>
      </c>
      <c r="CM34" s="229">
        <v>0</v>
      </c>
      <c r="CN34" s="229">
        <v>0</v>
      </c>
      <c r="CO34" s="229">
        <v>3614.81</v>
      </c>
      <c r="CP34" s="229">
        <v>0</v>
      </c>
      <c r="CQ34" s="229">
        <v>-334144.32999999996</v>
      </c>
      <c r="CR34" s="229">
        <f t="shared" si="14"/>
        <v>-116112.24999999997</v>
      </c>
      <c r="CS34" s="229">
        <v>0</v>
      </c>
      <c r="CT34" s="229">
        <v>0</v>
      </c>
      <c r="CU34" s="229">
        <v>0</v>
      </c>
      <c r="CV34" s="229">
        <v>0</v>
      </c>
      <c r="CW34" s="229"/>
      <c r="CX34" s="229"/>
      <c r="CY34" s="229"/>
      <c r="CZ34" s="229">
        <v>0</v>
      </c>
      <c r="DA34" s="229">
        <f t="shared" si="15"/>
        <v>0</v>
      </c>
      <c r="DB34" s="229">
        <v>699191.54</v>
      </c>
      <c r="DC34" s="229">
        <v>10747.74</v>
      </c>
      <c r="DD34" s="229">
        <v>0</v>
      </c>
      <c r="DE34" s="229">
        <v>0</v>
      </c>
      <c r="DF34" s="229">
        <v>-25073.4</v>
      </c>
      <c r="DG34" s="229">
        <v>-130.9</v>
      </c>
      <c r="DH34" s="229">
        <v>0</v>
      </c>
      <c r="DI34" s="229">
        <v>-5250</v>
      </c>
      <c r="DJ34" s="229">
        <f t="shared" si="16"/>
        <v>679484.98</v>
      </c>
      <c r="DK34" s="229">
        <v>0</v>
      </c>
      <c r="DL34" s="229">
        <v>0</v>
      </c>
      <c r="DM34" s="229">
        <v>0</v>
      </c>
      <c r="DN34" s="229">
        <v>0</v>
      </c>
      <c r="DO34" s="229">
        <v>0</v>
      </c>
      <c r="DP34" s="230">
        <v>0.27000000001862645</v>
      </c>
      <c r="DQ34" s="231">
        <f t="shared" si="0"/>
        <v>2095702.3799999976</v>
      </c>
      <c r="DR34" s="232">
        <f t="shared" si="1"/>
        <v>437568.58000000007</v>
      </c>
      <c r="DS34" s="231">
        <f t="shared" si="2"/>
        <v>21083</v>
      </c>
      <c r="DT34" s="231">
        <f t="shared" si="3"/>
        <v>10747.739999999994</v>
      </c>
      <c r="DU34" s="231">
        <f t="shared" si="4"/>
        <v>3932</v>
      </c>
      <c r="DV34" s="231">
        <f t="shared" si="5"/>
        <v>0</v>
      </c>
      <c r="DY34"/>
      <c r="DZ34"/>
    </row>
    <row r="35" spans="1:130" hidden="1">
      <c r="A35" s="226">
        <v>1002</v>
      </c>
      <c r="B35" s="227" t="s">
        <v>315</v>
      </c>
      <c r="C35" s="228" t="s">
        <v>281</v>
      </c>
      <c r="D35" s="228" t="s">
        <v>282</v>
      </c>
      <c r="E35" s="228" t="s">
        <v>5</v>
      </c>
      <c r="F35" s="228" t="s">
        <v>283</v>
      </c>
      <c r="G35" s="229">
        <v>776666.93</v>
      </c>
      <c r="H35" s="229">
        <v>0</v>
      </c>
      <c r="I35" s="229">
        <v>17800.79</v>
      </c>
      <c r="J35" s="229">
        <v>0</v>
      </c>
      <c r="K35" s="229">
        <v>0</v>
      </c>
      <c r="L35" s="229">
        <v>2400</v>
      </c>
      <c r="M35" s="229">
        <v>0</v>
      </c>
      <c r="N35" s="229">
        <v>0</v>
      </c>
      <c r="O35" s="229">
        <v>25925.46</v>
      </c>
      <c r="P35" s="229">
        <v>0</v>
      </c>
      <c r="Q35" s="229">
        <v>0</v>
      </c>
      <c r="R35" s="229">
        <v>0</v>
      </c>
      <c r="S35" s="229">
        <v>345.5</v>
      </c>
      <c r="T35" s="229">
        <v>27000</v>
      </c>
      <c r="U35" s="229">
        <v>0</v>
      </c>
      <c r="V35" s="229">
        <v>0</v>
      </c>
      <c r="W35" s="229">
        <v>0</v>
      </c>
      <c r="X35" s="229">
        <f t="shared" si="6"/>
        <v>850138.68</v>
      </c>
      <c r="Y35" s="229">
        <v>120484.65000000005</v>
      </c>
      <c r="Z35" s="229">
        <v>1575.54</v>
      </c>
      <c r="AA35" s="229">
        <v>0</v>
      </c>
      <c r="AB35" s="229">
        <v>112426.45999999999</v>
      </c>
      <c r="AC35" s="229">
        <v>950.66999999999973</v>
      </c>
      <c r="AD35" s="229">
        <v>0</v>
      </c>
      <c r="AE35" s="229">
        <v>297563.93999999936</v>
      </c>
      <c r="AF35" s="229">
        <v>13428.239999999983</v>
      </c>
      <c r="AG35" s="229">
        <v>0</v>
      </c>
      <c r="AH35" s="229">
        <v>0</v>
      </c>
      <c r="AI35" s="229">
        <v>0</v>
      </c>
      <c r="AJ35" s="229">
        <v>8534.07</v>
      </c>
      <c r="AK35" s="229">
        <v>0</v>
      </c>
      <c r="AL35" s="229">
        <v>213.8</v>
      </c>
      <c r="AM35" s="229">
        <v>1430.2899999999997</v>
      </c>
      <c r="AN35" s="229">
        <v>13804.080000000002</v>
      </c>
      <c r="AO35" s="229">
        <v>0</v>
      </c>
      <c r="AP35" s="229">
        <v>21259.78</v>
      </c>
      <c r="AQ35" s="229">
        <v>20790.870000000006</v>
      </c>
      <c r="AR35" s="229">
        <v>0</v>
      </c>
      <c r="AS35" s="229">
        <v>48.08</v>
      </c>
      <c r="AT35" s="229">
        <v>14505.859999999999</v>
      </c>
      <c r="AU35" s="229">
        <v>4552.38</v>
      </c>
      <c r="AV35" s="229">
        <v>0</v>
      </c>
      <c r="AW35" s="229">
        <v>7310.33</v>
      </c>
      <c r="AX35" s="229">
        <v>21832.029999999995</v>
      </c>
      <c r="AY35" s="229">
        <v>0</v>
      </c>
      <c r="AZ35" s="229">
        <v>60215.31</v>
      </c>
      <c r="BA35" s="229">
        <v>0</v>
      </c>
      <c r="BB35" s="229">
        <v>0</v>
      </c>
      <c r="BC35" s="229">
        <v>0</v>
      </c>
      <c r="BD35" s="229">
        <f t="shared" si="7"/>
        <v>720926.37999999942</v>
      </c>
      <c r="BE35" s="229">
        <v>164643.89000000007</v>
      </c>
      <c r="BF35" s="229">
        <f t="shared" si="17"/>
        <v>129212.30000000063</v>
      </c>
      <c r="BG35" s="229">
        <f t="shared" si="18"/>
        <v>293856.1900000007</v>
      </c>
      <c r="BH35" s="229">
        <v>4938.25</v>
      </c>
      <c r="BI35" s="229">
        <v>0</v>
      </c>
      <c r="BJ35" s="229">
        <v>0</v>
      </c>
      <c r="BK35" s="229">
        <v>4938.25</v>
      </c>
      <c r="BL35" s="229">
        <v>0</v>
      </c>
      <c r="BM35" s="229">
        <v>0</v>
      </c>
      <c r="BN35" s="229">
        <v>0</v>
      </c>
      <c r="BO35" s="229">
        <v>0</v>
      </c>
      <c r="BP35" s="229">
        <v>0</v>
      </c>
      <c r="BQ35" s="229">
        <v>40338</v>
      </c>
      <c r="BR35" s="229">
        <v>4938.25</v>
      </c>
      <c r="BS35" s="229">
        <v>45276.25</v>
      </c>
      <c r="BT35" s="229">
        <v>0</v>
      </c>
      <c r="BU35" s="229">
        <v>0</v>
      </c>
      <c r="BV35" s="229">
        <v>0</v>
      </c>
      <c r="BW35" s="229">
        <v>0</v>
      </c>
      <c r="BX35" s="229">
        <v>0</v>
      </c>
      <c r="BY35" s="229">
        <v>0</v>
      </c>
      <c r="BZ35" s="229">
        <v>0</v>
      </c>
      <c r="CA35" s="229">
        <v>0</v>
      </c>
      <c r="CB35" s="229">
        <v>0</v>
      </c>
      <c r="CC35" s="229">
        <f t="shared" si="10"/>
        <v>293856.1900000007</v>
      </c>
      <c r="CD35" s="229"/>
      <c r="CE35" s="229">
        <f t="shared" si="11"/>
        <v>45276.25</v>
      </c>
      <c r="CF35" s="229"/>
      <c r="CG35" s="229">
        <f t="shared" si="19"/>
        <v>0</v>
      </c>
      <c r="CH35" s="229">
        <f t="shared" si="13"/>
        <v>339132.4400000007</v>
      </c>
      <c r="CI35" s="229">
        <v>28124.27</v>
      </c>
      <c r="CJ35" s="229">
        <v>0</v>
      </c>
      <c r="CK35" s="229">
        <v>0</v>
      </c>
      <c r="CL35" s="229">
        <v>28124.27</v>
      </c>
      <c r="CM35" s="229">
        <v>0</v>
      </c>
      <c r="CN35" s="229">
        <v>0</v>
      </c>
      <c r="CO35" s="229">
        <v>0</v>
      </c>
      <c r="CP35" s="229">
        <v>0</v>
      </c>
      <c r="CQ35" s="229">
        <v>306012.84000000003</v>
      </c>
      <c r="CR35" s="229">
        <f t="shared" si="14"/>
        <v>334137.11000000004</v>
      </c>
      <c r="CS35" s="229">
        <v>0</v>
      </c>
      <c r="CT35" s="229">
        <v>0</v>
      </c>
      <c r="CU35" s="229">
        <v>0</v>
      </c>
      <c r="CV35" s="229">
        <v>0</v>
      </c>
      <c r="CW35" s="229"/>
      <c r="CX35" s="229"/>
      <c r="CY35" s="229"/>
      <c r="CZ35" s="229">
        <v>0</v>
      </c>
      <c r="DA35" s="229">
        <f t="shared" si="15"/>
        <v>0</v>
      </c>
      <c r="DB35" s="229">
        <v>0</v>
      </c>
      <c r="DC35" s="229">
        <v>4995.32</v>
      </c>
      <c r="DD35" s="229">
        <v>0</v>
      </c>
      <c r="DE35" s="229">
        <v>0</v>
      </c>
      <c r="DF35" s="229">
        <v>0</v>
      </c>
      <c r="DG35" s="229">
        <v>0</v>
      </c>
      <c r="DH35" s="229">
        <v>0</v>
      </c>
      <c r="DI35" s="229">
        <v>0</v>
      </c>
      <c r="DJ35" s="229">
        <f t="shared" si="16"/>
        <v>4995.32</v>
      </c>
      <c r="DK35" s="229">
        <v>0</v>
      </c>
      <c r="DL35" s="229">
        <v>0</v>
      </c>
      <c r="DM35" s="229">
        <v>0</v>
      </c>
      <c r="DN35" s="229">
        <v>0</v>
      </c>
      <c r="DO35" s="229">
        <v>0</v>
      </c>
      <c r="DP35" s="230">
        <v>9.9999999511055648E-3</v>
      </c>
      <c r="DQ35" s="231">
        <f t="shared" si="0"/>
        <v>546429.49999999942</v>
      </c>
      <c r="DR35" s="232">
        <f t="shared" si="1"/>
        <v>174496.88</v>
      </c>
      <c r="DS35" s="231">
        <f t="shared" si="2"/>
        <v>21832.029999999995</v>
      </c>
      <c r="DT35" s="231">
        <f t="shared" si="3"/>
        <v>26270.959999999999</v>
      </c>
      <c r="DU35" s="231">
        <f t="shared" si="4"/>
        <v>27000</v>
      </c>
      <c r="DV35" s="231">
        <f t="shared" si="5"/>
        <v>0</v>
      </c>
      <c r="DY35"/>
      <c r="DZ35"/>
    </row>
    <row r="36" spans="1:130" hidden="1">
      <c r="A36" s="226">
        <v>2238</v>
      </c>
      <c r="B36" s="227" t="s">
        <v>316</v>
      </c>
      <c r="C36" s="228" t="s">
        <v>281</v>
      </c>
      <c r="D36" s="228" t="s">
        <v>291</v>
      </c>
      <c r="E36" s="228" t="s">
        <v>5</v>
      </c>
      <c r="F36" s="228" t="s">
        <v>283</v>
      </c>
      <c r="G36" s="229">
        <v>1112306.04</v>
      </c>
      <c r="H36" s="229">
        <v>0</v>
      </c>
      <c r="I36" s="229">
        <v>51251.15</v>
      </c>
      <c r="J36" s="229">
        <v>0</v>
      </c>
      <c r="K36" s="229">
        <v>103140</v>
      </c>
      <c r="L36" s="229">
        <v>1600</v>
      </c>
      <c r="M36" s="229">
        <v>0</v>
      </c>
      <c r="N36" s="229">
        <v>0</v>
      </c>
      <c r="O36" s="229">
        <v>20252.080000000002</v>
      </c>
      <c r="P36" s="229">
        <v>0</v>
      </c>
      <c r="Q36" s="229">
        <v>0</v>
      </c>
      <c r="R36" s="229">
        <v>0</v>
      </c>
      <c r="S36" s="229">
        <v>2135.5100000000002</v>
      </c>
      <c r="T36" s="229">
        <v>4404.3500000000004</v>
      </c>
      <c r="U36" s="229">
        <v>0</v>
      </c>
      <c r="V36" s="229">
        <v>6006.57</v>
      </c>
      <c r="W36" s="229">
        <v>54985</v>
      </c>
      <c r="X36" s="229">
        <f t="shared" si="6"/>
        <v>1356080.7000000002</v>
      </c>
      <c r="Y36" s="229">
        <v>557027.37</v>
      </c>
      <c r="Z36" s="229">
        <v>25291.56</v>
      </c>
      <c r="AA36" s="229">
        <v>236164.01</v>
      </c>
      <c r="AB36" s="229">
        <v>54923.58</v>
      </c>
      <c r="AC36" s="229">
        <v>128654.67</v>
      </c>
      <c r="AD36" s="229">
        <v>16585.25</v>
      </c>
      <c r="AE36" s="229">
        <v>42127.15</v>
      </c>
      <c r="AF36" s="229">
        <v>933.34</v>
      </c>
      <c r="AG36" s="229">
        <v>1094.04</v>
      </c>
      <c r="AH36" s="229">
        <v>0</v>
      </c>
      <c r="AI36" s="229">
        <v>0</v>
      </c>
      <c r="AJ36" s="229">
        <v>11705.970000000001</v>
      </c>
      <c r="AK36" s="229">
        <v>3970.32</v>
      </c>
      <c r="AL36" s="229">
        <v>3682</v>
      </c>
      <c r="AM36" s="229">
        <v>5970.1</v>
      </c>
      <c r="AN36" s="229">
        <v>43767.03</v>
      </c>
      <c r="AO36" s="229">
        <v>13652.72</v>
      </c>
      <c r="AP36" s="229">
        <v>23182.54</v>
      </c>
      <c r="AQ36" s="229">
        <v>58161.840000000004</v>
      </c>
      <c r="AR36" s="229">
        <v>682.15999999999985</v>
      </c>
      <c r="AS36" s="229">
        <v>0</v>
      </c>
      <c r="AT36" s="229">
        <v>15389.59</v>
      </c>
      <c r="AU36" s="229">
        <v>5139.75</v>
      </c>
      <c r="AV36" s="229">
        <v>0</v>
      </c>
      <c r="AW36" s="229">
        <v>77894.05</v>
      </c>
      <c r="AX36" s="229">
        <v>172718.66</v>
      </c>
      <c r="AY36" s="229">
        <v>66694.930000000008</v>
      </c>
      <c r="AZ36" s="229">
        <v>104895.33</v>
      </c>
      <c r="BA36" s="229">
        <v>0</v>
      </c>
      <c r="BB36" s="229">
        <v>0</v>
      </c>
      <c r="BC36" s="229">
        <v>0</v>
      </c>
      <c r="BD36" s="229">
        <f t="shared" si="7"/>
        <v>1670307.9600000004</v>
      </c>
      <c r="BE36" s="229">
        <v>75771.780000000144</v>
      </c>
      <c r="BF36" s="229">
        <f t="shared" si="17"/>
        <v>-314227.26000000024</v>
      </c>
      <c r="BG36" s="229">
        <f t="shared" si="18"/>
        <v>-238455.4800000001</v>
      </c>
      <c r="BH36" s="229">
        <v>6000.25</v>
      </c>
      <c r="BI36" s="229">
        <v>0</v>
      </c>
      <c r="BJ36" s="229">
        <v>0</v>
      </c>
      <c r="BK36" s="229">
        <v>6000.25</v>
      </c>
      <c r="BL36" s="229">
        <v>0</v>
      </c>
      <c r="BM36" s="229">
        <v>1400</v>
      </c>
      <c r="BN36" s="229">
        <v>0</v>
      </c>
      <c r="BO36" s="229">
        <v>16041.75</v>
      </c>
      <c r="BP36" s="229">
        <v>17441.75</v>
      </c>
      <c r="BQ36" s="229">
        <v>28459.15</v>
      </c>
      <c r="BR36" s="229">
        <v>-11441.5</v>
      </c>
      <c r="BS36" s="229">
        <v>17017.650000000001</v>
      </c>
      <c r="BT36" s="229">
        <v>0</v>
      </c>
      <c r="BU36" s="229">
        <v>0</v>
      </c>
      <c r="BV36" s="229">
        <v>0</v>
      </c>
      <c r="BW36" s="229">
        <v>0</v>
      </c>
      <c r="BX36" s="229">
        <v>0</v>
      </c>
      <c r="BY36" s="229">
        <v>0</v>
      </c>
      <c r="BZ36" s="229">
        <v>0</v>
      </c>
      <c r="CA36" s="229">
        <v>0</v>
      </c>
      <c r="CB36" s="229">
        <v>0</v>
      </c>
      <c r="CC36" s="229"/>
      <c r="CD36" s="229">
        <v>-238455.4800000001</v>
      </c>
      <c r="CE36" s="229">
        <f t="shared" si="11"/>
        <v>17017.650000000001</v>
      </c>
      <c r="CF36" s="229"/>
      <c r="CG36" s="229">
        <f t="shared" si="19"/>
        <v>0</v>
      </c>
      <c r="CH36" s="229">
        <f t="shared" si="13"/>
        <v>-221437.8300000001</v>
      </c>
      <c r="CI36" s="229">
        <v>255537.43</v>
      </c>
      <c r="CJ36" s="229">
        <v>17565.18</v>
      </c>
      <c r="CK36" s="229">
        <v>0</v>
      </c>
      <c r="CL36" s="229">
        <v>237972.25</v>
      </c>
      <c r="CM36" s="229">
        <v>0</v>
      </c>
      <c r="CN36" s="229">
        <v>0</v>
      </c>
      <c r="CO36" s="229">
        <v>8890.7000000000007</v>
      </c>
      <c r="CP36" s="229">
        <v>34224.239999999998</v>
      </c>
      <c r="CQ36" s="229">
        <v>0</v>
      </c>
      <c r="CR36" s="229">
        <f t="shared" si="14"/>
        <v>281087.19</v>
      </c>
      <c r="CS36" s="229">
        <v>0</v>
      </c>
      <c r="CT36" s="229">
        <v>0</v>
      </c>
      <c r="CU36" s="229">
        <v>0</v>
      </c>
      <c r="CV36" s="229">
        <v>0</v>
      </c>
      <c r="CW36" s="229"/>
      <c r="CX36" s="229"/>
      <c r="CY36" s="229"/>
      <c r="CZ36" s="229">
        <v>0</v>
      </c>
      <c r="DA36" s="229">
        <f t="shared" si="15"/>
        <v>0</v>
      </c>
      <c r="DB36" s="229">
        <v>0</v>
      </c>
      <c r="DC36" s="229">
        <v>0</v>
      </c>
      <c r="DD36" s="229">
        <v>0</v>
      </c>
      <c r="DE36" s="229">
        <v>0</v>
      </c>
      <c r="DF36" s="229">
        <v>-19359.060000000001</v>
      </c>
      <c r="DG36" s="229">
        <v>-610.24</v>
      </c>
      <c r="DH36" s="229">
        <v>0</v>
      </c>
      <c r="DI36" s="229">
        <v>0</v>
      </c>
      <c r="DJ36" s="229">
        <f t="shared" si="16"/>
        <v>-19969.300000000003</v>
      </c>
      <c r="DK36" s="229">
        <v>0</v>
      </c>
      <c r="DL36" s="229">
        <v>19239.47</v>
      </c>
      <c r="DM36" s="229">
        <v>-159.93</v>
      </c>
      <c r="DN36" s="229">
        <v>-501635.45</v>
      </c>
      <c r="DO36" s="229">
        <v>0</v>
      </c>
      <c r="DP36" s="230"/>
      <c r="DQ36" s="231">
        <f t="shared" si="0"/>
        <v>1061706.9300000002</v>
      </c>
      <c r="DR36" s="232">
        <f t="shared" si="1"/>
        <v>608601.03000000026</v>
      </c>
      <c r="DS36" s="231">
        <f t="shared" si="2"/>
        <v>172718.66</v>
      </c>
      <c r="DT36" s="231">
        <f t="shared" si="3"/>
        <v>22387.590000000004</v>
      </c>
      <c r="DU36" s="231">
        <f t="shared" si="4"/>
        <v>4404.3500000000004</v>
      </c>
      <c r="DV36" s="231">
        <f t="shared" si="5"/>
        <v>-482555.91000000003</v>
      </c>
      <c r="DY36"/>
      <c r="DZ36"/>
    </row>
    <row r="37" spans="1:130" hidden="1">
      <c r="A37" s="226">
        <v>2236</v>
      </c>
      <c r="B37" s="227" t="s">
        <v>317</v>
      </c>
      <c r="C37" s="228" t="s">
        <v>281</v>
      </c>
      <c r="D37" s="228" t="s">
        <v>291</v>
      </c>
      <c r="E37" s="228" t="s">
        <v>5</v>
      </c>
      <c r="F37" s="228" t="s">
        <v>283</v>
      </c>
      <c r="G37" s="229">
        <v>1371168.3</v>
      </c>
      <c r="H37" s="229">
        <v>0</v>
      </c>
      <c r="I37" s="229">
        <v>59255.09</v>
      </c>
      <c r="J37" s="229">
        <v>0</v>
      </c>
      <c r="K37" s="229">
        <v>188850</v>
      </c>
      <c r="L37" s="229">
        <v>856.93</v>
      </c>
      <c r="M37" s="229">
        <v>0</v>
      </c>
      <c r="N37" s="229">
        <v>521</v>
      </c>
      <c r="O37" s="229">
        <v>243767.11</v>
      </c>
      <c r="P37" s="229">
        <v>12605.96</v>
      </c>
      <c r="Q37" s="229">
        <v>0</v>
      </c>
      <c r="R37" s="229">
        <v>0</v>
      </c>
      <c r="S37" s="229">
        <v>13831.77</v>
      </c>
      <c r="T37" s="229">
        <v>0</v>
      </c>
      <c r="U37" s="229">
        <v>0</v>
      </c>
      <c r="V37" s="229">
        <v>7926.25</v>
      </c>
      <c r="W37" s="229">
        <v>18219</v>
      </c>
      <c r="X37" s="229">
        <f t="shared" si="6"/>
        <v>1917001.4100000001</v>
      </c>
      <c r="Y37" s="229">
        <v>846293.88</v>
      </c>
      <c r="Z37" s="229">
        <v>41985.2</v>
      </c>
      <c r="AA37" s="229">
        <v>294038.34000000003</v>
      </c>
      <c r="AB37" s="229">
        <v>68237.929999999993</v>
      </c>
      <c r="AC37" s="229">
        <v>90815.6</v>
      </c>
      <c r="AD37" s="229">
        <v>0</v>
      </c>
      <c r="AE37" s="229">
        <v>56281.35</v>
      </c>
      <c r="AF37" s="229">
        <v>603.29</v>
      </c>
      <c r="AG37" s="229">
        <v>396</v>
      </c>
      <c r="AH37" s="229">
        <v>0</v>
      </c>
      <c r="AI37" s="229">
        <v>0</v>
      </c>
      <c r="AJ37" s="229">
        <v>9645.0400000000009</v>
      </c>
      <c r="AK37" s="229">
        <v>2572.66</v>
      </c>
      <c r="AL37" s="229">
        <v>691.24</v>
      </c>
      <c r="AM37" s="229">
        <v>9690.7199999999993</v>
      </c>
      <c r="AN37" s="229">
        <v>33883.46</v>
      </c>
      <c r="AO37" s="229">
        <v>16027.1</v>
      </c>
      <c r="AP37" s="229">
        <v>5000.0600000000004</v>
      </c>
      <c r="AQ37" s="229">
        <v>57150.63</v>
      </c>
      <c r="AR37" s="229">
        <v>4807.92</v>
      </c>
      <c r="AS37" s="229">
        <v>0</v>
      </c>
      <c r="AT37" s="229">
        <v>1960.39</v>
      </c>
      <c r="AU37" s="229">
        <v>5139.75</v>
      </c>
      <c r="AV37" s="229">
        <v>0</v>
      </c>
      <c r="AW37" s="229">
        <v>79759.81</v>
      </c>
      <c r="AX37" s="229">
        <v>2999.88</v>
      </c>
      <c r="AY37" s="229">
        <v>16920.91</v>
      </c>
      <c r="AZ37" s="229">
        <v>124219.2</v>
      </c>
      <c r="BA37" s="229">
        <v>0</v>
      </c>
      <c r="BB37" s="229">
        <v>0</v>
      </c>
      <c r="BC37" s="229">
        <v>0</v>
      </c>
      <c r="BD37" s="229">
        <f t="shared" si="7"/>
        <v>1769120.3599999996</v>
      </c>
      <c r="BE37" s="229">
        <v>159095.68000000008</v>
      </c>
      <c r="BF37" s="229">
        <f t="shared" si="17"/>
        <v>147881.05000000051</v>
      </c>
      <c r="BG37" s="229">
        <f t="shared" si="18"/>
        <v>306976.73000000056</v>
      </c>
      <c r="BH37" s="229">
        <v>6508.75</v>
      </c>
      <c r="BI37" s="229">
        <v>0</v>
      </c>
      <c r="BJ37" s="229">
        <v>0</v>
      </c>
      <c r="BK37" s="229">
        <v>6508.75</v>
      </c>
      <c r="BL37" s="229">
        <v>0</v>
      </c>
      <c r="BM37" s="229">
        <v>0</v>
      </c>
      <c r="BN37" s="229">
        <v>13365</v>
      </c>
      <c r="BO37" s="229">
        <v>0</v>
      </c>
      <c r="BP37" s="229">
        <v>13365</v>
      </c>
      <c r="BQ37" s="229">
        <v>19814.550000000003</v>
      </c>
      <c r="BR37" s="229">
        <v>-6856.25</v>
      </c>
      <c r="BS37" s="229">
        <v>12958.300000000003</v>
      </c>
      <c r="BT37" s="229">
        <v>0</v>
      </c>
      <c r="BU37" s="229">
        <v>0</v>
      </c>
      <c r="BV37" s="229">
        <v>0</v>
      </c>
      <c r="BW37" s="229">
        <v>0</v>
      </c>
      <c r="BX37" s="229">
        <v>0</v>
      </c>
      <c r="BY37" s="229">
        <v>0</v>
      </c>
      <c r="BZ37" s="229">
        <v>0</v>
      </c>
      <c r="CA37" s="229">
        <v>0</v>
      </c>
      <c r="CB37" s="229">
        <v>0</v>
      </c>
      <c r="CC37" s="229">
        <f t="shared" si="10"/>
        <v>306976.73000000056</v>
      </c>
      <c r="CD37" s="229"/>
      <c r="CE37" s="229">
        <f t="shared" si="11"/>
        <v>12958.300000000003</v>
      </c>
      <c r="CF37" s="229"/>
      <c r="CG37" s="229">
        <f t="shared" si="19"/>
        <v>0</v>
      </c>
      <c r="CH37" s="229">
        <f t="shared" si="13"/>
        <v>319935.03000000055</v>
      </c>
      <c r="CI37" s="229">
        <v>476367.49</v>
      </c>
      <c r="CJ37" s="229">
        <v>107789.34</v>
      </c>
      <c r="CK37" s="229">
        <v>0</v>
      </c>
      <c r="CL37" s="229">
        <v>368578.15</v>
      </c>
      <c r="CM37" s="229">
        <v>0</v>
      </c>
      <c r="CN37" s="229">
        <v>0</v>
      </c>
      <c r="CO37" s="229">
        <v>3708.35</v>
      </c>
      <c r="CP37" s="229">
        <v>4569.6400000000003</v>
      </c>
      <c r="CQ37" s="229">
        <v>0</v>
      </c>
      <c r="CR37" s="229">
        <f t="shared" si="14"/>
        <v>376856.14</v>
      </c>
      <c r="CS37" s="229">
        <v>513.65</v>
      </c>
      <c r="CT37" s="229">
        <v>0</v>
      </c>
      <c r="CU37" s="229">
        <v>0</v>
      </c>
      <c r="CV37" s="229">
        <v>513.65</v>
      </c>
      <c r="CW37" s="229"/>
      <c r="CX37" s="229"/>
      <c r="CY37" s="229"/>
      <c r="CZ37" s="229">
        <v>0</v>
      </c>
      <c r="DA37" s="229">
        <f t="shared" si="15"/>
        <v>513.65</v>
      </c>
      <c r="DB37" s="229">
        <v>0</v>
      </c>
      <c r="DC37" s="229">
        <v>0</v>
      </c>
      <c r="DD37" s="229">
        <v>0</v>
      </c>
      <c r="DE37" s="229">
        <v>0</v>
      </c>
      <c r="DF37" s="229">
        <v>-10499.88</v>
      </c>
      <c r="DG37" s="229">
        <v>-46535.3</v>
      </c>
      <c r="DH37" s="229">
        <v>0</v>
      </c>
      <c r="DI37" s="229">
        <v>0</v>
      </c>
      <c r="DJ37" s="229">
        <f t="shared" si="16"/>
        <v>-57035.18</v>
      </c>
      <c r="DK37" s="229">
        <v>0</v>
      </c>
      <c r="DL37" s="229">
        <v>0</v>
      </c>
      <c r="DM37" s="229">
        <v>-399.6</v>
      </c>
      <c r="DN37" s="229">
        <v>0</v>
      </c>
      <c r="DO37" s="229">
        <v>0</v>
      </c>
      <c r="DP37" s="230"/>
      <c r="DQ37" s="231">
        <f t="shared" si="0"/>
        <v>1398255.59</v>
      </c>
      <c r="DR37" s="232">
        <f t="shared" si="1"/>
        <v>370864.76999999955</v>
      </c>
      <c r="DS37" s="231">
        <f t="shared" si="2"/>
        <v>2999.88</v>
      </c>
      <c r="DT37" s="231">
        <f t="shared" si="3"/>
        <v>270725.83999999997</v>
      </c>
      <c r="DU37" s="231">
        <f t="shared" si="4"/>
        <v>0</v>
      </c>
      <c r="DV37" s="231">
        <f t="shared" si="5"/>
        <v>-399.6</v>
      </c>
      <c r="DY37"/>
      <c r="DZ37"/>
    </row>
    <row r="38" spans="1:130" hidden="1">
      <c r="A38" s="226">
        <v>2465</v>
      </c>
      <c r="B38" s="227" t="s">
        <v>318</v>
      </c>
      <c r="C38" s="228" t="s">
        <v>281</v>
      </c>
      <c r="D38" s="228" t="s">
        <v>291</v>
      </c>
      <c r="E38" s="228" t="s">
        <v>5</v>
      </c>
      <c r="F38" s="228" t="s">
        <v>283</v>
      </c>
      <c r="G38" s="229">
        <v>2780546.39</v>
      </c>
      <c r="H38" s="229">
        <v>0</v>
      </c>
      <c r="I38" s="229">
        <v>116851.66</v>
      </c>
      <c r="J38" s="229">
        <v>0</v>
      </c>
      <c r="K38" s="229">
        <v>196630</v>
      </c>
      <c r="L38" s="229">
        <v>200</v>
      </c>
      <c r="M38" s="229">
        <v>0</v>
      </c>
      <c r="N38" s="229">
        <v>0</v>
      </c>
      <c r="O38" s="229">
        <v>38933.110000000008</v>
      </c>
      <c r="P38" s="229">
        <v>0</v>
      </c>
      <c r="Q38" s="229">
        <v>0</v>
      </c>
      <c r="R38" s="229">
        <v>0</v>
      </c>
      <c r="S38" s="229">
        <v>118134.64000000001</v>
      </c>
      <c r="T38" s="229">
        <v>0</v>
      </c>
      <c r="U38" s="229">
        <v>0</v>
      </c>
      <c r="V38" s="229">
        <v>9949.17</v>
      </c>
      <c r="W38" s="229">
        <v>86032</v>
      </c>
      <c r="X38" s="229">
        <f t="shared" si="6"/>
        <v>3347276.97</v>
      </c>
      <c r="Y38" s="229">
        <v>1195977.0000000005</v>
      </c>
      <c r="Z38" s="229">
        <v>0</v>
      </c>
      <c r="AA38" s="229">
        <v>691.64</v>
      </c>
      <c r="AB38" s="229">
        <v>398297.32</v>
      </c>
      <c r="AC38" s="229">
        <v>0</v>
      </c>
      <c r="AD38" s="229">
        <v>0</v>
      </c>
      <c r="AE38" s="229">
        <v>533680.99999999884</v>
      </c>
      <c r="AF38" s="229">
        <v>26516.080000000024</v>
      </c>
      <c r="AG38" s="229">
        <v>141.5</v>
      </c>
      <c r="AH38" s="229">
        <v>0</v>
      </c>
      <c r="AI38" s="229">
        <v>0</v>
      </c>
      <c r="AJ38" s="229">
        <v>19997.75</v>
      </c>
      <c r="AK38" s="229">
        <v>0</v>
      </c>
      <c r="AL38" s="229">
        <v>83.29</v>
      </c>
      <c r="AM38" s="229">
        <v>0</v>
      </c>
      <c r="AN38" s="229">
        <v>43003.290000000008</v>
      </c>
      <c r="AO38" s="229">
        <v>46033.17</v>
      </c>
      <c r="AP38" s="229">
        <v>134.16</v>
      </c>
      <c r="AQ38" s="229">
        <v>432644.39</v>
      </c>
      <c r="AR38" s="229">
        <v>1627</v>
      </c>
      <c r="AS38" s="229">
        <v>0</v>
      </c>
      <c r="AT38" s="229">
        <v>5973.1299999999992</v>
      </c>
      <c r="AU38" s="229">
        <v>9471</v>
      </c>
      <c r="AV38" s="229">
        <v>0</v>
      </c>
      <c r="AW38" s="229">
        <v>12391.380000000001</v>
      </c>
      <c r="AX38" s="229">
        <v>1120</v>
      </c>
      <c r="AY38" s="229">
        <v>11554.47</v>
      </c>
      <c r="AZ38" s="229">
        <v>36639.19</v>
      </c>
      <c r="BA38" s="229">
        <v>612870</v>
      </c>
      <c r="BB38" s="229">
        <v>0</v>
      </c>
      <c r="BC38" s="229">
        <v>0</v>
      </c>
      <c r="BD38" s="229">
        <f t="shared" si="7"/>
        <v>3388846.7599999993</v>
      </c>
      <c r="BE38" s="229">
        <v>186196.57999999967</v>
      </c>
      <c r="BF38" s="229">
        <f t="shared" si="17"/>
        <v>-41569.789999999106</v>
      </c>
      <c r="BG38" s="229">
        <f t="shared" si="18"/>
        <v>144626.79000000056</v>
      </c>
      <c r="BH38" s="229">
        <v>9008.5</v>
      </c>
      <c r="BI38" s="229">
        <v>0</v>
      </c>
      <c r="BJ38" s="229">
        <v>0</v>
      </c>
      <c r="BK38" s="229">
        <v>9008.5</v>
      </c>
      <c r="BL38" s="229">
        <v>0</v>
      </c>
      <c r="BM38" s="229">
        <v>18625.2</v>
      </c>
      <c r="BN38" s="229">
        <v>0</v>
      </c>
      <c r="BO38" s="229">
        <v>0</v>
      </c>
      <c r="BP38" s="229">
        <v>18625.2</v>
      </c>
      <c r="BQ38" s="229">
        <v>26988.69</v>
      </c>
      <c r="BR38" s="229">
        <v>-9616.7000000000007</v>
      </c>
      <c r="BS38" s="229">
        <v>17371.989999999998</v>
      </c>
      <c r="BT38" s="229">
        <v>0</v>
      </c>
      <c r="BU38" s="229">
        <v>0</v>
      </c>
      <c r="BV38" s="229">
        <v>0</v>
      </c>
      <c r="BW38" s="229">
        <v>0</v>
      </c>
      <c r="BX38" s="229">
        <v>0</v>
      </c>
      <c r="BY38" s="229">
        <v>0</v>
      </c>
      <c r="BZ38" s="229">
        <v>0</v>
      </c>
      <c r="CA38" s="229">
        <v>0</v>
      </c>
      <c r="CB38" s="229">
        <v>0</v>
      </c>
      <c r="CC38" s="229">
        <f t="shared" si="10"/>
        <v>144626.79000000056</v>
      </c>
      <c r="CD38" s="229"/>
      <c r="CE38" s="229">
        <f t="shared" si="11"/>
        <v>17371.989999999998</v>
      </c>
      <c r="CF38" s="229"/>
      <c r="CG38" s="229">
        <f t="shared" si="19"/>
        <v>0</v>
      </c>
      <c r="CH38" s="229">
        <f t="shared" si="13"/>
        <v>161998.78000000055</v>
      </c>
      <c r="CI38" s="229">
        <v>399345.87</v>
      </c>
      <c r="CJ38" s="229">
        <v>43698</v>
      </c>
      <c r="CK38" s="229">
        <v>0</v>
      </c>
      <c r="CL38" s="229">
        <v>355647.87</v>
      </c>
      <c r="CM38" s="229">
        <v>0</v>
      </c>
      <c r="CN38" s="229">
        <v>0</v>
      </c>
      <c r="CO38" s="229">
        <v>14284.42</v>
      </c>
      <c r="CP38" s="229">
        <v>8169.7</v>
      </c>
      <c r="CQ38" s="229">
        <v>-200022.28</v>
      </c>
      <c r="CR38" s="229">
        <f t="shared" si="14"/>
        <v>178079.71</v>
      </c>
      <c r="CS38" s="229">
        <v>0</v>
      </c>
      <c r="CT38" s="229">
        <v>0</v>
      </c>
      <c r="CU38" s="229">
        <v>0</v>
      </c>
      <c r="CV38" s="229">
        <v>0</v>
      </c>
      <c r="CW38" s="229"/>
      <c r="CX38" s="229"/>
      <c r="CY38" s="229"/>
      <c r="CZ38" s="229">
        <v>0</v>
      </c>
      <c r="DA38" s="229">
        <f t="shared" si="15"/>
        <v>0</v>
      </c>
      <c r="DB38" s="229">
        <v>0</v>
      </c>
      <c r="DC38" s="229">
        <v>5135.55</v>
      </c>
      <c r="DD38" s="229">
        <v>0</v>
      </c>
      <c r="DE38" s="229">
        <v>0</v>
      </c>
      <c r="DF38" s="229">
        <v>-21216.79</v>
      </c>
      <c r="DG38" s="229">
        <v>0</v>
      </c>
      <c r="DH38" s="229">
        <v>0</v>
      </c>
      <c r="DI38" s="229">
        <v>0</v>
      </c>
      <c r="DJ38" s="229">
        <f t="shared" si="16"/>
        <v>-16081.240000000002</v>
      </c>
      <c r="DK38" s="229">
        <v>0</v>
      </c>
      <c r="DL38" s="229">
        <v>0</v>
      </c>
      <c r="DM38" s="229">
        <v>0</v>
      </c>
      <c r="DN38" s="229">
        <v>0</v>
      </c>
      <c r="DO38" s="229">
        <v>0</v>
      </c>
      <c r="DP38" s="230">
        <v>0.30999999999767169</v>
      </c>
      <c r="DQ38" s="231">
        <f t="shared" si="0"/>
        <v>2155163.0399999991</v>
      </c>
      <c r="DR38" s="232">
        <f t="shared" si="1"/>
        <v>1233683.7200000002</v>
      </c>
      <c r="DS38" s="231">
        <f t="shared" si="2"/>
        <v>1120</v>
      </c>
      <c r="DT38" s="231">
        <f t="shared" si="3"/>
        <v>157067.75000000003</v>
      </c>
      <c r="DU38" s="231">
        <f t="shared" si="4"/>
        <v>0</v>
      </c>
      <c r="DV38" s="231">
        <f t="shared" si="5"/>
        <v>0</v>
      </c>
    </row>
    <row r="39" spans="1:130" hidden="1">
      <c r="A39" s="226">
        <v>4801</v>
      </c>
      <c r="B39" s="227" t="s">
        <v>319</v>
      </c>
      <c r="C39" s="228" t="s">
        <v>281</v>
      </c>
      <c r="D39" s="228" t="s">
        <v>294</v>
      </c>
      <c r="E39" s="228" t="s">
        <v>5</v>
      </c>
      <c r="F39" s="228" t="s">
        <v>283</v>
      </c>
      <c r="G39" s="229">
        <v>6132375.4400000004</v>
      </c>
      <c r="H39" s="229">
        <v>0</v>
      </c>
      <c r="I39" s="229">
        <v>111667.26</v>
      </c>
      <c r="J39" s="229">
        <v>0</v>
      </c>
      <c r="K39" s="229">
        <v>394370</v>
      </c>
      <c r="L39" s="229">
        <v>6228.22</v>
      </c>
      <c r="M39" s="229">
        <v>0</v>
      </c>
      <c r="N39" s="229">
        <v>40880.04</v>
      </c>
      <c r="O39" s="229">
        <v>1673.14</v>
      </c>
      <c r="P39" s="229">
        <v>168698.88</v>
      </c>
      <c r="Q39" s="229">
        <v>0</v>
      </c>
      <c r="R39" s="229">
        <v>0</v>
      </c>
      <c r="S39" s="229">
        <v>43897.65</v>
      </c>
      <c r="T39" s="229">
        <v>144659.37</v>
      </c>
      <c r="U39" s="229">
        <v>0</v>
      </c>
      <c r="V39" s="229">
        <v>37056</v>
      </c>
      <c r="W39" s="229">
        <v>0</v>
      </c>
      <c r="X39" s="229">
        <f t="shared" si="6"/>
        <v>7081506</v>
      </c>
      <c r="Y39" s="229">
        <v>3910670.74</v>
      </c>
      <c r="Z39" s="229">
        <v>0</v>
      </c>
      <c r="AA39" s="229">
        <v>692743.22</v>
      </c>
      <c r="AB39" s="229">
        <v>145582.78</v>
      </c>
      <c r="AC39" s="229">
        <v>301240.46000000002</v>
      </c>
      <c r="AD39" s="229">
        <v>189060.05</v>
      </c>
      <c r="AE39" s="229">
        <v>69166.559999999998</v>
      </c>
      <c r="AF39" s="229">
        <v>50180.37</v>
      </c>
      <c r="AG39" s="229">
        <v>48796.14</v>
      </c>
      <c r="AH39" s="229">
        <v>0</v>
      </c>
      <c r="AI39" s="229">
        <v>4014.98</v>
      </c>
      <c r="AJ39" s="229">
        <v>334915.34999999998</v>
      </c>
      <c r="AK39" s="229">
        <v>9950</v>
      </c>
      <c r="AL39" s="229">
        <v>5844.41</v>
      </c>
      <c r="AM39" s="229">
        <v>18926.41</v>
      </c>
      <c r="AN39" s="229">
        <v>159220.21</v>
      </c>
      <c r="AO39" s="229">
        <v>24697.86</v>
      </c>
      <c r="AP39" s="229">
        <v>191394.81</v>
      </c>
      <c r="AQ39" s="229">
        <v>369521.63</v>
      </c>
      <c r="AR39" s="229">
        <v>84511.08</v>
      </c>
      <c r="AS39" s="229">
        <v>117154.79</v>
      </c>
      <c r="AT39" s="229">
        <v>107523.91</v>
      </c>
      <c r="AU39" s="229">
        <v>24312.75</v>
      </c>
      <c r="AV39" s="229">
        <v>0</v>
      </c>
      <c r="AW39" s="229">
        <v>127428.73</v>
      </c>
      <c r="AX39" s="229">
        <v>38333.07</v>
      </c>
      <c r="AY39" s="229">
        <v>99155.92</v>
      </c>
      <c r="AZ39" s="229">
        <v>147691.78</v>
      </c>
      <c r="BA39" s="229">
        <v>0</v>
      </c>
      <c r="BB39" s="229">
        <v>0</v>
      </c>
      <c r="BC39" s="229">
        <v>0</v>
      </c>
      <c r="BD39" s="229">
        <f t="shared" si="7"/>
        <v>7272038.0100000007</v>
      </c>
      <c r="BE39" s="229">
        <v>418700.14000000077</v>
      </c>
      <c r="BF39" s="229">
        <f t="shared" si="17"/>
        <v>-190532.01000000071</v>
      </c>
      <c r="BG39" s="229">
        <f t="shared" si="18"/>
        <v>228168.13000000006</v>
      </c>
      <c r="BH39" s="229">
        <v>18052.95</v>
      </c>
      <c r="BI39" s="229">
        <v>0</v>
      </c>
      <c r="BJ39" s="229">
        <v>0</v>
      </c>
      <c r="BK39" s="229">
        <v>18052.95</v>
      </c>
      <c r="BL39" s="229">
        <v>0</v>
      </c>
      <c r="BM39" s="229">
        <v>18052.95</v>
      </c>
      <c r="BN39" s="229">
        <v>0</v>
      </c>
      <c r="BO39" s="229">
        <v>0</v>
      </c>
      <c r="BP39" s="229">
        <v>18052.95</v>
      </c>
      <c r="BQ39" s="229">
        <v>0</v>
      </c>
      <c r="BR39" s="229">
        <v>0</v>
      </c>
      <c r="BS39" s="229">
        <v>0</v>
      </c>
      <c r="BT39" s="229">
        <v>0</v>
      </c>
      <c r="BU39" s="229">
        <v>0</v>
      </c>
      <c r="BV39" s="229">
        <v>0</v>
      </c>
      <c r="BW39" s="229">
        <v>0</v>
      </c>
      <c r="BX39" s="229">
        <v>0</v>
      </c>
      <c r="BY39" s="229">
        <v>0</v>
      </c>
      <c r="BZ39" s="229">
        <v>0</v>
      </c>
      <c r="CA39" s="229">
        <v>0</v>
      </c>
      <c r="CB39" s="229">
        <v>0</v>
      </c>
      <c r="CC39" s="229">
        <f t="shared" si="10"/>
        <v>228168.13000000006</v>
      </c>
      <c r="CD39" s="229"/>
      <c r="CE39" s="229">
        <f t="shared" si="11"/>
        <v>0</v>
      </c>
      <c r="CF39" s="229"/>
      <c r="CG39" s="229">
        <f t="shared" si="19"/>
        <v>0</v>
      </c>
      <c r="CH39" s="229">
        <f t="shared" si="13"/>
        <v>228168.13000000006</v>
      </c>
      <c r="CI39" s="229">
        <v>25000</v>
      </c>
      <c r="CJ39" s="229">
        <v>459998.44</v>
      </c>
      <c r="CK39" s="229">
        <v>0</v>
      </c>
      <c r="CL39" s="229">
        <v>-434998.44</v>
      </c>
      <c r="CM39" s="229">
        <v>0</v>
      </c>
      <c r="CN39" s="229">
        <v>0</v>
      </c>
      <c r="CO39" s="229">
        <v>18390.62</v>
      </c>
      <c r="CP39" s="229">
        <v>10908.48</v>
      </c>
      <c r="CQ39" s="229">
        <v>0</v>
      </c>
      <c r="CR39" s="229">
        <f t="shared" si="14"/>
        <v>-405699.34</v>
      </c>
      <c r="CS39" s="229">
        <v>660002.35</v>
      </c>
      <c r="CT39" s="229">
        <v>0</v>
      </c>
      <c r="CU39" s="229">
        <v>0</v>
      </c>
      <c r="CV39" s="229">
        <v>660002.35</v>
      </c>
      <c r="CW39" s="229"/>
      <c r="CX39" s="229"/>
      <c r="CY39" s="229"/>
      <c r="CZ39" s="229">
        <v>0</v>
      </c>
      <c r="DA39" s="229">
        <f t="shared" si="15"/>
        <v>660002.35</v>
      </c>
      <c r="DB39" s="229">
        <v>0</v>
      </c>
      <c r="DC39" s="229">
        <v>0</v>
      </c>
      <c r="DD39" s="229">
        <v>0</v>
      </c>
      <c r="DE39" s="229">
        <v>0</v>
      </c>
      <c r="DF39" s="229">
        <v>-26134.880000000001</v>
      </c>
      <c r="DG39" s="229">
        <v>0</v>
      </c>
      <c r="DH39" s="229">
        <v>0</v>
      </c>
      <c r="DI39" s="229">
        <v>0</v>
      </c>
      <c r="DJ39" s="229">
        <f t="shared" si="16"/>
        <v>-26134.880000000001</v>
      </c>
      <c r="DK39" s="229">
        <v>0</v>
      </c>
      <c r="DL39" s="229">
        <v>0</v>
      </c>
      <c r="DM39" s="229">
        <v>0</v>
      </c>
      <c r="DN39" s="229">
        <v>0</v>
      </c>
      <c r="DO39" s="229">
        <v>0</v>
      </c>
      <c r="DP39" s="230"/>
      <c r="DQ39" s="231">
        <f t="shared" si="0"/>
        <v>5358644.18</v>
      </c>
      <c r="DR39" s="232">
        <f t="shared" si="1"/>
        <v>1913393.830000001</v>
      </c>
      <c r="DS39" s="231">
        <f t="shared" si="2"/>
        <v>38333.07</v>
      </c>
      <c r="DT39" s="231">
        <f t="shared" si="3"/>
        <v>255149.71</v>
      </c>
      <c r="DU39" s="231">
        <f t="shared" si="4"/>
        <v>144659.37</v>
      </c>
      <c r="DV39" s="231">
        <f t="shared" si="5"/>
        <v>0</v>
      </c>
    </row>
    <row r="40" spans="1:130" hidden="1">
      <c r="A40" s="226">
        <v>1048</v>
      </c>
      <c r="B40" s="227" t="s">
        <v>320</v>
      </c>
      <c r="C40" s="228" t="s">
        <v>281</v>
      </c>
      <c r="D40" s="228" t="s">
        <v>282</v>
      </c>
      <c r="E40" s="228" t="s">
        <v>5</v>
      </c>
      <c r="F40" s="228" t="s">
        <v>283</v>
      </c>
      <c r="G40" s="229">
        <v>1035071.59</v>
      </c>
      <c r="H40" s="229">
        <v>0</v>
      </c>
      <c r="I40" s="229">
        <v>117337.81</v>
      </c>
      <c r="J40" s="229">
        <v>0</v>
      </c>
      <c r="K40" s="229">
        <v>0</v>
      </c>
      <c r="L40" s="229">
        <v>400</v>
      </c>
      <c r="M40" s="229">
        <v>0</v>
      </c>
      <c r="N40" s="229">
        <v>0</v>
      </c>
      <c r="O40" s="229">
        <v>9747.5099999999984</v>
      </c>
      <c r="P40" s="229">
        <v>0</v>
      </c>
      <c r="Q40" s="229">
        <v>0</v>
      </c>
      <c r="R40" s="229">
        <v>0</v>
      </c>
      <c r="S40" s="229">
        <v>16053.659999999998</v>
      </c>
      <c r="T40" s="229">
        <v>59603.35</v>
      </c>
      <c r="U40" s="229">
        <v>0</v>
      </c>
      <c r="V40" s="229">
        <v>0</v>
      </c>
      <c r="W40" s="229">
        <v>0</v>
      </c>
      <c r="X40" s="229">
        <f t="shared" si="6"/>
        <v>1238213.92</v>
      </c>
      <c r="Y40" s="229">
        <v>310805.82000000007</v>
      </c>
      <c r="Z40" s="229">
        <v>0</v>
      </c>
      <c r="AA40" s="229">
        <v>742113.24</v>
      </c>
      <c r="AB40" s="229">
        <v>14755.969999999012</v>
      </c>
      <c r="AC40" s="229">
        <v>73365.179999999993</v>
      </c>
      <c r="AD40" s="229">
        <v>0</v>
      </c>
      <c r="AE40" s="229">
        <v>0</v>
      </c>
      <c r="AF40" s="229">
        <v>185.96999999991021</v>
      </c>
      <c r="AG40" s="229">
        <v>6941.5</v>
      </c>
      <c r="AH40" s="229">
        <v>0</v>
      </c>
      <c r="AI40" s="229">
        <v>434</v>
      </c>
      <c r="AJ40" s="229">
        <v>13156.009999999998</v>
      </c>
      <c r="AK40" s="229">
        <v>0</v>
      </c>
      <c r="AL40" s="229">
        <v>3979.7899999999986</v>
      </c>
      <c r="AM40" s="229">
        <v>0</v>
      </c>
      <c r="AN40" s="229">
        <v>13653.72</v>
      </c>
      <c r="AO40" s="229">
        <v>0</v>
      </c>
      <c r="AP40" s="229">
        <v>9835.3599999999988</v>
      </c>
      <c r="AQ40" s="229">
        <v>34225.670000000035</v>
      </c>
      <c r="AR40" s="229">
        <v>1549.81</v>
      </c>
      <c r="AS40" s="229">
        <v>0</v>
      </c>
      <c r="AT40" s="229">
        <v>21096.950000000004</v>
      </c>
      <c r="AU40" s="229">
        <v>3291.75</v>
      </c>
      <c r="AV40" s="229">
        <v>0</v>
      </c>
      <c r="AW40" s="229">
        <v>31932.950000000008</v>
      </c>
      <c r="AX40" s="229">
        <v>6599.93</v>
      </c>
      <c r="AY40" s="229">
        <v>0</v>
      </c>
      <c r="AZ40" s="229">
        <v>52158.81</v>
      </c>
      <c r="BA40" s="229">
        <v>0</v>
      </c>
      <c r="BB40" s="229">
        <v>0</v>
      </c>
      <c r="BC40" s="229">
        <v>0</v>
      </c>
      <c r="BD40" s="229">
        <f t="shared" si="7"/>
        <v>1340082.429999999</v>
      </c>
      <c r="BE40" s="229">
        <v>298839.58999999973</v>
      </c>
      <c r="BF40" s="229">
        <f t="shared" si="17"/>
        <v>-101868.50999999908</v>
      </c>
      <c r="BG40" s="229">
        <f t="shared" si="18"/>
        <v>196971.08000000066</v>
      </c>
      <c r="BH40" s="229">
        <v>5235.25</v>
      </c>
      <c r="BI40" s="229">
        <v>0</v>
      </c>
      <c r="BJ40" s="229">
        <v>0</v>
      </c>
      <c r="BK40" s="229">
        <v>5235.25</v>
      </c>
      <c r="BL40" s="229">
        <v>0</v>
      </c>
      <c r="BM40" s="229">
        <v>0</v>
      </c>
      <c r="BN40" s="229">
        <v>0</v>
      </c>
      <c r="BO40" s="229">
        <v>0</v>
      </c>
      <c r="BP40" s="229">
        <v>0</v>
      </c>
      <c r="BQ40" s="229">
        <v>31642.18</v>
      </c>
      <c r="BR40" s="229">
        <v>5235.25</v>
      </c>
      <c r="BS40" s="229">
        <v>36877.43</v>
      </c>
      <c r="BT40" s="229">
        <v>0</v>
      </c>
      <c r="BU40" s="229">
        <v>0</v>
      </c>
      <c r="BV40" s="229">
        <v>0</v>
      </c>
      <c r="BW40" s="229">
        <v>0</v>
      </c>
      <c r="BX40" s="229">
        <v>0</v>
      </c>
      <c r="BY40" s="229">
        <v>0</v>
      </c>
      <c r="BZ40" s="229">
        <v>0</v>
      </c>
      <c r="CA40" s="229">
        <v>0</v>
      </c>
      <c r="CB40" s="229">
        <v>0</v>
      </c>
      <c r="CC40" s="229">
        <f t="shared" si="10"/>
        <v>196971.08000000066</v>
      </c>
      <c r="CD40" s="229"/>
      <c r="CE40" s="229">
        <f t="shared" si="11"/>
        <v>36877.43</v>
      </c>
      <c r="CF40" s="229"/>
      <c r="CG40" s="229">
        <f t="shared" si="19"/>
        <v>0</v>
      </c>
      <c r="CH40" s="229">
        <f t="shared" si="13"/>
        <v>233848.51000000065</v>
      </c>
      <c r="CI40" s="229">
        <v>313217.59999999998</v>
      </c>
      <c r="CJ40" s="229">
        <v>10194.9</v>
      </c>
      <c r="CK40" s="229">
        <v>0</v>
      </c>
      <c r="CL40" s="229">
        <v>303022.69999999995</v>
      </c>
      <c r="CM40" s="229">
        <v>0</v>
      </c>
      <c r="CN40" s="229">
        <v>0</v>
      </c>
      <c r="CO40" s="229">
        <v>1428.02</v>
      </c>
      <c r="CP40" s="229">
        <v>619.11</v>
      </c>
      <c r="CQ40" s="229">
        <v>-81467</v>
      </c>
      <c r="CR40" s="229">
        <f t="shared" si="14"/>
        <v>223602.82999999996</v>
      </c>
      <c r="CS40" s="229">
        <v>0</v>
      </c>
      <c r="CT40" s="229">
        <v>0</v>
      </c>
      <c r="CU40" s="229">
        <v>0</v>
      </c>
      <c r="CV40" s="229">
        <v>0</v>
      </c>
      <c r="CW40" s="229"/>
      <c r="CX40" s="229"/>
      <c r="CY40" s="229"/>
      <c r="CZ40" s="229">
        <v>0</v>
      </c>
      <c r="DA40" s="229">
        <f t="shared" si="15"/>
        <v>0</v>
      </c>
      <c r="DB40" s="229">
        <v>0</v>
      </c>
      <c r="DC40" s="229">
        <v>10245.299999999999</v>
      </c>
      <c r="DD40" s="229">
        <v>0</v>
      </c>
      <c r="DE40" s="229">
        <v>0</v>
      </c>
      <c r="DF40" s="229">
        <v>0</v>
      </c>
      <c r="DG40" s="229">
        <v>0</v>
      </c>
      <c r="DH40" s="229">
        <v>0</v>
      </c>
      <c r="DI40" s="229">
        <v>0</v>
      </c>
      <c r="DJ40" s="229">
        <f t="shared" si="16"/>
        <v>10245.299999999999</v>
      </c>
      <c r="DK40" s="229">
        <v>0</v>
      </c>
      <c r="DL40" s="229">
        <v>0</v>
      </c>
      <c r="DM40" s="229">
        <v>0</v>
      </c>
      <c r="DN40" s="229">
        <v>0</v>
      </c>
      <c r="DO40" s="229">
        <v>0</v>
      </c>
      <c r="DP40" s="230"/>
      <c r="DQ40" s="231">
        <f t="shared" si="0"/>
        <v>1141226.179999999</v>
      </c>
      <c r="DR40" s="232">
        <f t="shared" si="1"/>
        <v>198856.25</v>
      </c>
      <c r="DS40" s="231">
        <f t="shared" si="2"/>
        <v>6599.93</v>
      </c>
      <c r="DT40" s="231">
        <f t="shared" si="3"/>
        <v>25801.17</v>
      </c>
      <c r="DU40" s="231">
        <f t="shared" si="4"/>
        <v>59603.35</v>
      </c>
      <c r="DV40" s="231">
        <f t="shared" si="5"/>
        <v>0</v>
      </c>
    </row>
    <row r="41" spans="1:130" hidden="1">
      <c r="A41" s="226">
        <v>2312</v>
      </c>
      <c r="B41" s="227" t="s">
        <v>321</v>
      </c>
      <c r="C41" s="228" t="s">
        <v>281</v>
      </c>
      <c r="D41" s="228" t="s">
        <v>291</v>
      </c>
      <c r="E41" s="228" t="s">
        <v>5</v>
      </c>
      <c r="F41" s="228" t="s">
        <v>283</v>
      </c>
      <c r="G41" s="229">
        <v>2143387.48</v>
      </c>
      <c r="H41" s="229">
        <v>0</v>
      </c>
      <c r="I41" s="229">
        <v>370792.68</v>
      </c>
      <c r="J41" s="229">
        <v>0</v>
      </c>
      <c r="K41" s="229">
        <v>121860</v>
      </c>
      <c r="L41" s="229">
        <v>0</v>
      </c>
      <c r="M41" s="229">
        <v>0</v>
      </c>
      <c r="N41" s="229">
        <v>152751.35</v>
      </c>
      <c r="O41" s="229">
        <v>113483.74</v>
      </c>
      <c r="P41" s="229">
        <v>42385.9</v>
      </c>
      <c r="Q41" s="229">
        <v>0</v>
      </c>
      <c r="R41" s="229">
        <v>0</v>
      </c>
      <c r="S41" s="229">
        <v>62783.51</v>
      </c>
      <c r="T41" s="229">
        <v>0</v>
      </c>
      <c r="U41" s="229">
        <v>0</v>
      </c>
      <c r="V41" s="229">
        <v>3766.75</v>
      </c>
      <c r="W41" s="229">
        <v>88793</v>
      </c>
      <c r="X41" s="229">
        <f t="shared" si="6"/>
        <v>3100004.41</v>
      </c>
      <c r="Y41" s="229">
        <v>1301993.3800000001</v>
      </c>
      <c r="Z41" s="229">
        <v>0</v>
      </c>
      <c r="AA41" s="229">
        <v>566661.35</v>
      </c>
      <c r="AB41" s="229">
        <v>103924.76000000001</v>
      </c>
      <c r="AC41" s="229">
        <v>97164.84</v>
      </c>
      <c r="AD41" s="229">
        <v>100745.04000000001</v>
      </c>
      <c r="AE41" s="229">
        <v>114567.28</v>
      </c>
      <c r="AF41" s="229">
        <v>10343</v>
      </c>
      <c r="AG41" s="229">
        <v>126075.21</v>
      </c>
      <c r="AH41" s="229">
        <v>0</v>
      </c>
      <c r="AI41" s="229">
        <v>0</v>
      </c>
      <c r="AJ41" s="229">
        <v>34312.57</v>
      </c>
      <c r="AK41" s="229">
        <v>481.31</v>
      </c>
      <c r="AL41" s="229">
        <v>30576.010000000002</v>
      </c>
      <c r="AM41" s="229">
        <v>4620.1400000000003</v>
      </c>
      <c r="AN41" s="229">
        <v>41203.89</v>
      </c>
      <c r="AO41" s="229">
        <v>30209.82</v>
      </c>
      <c r="AP41" s="229">
        <v>27471.32</v>
      </c>
      <c r="AQ41" s="229">
        <v>91646.85</v>
      </c>
      <c r="AR41" s="229">
        <v>12971.69</v>
      </c>
      <c r="AS41" s="229">
        <v>0</v>
      </c>
      <c r="AT41" s="229">
        <v>48072.200000000004</v>
      </c>
      <c r="AU41" s="229">
        <v>11544.119999999999</v>
      </c>
      <c r="AV41" s="229">
        <v>3795</v>
      </c>
      <c r="AW41" s="229">
        <v>71845.150000000009</v>
      </c>
      <c r="AX41" s="229">
        <v>343709.51</v>
      </c>
      <c r="AY41" s="229">
        <v>17790.3</v>
      </c>
      <c r="AZ41" s="229">
        <v>76282.679999999993</v>
      </c>
      <c r="BA41" s="229">
        <v>0</v>
      </c>
      <c r="BB41" s="229">
        <v>0</v>
      </c>
      <c r="BC41" s="229">
        <v>0</v>
      </c>
      <c r="BD41" s="229">
        <f t="shared" si="7"/>
        <v>3268007.4199999995</v>
      </c>
      <c r="BE41" s="229">
        <v>-170158.95000000088</v>
      </c>
      <c r="BF41" s="229">
        <f t="shared" si="17"/>
        <v>-168003.00999999931</v>
      </c>
      <c r="BG41" s="229">
        <f t="shared" si="18"/>
        <v>-338161.9600000002</v>
      </c>
      <c r="BH41" s="229">
        <v>8702.5</v>
      </c>
      <c r="BI41" s="229">
        <v>0</v>
      </c>
      <c r="BJ41" s="229">
        <v>0</v>
      </c>
      <c r="BK41" s="229">
        <v>8702.5</v>
      </c>
      <c r="BL41" s="229">
        <v>0</v>
      </c>
      <c r="BM41" s="229">
        <v>28720.69</v>
      </c>
      <c r="BN41" s="229">
        <v>0</v>
      </c>
      <c r="BO41" s="229">
        <v>0</v>
      </c>
      <c r="BP41" s="229">
        <v>28720.69</v>
      </c>
      <c r="BQ41" s="229">
        <v>40461.800000000003</v>
      </c>
      <c r="BR41" s="229">
        <v>-20018.189999999999</v>
      </c>
      <c r="BS41" s="229">
        <v>20443.610000000004</v>
      </c>
      <c r="BT41" s="229">
        <v>0</v>
      </c>
      <c r="BU41" s="229">
        <v>0</v>
      </c>
      <c r="BV41" s="229">
        <v>0</v>
      </c>
      <c r="BW41" s="229">
        <v>0</v>
      </c>
      <c r="BX41" s="229">
        <v>0</v>
      </c>
      <c r="BY41" s="229">
        <v>0</v>
      </c>
      <c r="BZ41" s="229">
        <v>0</v>
      </c>
      <c r="CA41" s="229">
        <v>0</v>
      </c>
      <c r="CB41" s="229">
        <v>0</v>
      </c>
      <c r="CC41" s="229"/>
      <c r="CD41" s="229">
        <v>-338161.9600000002</v>
      </c>
      <c r="CE41" s="229">
        <f t="shared" si="11"/>
        <v>20443.610000000004</v>
      </c>
      <c r="CF41" s="229"/>
      <c r="CG41" s="229">
        <v>0</v>
      </c>
      <c r="CH41" s="229">
        <f t="shared" si="13"/>
        <v>-317718.35000000021</v>
      </c>
      <c r="CI41" s="229">
        <v>157547.75</v>
      </c>
      <c r="CJ41" s="229">
        <v>6475.41</v>
      </c>
      <c r="CK41" s="229">
        <v>-462.5</v>
      </c>
      <c r="CL41" s="229">
        <v>150609.84</v>
      </c>
      <c r="CM41" s="229">
        <v>0</v>
      </c>
      <c r="CN41" s="229">
        <v>0</v>
      </c>
      <c r="CO41" s="229">
        <v>4784.3100000000004</v>
      </c>
      <c r="CP41" s="229">
        <v>9762.4500000000007</v>
      </c>
      <c r="CQ41" s="229">
        <v>-76</v>
      </c>
      <c r="CR41" s="229">
        <f t="shared" si="14"/>
        <v>165080.6</v>
      </c>
      <c r="CS41" s="229">
        <v>0</v>
      </c>
      <c r="CT41" s="229">
        <v>0</v>
      </c>
      <c r="CU41" s="229">
        <v>0</v>
      </c>
      <c r="CV41" s="229">
        <v>0</v>
      </c>
      <c r="CW41" s="229"/>
      <c r="CX41" s="229"/>
      <c r="CY41" s="229"/>
      <c r="CZ41" s="229">
        <v>0</v>
      </c>
      <c r="DA41" s="229">
        <f t="shared" si="15"/>
        <v>0</v>
      </c>
      <c r="DB41" s="229">
        <v>15367.28</v>
      </c>
      <c r="DC41" s="229">
        <v>37504.629999999997</v>
      </c>
      <c r="DD41" s="229">
        <v>0</v>
      </c>
      <c r="DE41" s="229">
        <v>0</v>
      </c>
      <c r="DF41" s="229">
        <v>-39159.339999999997</v>
      </c>
      <c r="DG41" s="229">
        <v>0</v>
      </c>
      <c r="DH41" s="229">
        <v>0</v>
      </c>
      <c r="DI41" s="229">
        <v>0</v>
      </c>
      <c r="DJ41" s="229">
        <f t="shared" si="16"/>
        <v>13712.57</v>
      </c>
      <c r="DK41" s="229">
        <v>2671.94</v>
      </c>
      <c r="DL41" s="229">
        <v>47439.45</v>
      </c>
      <c r="DM41" s="229">
        <v>29747</v>
      </c>
      <c r="DN41" s="229">
        <v>-576369.77</v>
      </c>
      <c r="DO41" s="229">
        <v>0</v>
      </c>
      <c r="DP41" s="230">
        <v>-0.14000000001396984</v>
      </c>
      <c r="DQ41" s="231">
        <v>-0.14000000001396984</v>
      </c>
      <c r="DR41" s="232"/>
      <c r="DS41" s="231"/>
      <c r="DT41" s="231"/>
      <c r="DU41" s="231"/>
      <c r="DV41" s="231">
        <f t="shared" ref="DV41:DV72" si="20">SUM(DK41:DO41)</f>
        <v>-496511.38</v>
      </c>
    </row>
    <row r="42" spans="1:130" hidden="1">
      <c r="A42" s="226">
        <v>7051</v>
      </c>
      <c r="B42" s="227" t="s">
        <v>322</v>
      </c>
      <c r="C42" s="228" t="s">
        <v>281</v>
      </c>
      <c r="D42" s="228" t="s">
        <v>296</v>
      </c>
      <c r="E42" s="228" t="s">
        <v>5</v>
      </c>
      <c r="F42" s="228" t="s">
        <v>283</v>
      </c>
      <c r="G42" s="229">
        <v>1193343</v>
      </c>
      <c r="H42" s="229">
        <v>0</v>
      </c>
      <c r="I42" s="229">
        <v>1890644</v>
      </c>
      <c r="J42" s="229">
        <v>0</v>
      </c>
      <c r="K42" s="229">
        <v>111160</v>
      </c>
      <c r="L42" s="229">
        <v>5657</v>
      </c>
      <c r="M42" s="229">
        <v>6270</v>
      </c>
      <c r="N42" s="229">
        <v>0</v>
      </c>
      <c r="O42" s="229">
        <v>1302</v>
      </c>
      <c r="P42" s="229">
        <v>4954</v>
      </c>
      <c r="Q42" s="229">
        <v>0</v>
      </c>
      <c r="R42" s="229">
        <v>14793</v>
      </c>
      <c r="S42" s="229">
        <v>49</v>
      </c>
      <c r="T42" s="229">
        <v>0</v>
      </c>
      <c r="U42" s="229">
        <v>0</v>
      </c>
      <c r="V42" s="229">
        <v>1540</v>
      </c>
      <c r="W42" s="229">
        <v>24650</v>
      </c>
      <c r="X42" s="229">
        <f t="shared" si="6"/>
        <v>3254362</v>
      </c>
      <c r="Y42" s="229">
        <v>752529.13</v>
      </c>
      <c r="Z42" s="229">
        <v>0</v>
      </c>
      <c r="AA42" s="229">
        <v>881693</v>
      </c>
      <c r="AB42" s="229">
        <v>131400</v>
      </c>
      <c r="AC42" s="229">
        <v>147916</v>
      </c>
      <c r="AD42" s="229">
        <v>0</v>
      </c>
      <c r="AE42" s="229">
        <v>27581</v>
      </c>
      <c r="AF42" s="229">
        <v>3998</v>
      </c>
      <c r="AG42" s="229">
        <v>8851</v>
      </c>
      <c r="AH42" s="229">
        <v>0</v>
      </c>
      <c r="AI42" s="229">
        <v>0</v>
      </c>
      <c r="AJ42" s="229">
        <v>16681</v>
      </c>
      <c r="AK42" s="229">
        <v>3134</v>
      </c>
      <c r="AL42" s="229">
        <v>4532</v>
      </c>
      <c r="AM42" s="229">
        <v>2197</v>
      </c>
      <c r="AN42" s="229">
        <v>35272</v>
      </c>
      <c r="AO42" s="229">
        <v>0</v>
      </c>
      <c r="AP42" s="229">
        <v>14433</v>
      </c>
      <c r="AQ42" s="229">
        <v>34034</v>
      </c>
      <c r="AR42" s="229">
        <v>26279</v>
      </c>
      <c r="AS42" s="229">
        <v>0</v>
      </c>
      <c r="AT42" s="229">
        <v>14960</v>
      </c>
      <c r="AU42" s="229">
        <v>6911</v>
      </c>
      <c r="AV42" s="229">
        <v>0</v>
      </c>
      <c r="AW42" s="229">
        <v>82905</v>
      </c>
      <c r="AX42" s="229">
        <v>106390</v>
      </c>
      <c r="AY42" s="229">
        <v>390365</v>
      </c>
      <c r="AZ42" s="229">
        <v>101364</v>
      </c>
      <c r="BA42" s="229">
        <v>0</v>
      </c>
      <c r="BB42" s="229">
        <v>0</v>
      </c>
      <c r="BC42" s="229">
        <v>8873</v>
      </c>
      <c r="BD42" s="229">
        <f t="shared" si="7"/>
        <v>2802298.13</v>
      </c>
      <c r="BE42" s="229">
        <v>651577</v>
      </c>
      <c r="BF42" s="229">
        <f t="shared" si="17"/>
        <v>452063.87000000011</v>
      </c>
      <c r="BG42" s="229">
        <f t="shared" si="18"/>
        <v>1103640.8700000001</v>
      </c>
      <c r="BH42" s="229">
        <v>43129</v>
      </c>
      <c r="BI42" s="229">
        <v>0</v>
      </c>
      <c r="BJ42" s="229">
        <v>8873</v>
      </c>
      <c r="BK42" s="229">
        <v>52002</v>
      </c>
      <c r="BL42" s="229">
        <v>0</v>
      </c>
      <c r="BM42" s="229">
        <v>35698</v>
      </c>
      <c r="BN42" s="229">
        <v>10619</v>
      </c>
      <c r="BO42" s="229">
        <v>13235</v>
      </c>
      <c r="BP42" s="229">
        <v>59553</v>
      </c>
      <c r="BQ42" s="229">
        <v>9670</v>
      </c>
      <c r="BR42" s="229">
        <v>-7551</v>
      </c>
      <c r="BS42" s="229">
        <v>2119</v>
      </c>
      <c r="BT42" s="229">
        <v>0</v>
      </c>
      <c r="BU42" s="229">
        <v>0</v>
      </c>
      <c r="BV42" s="229">
        <v>0</v>
      </c>
      <c r="BW42" s="229">
        <v>0</v>
      </c>
      <c r="BX42" s="229">
        <v>0</v>
      </c>
      <c r="BY42" s="229">
        <v>0</v>
      </c>
      <c r="BZ42" s="229">
        <v>0</v>
      </c>
      <c r="CA42" s="229">
        <v>0</v>
      </c>
      <c r="CB42" s="229">
        <v>0</v>
      </c>
      <c r="CC42" s="229">
        <f t="shared" si="10"/>
        <v>1103640.8700000001</v>
      </c>
      <c r="CD42" s="229"/>
      <c r="CE42" s="229">
        <f t="shared" si="11"/>
        <v>2119</v>
      </c>
      <c r="CF42" s="229"/>
      <c r="CG42" s="229">
        <f>CB42</f>
        <v>0</v>
      </c>
      <c r="CH42" s="229">
        <f t="shared" si="13"/>
        <v>1105759.8700000001</v>
      </c>
      <c r="CI42" s="229">
        <v>25000</v>
      </c>
      <c r="CJ42" s="229">
        <v>166443</v>
      </c>
      <c r="CK42" s="229">
        <v>10197</v>
      </c>
      <c r="CL42" s="229">
        <v>-131246</v>
      </c>
      <c r="CM42" s="229">
        <v>0</v>
      </c>
      <c r="CN42" s="229">
        <v>0</v>
      </c>
      <c r="CO42" s="229">
        <v>11881</v>
      </c>
      <c r="CP42" s="229">
        <v>8823</v>
      </c>
      <c r="CQ42" s="229">
        <v>0</v>
      </c>
      <c r="CR42" s="229">
        <f t="shared" si="14"/>
        <v>-110542</v>
      </c>
      <c r="CS42" s="229">
        <v>1306368</v>
      </c>
      <c r="CT42" s="229">
        <v>0</v>
      </c>
      <c r="CU42" s="229">
        <v>0</v>
      </c>
      <c r="CV42" s="229">
        <v>1306368</v>
      </c>
      <c r="CW42" s="229"/>
      <c r="CX42" s="229"/>
      <c r="CY42" s="229"/>
      <c r="CZ42" s="229">
        <v>0</v>
      </c>
      <c r="DA42" s="229">
        <f t="shared" si="15"/>
        <v>1306368</v>
      </c>
      <c r="DB42" s="229">
        <v>3828</v>
      </c>
      <c r="DC42" s="229">
        <v>14793</v>
      </c>
      <c r="DD42" s="229">
        <v>16331</v>
      </c>
      <c r="DE42" s="229">
        <v>0</v>
      </c>
      <c r="DF42" s="229">
        <v>-55712</v>
      </c>
      <c r="DG42" s="229">
        <v>-62628.72</v>
      </c>
      <c r="DH42" s="229">
        <v>0</v>
      </c>
      <c r="DI42" s="229">
        <v>-1765</v>
      </c>
      <c r="DJ42" s="229">
        <f t="shared" si="16"/>
        <v>-85153.72</v>
      </c>
      <c r="DK42" s="229">
        <v>0</v>
      </c>
      <c r="DL42" s="229">
        <v>0</v>
      </c>
      <c r="DM42" s="229">
        <v>0</v>
      </c>
      <c r="DN42" s="229">
        <v>0</v>
      </c>
      <c r="DO42" s="229">
        <v>-4912</v>
      </c>
      <c r="DP42" s="230">
        <v>0.47</v>
      </c>
      <c r="DQ42" s="231">
        <f t="shared" ref="DQ42:DQ47" si="21">SUM(Y42:AF42)</f>
        <v>1945117.13</v>
      </c>
      <c r="DR42" s="232">
        <f t="shared" ref="DR42:DR47" si="22">BD42-DQ42</f>
        <v>857181</v>
      </c>
      <c r="DS42" s="231">
        <f t="shared" ref="DS42:DS47" si="23">AX42</f>
        <v>106390</v>
      </c>
      <c r="DT42" s="231">
        <f t="shared" ref="DT42:DT47" si="24">SUM(N42:P42,S42)</f>
        <v>6305</v>
      </c>
      <c r="DU42" s="231">
        <f t="shared" ref="DU42:DU47" si="25">SUM(T42+Q42+R42)</f>
        <v>14793</v>
      </c>
      <c r="DV42" s="231">
        <f t="shared" si="20"/>
        <v>-4912</v>
      </c>
    </row>
    <row r="43" spans="1:130" hidden="1">
      <c r="A43" s="226">
        <v>2040</v>
      </c>
      <c r="B43" s="227" t="s">
        <v>323</v>
      </c>
      <c r="C43" s="228" t="s">
        <v>281</v>
      </c>
      <c r="D43" s="228" t="s">
        <v>291</v>
      </c>
      <c r="E43" s="228" t="s">
        <v>5</v>
      </c>
      <c r="F43" s="228" t="s">
        <v>283</v>
      </c>
      <c r="G43" s="229">
        <v>2459778.2000000002</v>
      </c>
      <c r="H43" s="229">
        <v>0</v>
      </c>
      <c r="I43" s="229">
        <v>350575.94999999995</v>
      </c>
      <c r="J43" s="229">
        <v>0</v>
      </c>
      <c r="K43" s="229">
        <v>161230</v>
      </c>
      <c r="L43" s="229">
        <v>232848.19</v>
      </c>
      <c r="M43" s="229">
        <v>1244.97</v>
      </c>
      <c r="N43" s="229">
        <v>7378.91</v>
      </c>
      <c r="O43" s="229">
        <v>36379.779999999977</v>
      </c>
      <c r="P43" s="229">
        <v>42300.13</v>
      </c>
      <c r="Q43" s="229">
        <v>4533</v>
      </c>
      <c r="R43" s="229">
        <v>0</v>
      </c>
      <c r="S43" s="229">
        <v>17724.010000000002</v>
      </c>
      <c r="T43" s="229">
        <v>0</v>
      </c>
      <c r="U43" s="229">
        <v>0</v>
      </c>
      <c r="V43" s="229">
        <v>5820.36</v>
      </c>
      <c r="W43" s="229">
        <v>80514</v>
      </c>
      <c r="X43" s="229">
        <f t="shared" si="6"/>
        <v>3400327.5</v>
      </c>
      <c r="Y43" s="229">
        <v>1306591.58</v>
      </c>
      <c r="Z43" s="229">
        <v>0</v>
      </c>
      <c r="AA43" s="229">
        <v>527466.98</v>
      </c>
      <c r="AB43" s="229">
        <v>86892.890000000014</v>
      </c>
      <c r="AC43" s="229">
        <v>183053.77</v>
      </c>
      <c r="AD43" s="229">
        <v>0</v>
      </c>
      <c r="AE43" s="229">
        <v>231030.53000000003</v>
      </c>
      <c r="AF43" s="229">
        <v>8054.2200000000012</v>
      </c>
      <c r="AG43" s="229">
        <v>6168.1</v>
      </c>
      <c r="AH43" s="229">
        <v>0</v>
      </c>
      <c r="AI43" s="229">
        <v>17936.02</v>
      </c>
      <c r="AJ43" s="229">
        <v>127252.46</v>
      </c>
      <c r="AK43" s="229">
        <v>6079.77</v>
      </c>
      <c r="AL43" s="229">
        <v>6673.71</v>
      </c>
      <c r="AM43" s="229">
        <v>5060.8900000000003</v>
      </c>
      <c r="AN43" s="229">
        <v>39979.410000000003</v>
      </c>
      <c r="AO43" s="229">
        <v>30474.82</v>
      </c>
      <c r="AP43" s="229">
        <v>21736.799999999999</v>
      </c>
      <c r="AQ43" s="229">
        <v>109442.63</v>
      </c>
      <c r="AR43" s="229">
        <v>16168.02</v>
      </c>
      <c r="AS43" s="229">
        <v>60.1</v>
      </c>
      <c r="AT43" s="229">
        <v>47667.5</v>
      </c>
      <c r="AU43" s="229">
        <v>9471</v>
      </c>
      <c r="AV43" s="229">
        <v>9685.2000000000007</v>
      </c>
      <c r="AW43" s="229">
        <v>137344.86000000002</v>
      </c>
      <c r="AX43" s="229">
        <v>289252.95</v>
      </c>
      <c r="AY43" s="229">
        <v>10706.17</v>
      </c>
      <c r="AZ43" s="229">
        <v>69291.13</v>
      </c>
      <c r="BA43" s="229">
        <v>0</v>
      </c>
      <c r="BB43" s="229">
        <v>0</v>
      </c>
      <c r="BC43" s="229">
        <v>13009.1</v>
      </c>
      <c r="BD43" s="229">
        <f t="shared" si="7"/>
        <v>3316550.6100000003</v>
      </c>
      <c r="BE43" s="229">
        <v>212740.62000000014</v>
      </c>
      <c r="BF43" s="229">
        <f t="shared" si="17"/>
        <v>83776.889999999665</v>
      </c>
      <c r="BG43" s="229">
        <f t="shared" si="18"/>
        <v>296517.50999999978</v>
      </c>
      <c r="BH43" s="229">
        <v>30718.75</v>
      </c>
      <c r="BI43" s="229">
        <v>0</v>
      </c>
      <c r="BJ43" s="229">
        <v>13009.1</v>
      </c>
      <c r="BK43" s="229">
        <v>43727.85</v>
      </c>
      <c r="BL43" s="229">
        <v>0</v>
      </c>
      <c r="BM43" s="229">
        <v>56336</v>
      </c>
      <c r="BN43" s="229">
        <v>0</v>
      </c>
      <c r="BO43" s="229">
        <v>0</v>
      </c>
      <c r="BP43" s="229">
        <v>56336</v>
      </c>
      <c r="BQ43" s="229">
        <v>12608.149999999998</v>
      </c>
      <c r="BR43" s="229">
        <v>-12608.150000000001</v>
      </c>
      <c r="BS43" s="229">
        <v>0</v>
      </c>
      <c r="BT43" s="229">
        <v>0</v>
      </c>
      <c r="BU43" s="229">
        <v>0</v>
      </c>
      <c r="BV43" s="229">
        <v>0</v>
      </c>
      <c r="BW43" s="229">
        <v>0</v>
      </c>
      <c r="BX43" s="229">
        <v>0</v>
      </c>
      <c r="BY43" s="229">
        <v>0</v>
      </c>
      <c r="BZ43" s="229">
        <v>0</v>
      </c>
      <c r="CA43" s="229">
        <v>0</v>
      </c>
      <c r="CB43" s="229">
        <v>0</v>
      </c>
      <c r="CC43" s="229">
        <f t="shared" si="10"/>
        <v>296517.50999999978</v>
      </c>
      <c r="CD43" s="229"/>
      <c r="CE43" s="229">
        <f t="shared" si="11"/>
        <v>0</v>
      </c>
      <c r="CF43" s="229"/>
      <c r="CG43" s="229">
        <f>CB43</f>
        <v>0</v>
      </c>
      <c r="CH43" s="229">
        <f t="shared" si="13"/>
        <v>296517.50999999978</v>
      </c>
      <c r="CI43" s="229">
        <v>627369.49</v>
      </c>
      <c r="CJ43" s="229">
        <v>0</v>
      </c>
      <c r="CK43" s="229">
        <v>0</v>
      </c>
      <c r="CL43" s="229">
        <v>627369.49</v>
      </c>
      <c r="CM43" s="229">
        <v>0</v>
      </c>
      <c r="CN43" s="229">
        <v>0</v>
      </c>
      <c r="CO43" s="229">
        <v>3729.76</v>
      </c>
      <c r="CP43" s="229">
        <v>0</v>
      </c>
      <c r="CQ43" s="229">
        <v>-282300.36739316303</v>
      </c>
      <c r="CR43" s="229">
        <f t="shared" si="14"/>
        <v>348798.88260683697</v>
      </c>
      <c r="CS43" s="229">
        <v>0</v>
      </c>
      <c r="CT43" s="229">
        <v>0</v>
      </c>
      <c r="CU43" s="229">
        <v>0</v>
      </c>
      <c r="CV43" s="229">
        <v>0</v>
      </c>
      <c r="CW43" s="229"/>
      <c r="CX43" s="229"/>
      <c r="CY43" s="229"/>
      <c r="CZ43" s="229">
        <v>0</v>
      </c>
      <c r="DA43" s="229">
        <f t="shared" si="15"/>
        <v>0</v>
      </c>
      <c r="DB43" s="229">
        <v>0</v>
      </c>
      <c r="DC43" s="229">
        <v>5025.51</v>
      </c>
      <c r="DD43" s="229">
        <v>0</v>
      </c>
      <c r="DE43" s="229">
        <v>0</v>
      </c>
      <c r="DF43" s="229">
        <v>-19139.189999999999</v>
      </c>
      <c r="DG43" s="229">
        <v>-38167.31</v>
      </c>
      <c r="DH43" s="229">
        <v>0</v>
      </c>
      <c r="DI43" s="229">
        <v>0</v>
      </c>
      <c r="DJ43" s="229">
        <f t="shared" si="16"/>
        <v>-52280.99</v>
      </c>
      <c r="DK43" s="229">
        <v>0</v>
      </c>
      <c r="DL43" s="229">
        <v>0</v>
      </c>
      <c r="DM43" s="229">
        <v>0</v>
      </c>
      <c r="DN43" s="229">
        <v>0</v>
      </c>
      <c r="DO43" s="229">
        <v>0</v>
      </c>
      <c r="DP43" s="230"/>
      <c r="DQ43" s="231">
        <f t="shared" si="21"/>
        <v>2343089.9700000002</v>
      </c>
      <c r="DR43" s="232">
        <f t="shared" si="22"/>
        <v>973460.64000000013</v>
      </c>
      <c r="DS43" s="231">
        <f t="shared" si="23"/>
        <v>289252.95</v>
      </c>
      <c r="DT43" s="231">
        <f t="shared" si="24"/>
        <v>103782.82999999999</v>
      </c>
      <c r="DU43" s="231">
        <f t="shared" si="25"/>
        <v>4533</v>
      </c>
      <c r="DV43" s="231">
        <f t="shared" si="20"/>
        <v>0</v>
      </c>
    </row>
    <row r="44" spans="1:130" hidden="1">
      <c r="A44" s="226">
        <v>2251</v>
      </c>
      <c r="B44" s="227" t="s">
        <v>324</v>
      </c>
      <c r="C44" s="228" t="s">
        <v>281</v>
      </c>
      <c r="D44" s="228" t="s">
        <v>291</v>
      </c>
      <c r="E44" s="228" t="s">
        <v>5</v>
      </c>
      <c r="F44" s="228" t="s">
        <v>283</v>
      </c>
      <c r="G44" s="229">
        <v>2212218.86</v>
      </c>
      <c r="H44" s="229">
        <v>0</v>
      </c>
      <c r="I44" s="229">
        <v>82893.22</v>
      </c>
      <c r="J44" s="229">
        <v>0</v>
      </c>
      <c r="K44" s="229">
        <v>112790</v>
      </c>
      <c r="L44" s="229">
        <v>13942.86</v>
      </c>
      <c r="M44" s="229">
        <v>0</v>
      </c>
      <c r="N44" s="229">
        <v>10247.25</v>
      </c>
      <c r="O44" s="229">
        <v>14431.36</v>
      </c>
      <c r="P44" s="229">
        <v>48182.94</v>
      </c>
      <c r="Q44" s="229">
        <v>0</v>
      </c>
      <c r="R44" s="229">
        <v>0</v>
      </c>
      <c r="S44" s="229">
        <v>143404.51999999999</v>
      </c>
      <c r="T44" s="229">
        <v>0</v>
      </c>
      <c r="U44" s="229">
        <v>0</v>
      </c>
      <c r="V44" s="229">
        <v>1487.75</v>
      </c>
      <c r="W44" s="229">
        <v>91295</v>
      </c>
      <c r="X44" s="229">
        <f t="shared" si="6"/>
        <v>2730893.76</v>
      </c>
      <c r="Y44" s="229">
        <v>1224492.42</v>
      </c>
      <c r="Z44" s="229">
        <v>0</v>
      </c>
      <c r="AA44" s="229">
        <v>411468.89</v>
      </c>
      <c r="AB44" s="229">
        <v>0</v>
      </c>
      <c r="AC44" s="229">
        <v>140750.25</v>
      </c>
      <c r="AD44" s="229">
        <v>92609.34</v>
      </c>
      <c r="AE44" s="229">
        <v>43274.32</v>
      </c>
      <c r="AF44" s="229">
        <v>518.5</v>
      </c>
      <c r="AG44" s="229">
        <v>6428.12</v>
      </c>
      <c r="AH44" s="229">
        <v>0</v>
      </c>
      <c r="AI44" s="229">
        <v>0</v>
      </c>
      <c r="AJ44" s="229">
        <v>0</v>
      </c>
      <c r="AK44" s="229">
        <v>0</v>
      </c>
      <c r="AL44" s="229">
        <v>0</v>
      </c>
      <c r="AM44" s="229">
        <v>9207.34</v>
      </c>
      <c r="AN44" s="229">
        <v>46804.61</v>
      </c>
      <c r="AO44" s="229">
        <v>17820.63</v>
      </c>
      <c r="AP44" s="229">
        <v>5488.14</v>
      </c>
      <c r="AQ44" s="229">
        <v>101067.17</v>
      </c>
      <c r="AR44" s="229">
        <v>1367.8</v>
      </c>
      <c r="AS44" s="229">
        <v>0</v>
      </c>
      <c r="AT44" s="229">
        <v>18983.05</v>
      </c>
      <c r="AU44" s="229">
        <v>9471</v>
      </c>
      <c r="AV44" s="229">
        <v>0</v>
      </c>
      <c r="AW44" s="229">
        <v>64478.22</v>
      </c>
      <c r="AX44" s="229">
        <v>81344.2</v>
      </c>
      <c r="AY44" s="229">
        <v>112785.99</v>
      </c>
      <c r="AZ44" s="229">
        <v>90347.56</v>
      </c>
      <c r="BA44" s="229">
        <v>165408.32999999999</v>
      </c>
      <c r="BB44" s="229">
        <v>0</v>
      </c>
      <c r="BC44" s="229">
        <v>0</v>
      </c>
      <c r="BD44" s="229">
        <f t="shared" si="7"/>
        <v>2644115.8800000008</v>
      </c>
      <c r="BE44" s="229">
        <v>251810.13999999888</v>
      </c>
      <c r="BF44" s="229">
        <f t="shared" si="17"/>
        <v>86777.879999998957</v>
      </c>
      <c r="BG44" s="229">
        <f t="shared" si="18"/>
        <v>338588.01999999781</v>
      </c>
      <c r="BH44" s="229">
        <v>9042.25</v>
      </c>
      <c r="BI44" s="229">
        <v>0</v>
      </c>
      <c r="BJ44" s="229">
        <v>0</v>
      </c>
      <c r="BK44" s="229">
        <v>9042.25</v>
      </c>
      <c r="BL44" s="229">
        <v>0</v>
      </c>
      <c r="BM44" s="229">
        <v>15719.26</v>
      </c>
      <c r="BN44" s="229">
        <v>0</v>
      </c>
      <c r="BO44" s="229">
        <v>4232</v>
      </c>
      <c r="BP44" s="229">
        <v>19951.260000000002</v>
      </c>
      <c r="BQ44" s="229">
        <v>27939.809999999998</v>
      </c>
      <c r="BR44" s="229">
        <v>-10909.010000000002</v>
      </c>
      <c r="BS44" s="229">
        <v>17030.799999999996</v>
      </c>
      <c r="BT44" s="229">
        <v>0</v>
      </c>
      <c r="BU44" s="229">
        <v>0</v>
      </c>
      <c r="BV44" s="229">
        <v>0</v>
      </c>
      <c r="BW44" s="229">
        <v>0</v>
      </c>
      <c r="BX44" s="229">
        <v>0</v>
      </c>
      <c r="BY44" s="229">
        <v>0</v>
      </c>
      <c r="BZ44" s="229">
        <v>0</v>
      </c>
      <c r="CA44" s="229">
        <v>0</v>
      </c>
      <c r="CB44" s="229">
        <v>0</v>
      </c>
      <c r="CC44" s="229">
        <f t="shared" si="10"/>
        <v>338588.01999999781</v>
      </c>
      <c r="CD44" s="229"/>
      <c r="CE44" s="229">
        <f t="shared" si="11"/>
        <v>17030.799999999996</v>
      </c>
      <c r="CF44" s="229"/>
      <c r="CG44" s="229">
        <f>CB44</f>
        <v>0</v>
      </c>
      <c r="CH44" s="229">
        <f t="shared" si="13"/>
        <v>355618.8199999978</v>
      </c>
      <c r="CI44" s="229">
        <v>459159.28</v>
      </c>
      <c r="CJ44" s="229">
        <v>47898.43</v>
      </c>
      <c r="CK44" s="229">
        <v>0</v>
      </c>
      <c r="CL44" s="229">
        <v>411260.85000000003</v>
      </c>
      <c r="CM44" s="229">
        <v>0</v>
      </c>
      <c r="CN44" s="229">
        <v>0</v>
      </c>
      <c r="CO44" s="229">
        <v>8142.2600000000011</v>
      </c>
      <c r="CP44" s="229">
        <v>3658.6399999999994</v>
      </c>
      <c r="CQ44" s="229">
        <v>0</v>
      </c>
      <c r="CR44" s="229">
        <f t="shared" si="14"/>
        <v>423061.75000000006</v>
      </c>
      <c r="CS44" s="229">
        <v>134852.08000000002</v>
      </c>
      <c r="CT44" s="229">
        <v>0</v>
      </c>
      <c r="CU44" s="229">
        <v>0</v>
      </c>
      <c r="CV44" s="229">
        <v>134852.08000000002</v>
      </c>
      <c r="CW44" s="229"/>
      <c r="CX44" s="229"/>
      <c r="CY44" s="229"/>
      <c r="CZ44" s="229">
        <v>0</v>
      </c>
      <c r="DA44" s="229">
        <f t="shared" si="15"/>
        <v>134852.08000000002</v>
      </c>
      <c r="DB44" s="229">
        <v>6713.86</v>
      </c>
      <c r="DC44" s="229">
        <v>0</v>
      </c>
      <c r="DD44" s="229">
        <v>0</v>
      </c>
      <c r="DE44" s="229">
        <v>0</v>
      </c>
      <c r="DF44" s="229">
        <v>-19712.41</v>
      </c>
      <c r="DG44" s="229">
        <v>-363</v>
      </c>
      <c r="DH44" s="229">
        <v>0</v>
      </c>
      <c r="DI44" s="229">
        <v>-25182</v>
      </c>
      <c r="DJ44" s="229">
        <f t="shared" si="16"/>
        <v>-38543.550000000003</v>
      </c>
      <c r="DK44" s="229">
        <v>0</v>
      </c>
      <c r="DL44" s="229">
        <v>0</v>
      </c>
      <c r="DM44" s="229">
        <v>0</v>
      </c>
      <c r="DN44" s="229">
        <v>-163751.26999999999</v>
      </c>
      <c r="DO44" s="229">
        <v>0</v>
      </c>
      <c r="DP44" s="230">
        <v>-0.19000000011874363</v>
      </c>
      <c r="DQ44" s="231">
        <f t="shared" si="21"/>
        <v>1913113.7200000002</v>
      </c>
      <c r="DR44" s="232">
        <f t="shared" si="22"/>
        <v>731002.16000000061</v>
      </c>
      <c r="DS44" s="231">
        <f t="shared" si="23"/>
        <v>81344.2</v>
      </c>
      <c r="DT44" s="231">
        <f t="shared" si="24"/>
        <v>216266.07</v>
      </c>
      <c r="DU44" s="231">
        <f t="shared" si="25"/>
        <v>0</v>
      </c>
      <c r="DV44" s="231">
        <f t="shared" si="20"/>
        <v>-163751.26999999999</v>
      </c>
    </row>
    <row r="45" spans="1:130" hidden="1">
      <c r="A45" s="226">
        <v>3002</v>
      </c>
      <c r="B45" s="227" t="s">
        <v>325</v>
      </c>
      <c r="C45" s="228" t="s">
        <v>281</v>
      </c>
      <c r="D45" s="228" t="s">
        <v>291</v>
      </c>
      <c r="E45" s="228" t="s">
        <v>5</v>
      </c>
      <c r="F45" s="228" t="s">
        <v>283</v>
      </c>
      <c r="G45" s="229">
        <v>1399321.6000000001</v>
      </c>
      <c r="H45" s="229">
        <v>0</v>
      </c>
      <c r="I45" s="229">
        <v>55268.24</v>
      </c>
      <c r="J45" s="229">
        <v>0</v>
      </c>
      <c r="K45" s="229">
        <v>149480</v>
      </c>
      <c r="L45" s="229">
        <v>400</v>
      </c>
      <c r="M45" s="229">
        <v>0</v>
      </c>
      <c r="N45" s="229">
        <v>172.53</v>
      </c>
      <c r="O45" s="229">
        <v>10493.75</v>
      </c>
      <c r="P45" s="229">
        <v>0</v>
      </c>
      <c r="Q45" s="229">
        <v>0</v>
      </c>
      <c r="R45" s="229">
        <v>0</v>
      </c>
      <c r="S45" s="229">
        <v>1687.67</v>
      </c>
      <c r="T45" s="229">
        <v>42564.98</v>
      </c>
      <c r="U45" s="229">
        <v>0</v>
      </c>
      <c r="V45" s="229">
        <v>5967.5</v>
      </c>
      <c r="W45" s="229">
        <v>37006</v>
      </c>
      <c r="X45" s="229">
        <f t="shared" si="6"/>
        <v>1702362.27</v>
      </c>
      <c r="Y45" s="229">
        <v>523889.99</v>
      </c>
      <c r="Z45" s="229">
        <v>0</v>
      </c>
      <c r="AA45" s="229">
        <v>220228.48000000001</v>
      </c>
      <c r="AB45" s="229">
        <v>38469.61</v>
      </c>
      <c r="AC45" s="229">
        <v>74345.47</v>
      </c>
      <c r="AD45" s="229">
        <v>0</v>
      </c>
      <c r="AE45" s="229">
        <v>39557.93</v>
      </c>
      <c r="AF45" s="229">
        <v>3965.29</v>
      </c>
      <c r="AG45" s="229">
        <v>8390.7999999999993</v>
      </c>
      <c r="AH45" s="229">
        <v>0</v>
      </c>
      <c r="AI45" s="229">
        <v>0</v>
      </c>
      <c r="AJ45" s="229">
        <v>46532.480000000003</v>
      </c>
      <c r="AK45" s="229">
        <v>610</v>
      </c>
      <c r="AL45" s="229">
        <v>23169.439999999999</v>
      </c>
      <c r="AM45" s="229">
        <v>2857.53</v>
      </c>
      <c r="AN45" s="229">
        <v>35927.040000000001</v>
      </c>
      <c r="AO45" s="229">
        <v>20015.919999999998</v>
      </c>
      <c r="AP45" s="229">
        <v>21341.16</v>
      </c>
      <c r="AQ45" s="229">
        <v>88387.260000000009</v>
      </c>
      <c r="AR45" s="229">
        <v>9956.81</v>
      </c>
      <c r="AS45" s="229">
        <v>0</v>
      </c>
      <c r="AT45" s="229">
        <v>80449.08</v>
      </c>
      <c r="AU45" s="229">
        <v>5139.75</v>
      </c>
      <c r="AV45" s="229">
        <v>2085</v>
      </c>
      <c r="AW45" s="229">
        <v>95275.72</v>
      </c>
      <c r="AX45" s="229">
        <v>191621.77</v>
      </c>
      <c r="AY45" s="229">
        <v>6011.24</v>
      </c>
      <c r="AZ45" s="229">
        <v>157678.31</v>
      </c>
      <c r="BA45" s="229">
        <v>0</v>
      </c>
      <c r="BB45" s="229">
        <v>0</v>
      </c>
      <c r="BC45" s="229">
        <v>0</v>
      </c>
      <c r="BD45" s="229">
        <f t="shared" si="7"/>
        <v>1695906.0800000003</v>
      </c>
      <c r="BE45" s="229">
        <v>249869.52000000014</v>
      </c>
      <c r="BF45" s="229">
        <f t="shared" si="17"/>
        <v>6456.1899999997113</v>
      </c>
      <c r="BG45" s="229">
        <f t="shared" si="18"/>
        <v>256325.70999999985</v>
      </c>
      <c r="BH45" s="229">
        <v>6460.6</v>
      </c>
      <c r="BI45" s="229">
        <v>0</v>
      </c>
      <c r="BJ45" s="229">
        <v>0</v>
      </c>
      <c r="BK45" s="229">
        <v>6460.6</v>
      </c>
      <c r="BL45" s="229">
        <v>0</v>
      </c>
      <c r="BM45" s="229">
        <v>0</v>
      </c>
      <c r="BN45" s="229">
        <v>0</v>
      </c>
      <c r="BO45" s="229">
        <v>0</v>
      </c>
      <c r="BP45" s="229">
        <v>0</v>
      </c>
      <c r="BQ45" s="229">
        <v>33719.46</v>
      </c>
      <c r="BR45" s="229">
        <v>6460.6</v>
      </c>
      <c r="BS45" s="229">
        <v>40180.06</v>
      </c>
      <c r="BT45" s="229">
        <v>0</v>
      </c>
      <c r="BU45" s="229">
        <v>0</v>
      </c>
      <c r="BV45" s="229">
        <v>0</v>
      </c>
      <c r="BW45" s="229">
        <v>0</v>
      </c>
      <c r="BX45" s="229">
        <v>0</v>
      </c>
      <c r="BY45" s="229">
        <v>0</v>
      </c>
      <c r="BZ45" s="229">
        <v>0</v>
      </c>
      <c r="CA45" s="229">
        <v>0</v>
      </c>
      <c r="CB45" s="229">
        <v>0</v>
      </c>
      <c r="CC45" s="229">
        <f t="shared" si="10"/>
        <v>256325.70999999985</v>
      </c>
      <c r="CD45" s="229"/>
      <c r="CE45" s="229">
        <f t="shared" si="11"/>
        <v>40180.06</v>
      </c>
      <c r="CF45" s="229"/>
      <c r="CG45" s="229">
        <f>CB45</f>
        <v>0</v>
      </c>
      <c r="CH45" s="229">
        <f t="shared" si="13"/>
        <v>296505.76999999984</v>
      </c>
      <c r="CI45" s="229">
        <v>367567.61</v>
      </c>
      <c r="CJ45" s="229">
        <v>74766.570000000007</v>
      </c>
      <c r="CK45" s="229">
        <v>0</v>
      </c>
      <c r="CL45" s="229">
        <v>292801.03999999998</v>
      </c>
      <c r="CM45" s="229">
        <v>0</v>
      </c>
      <c r="CN45" s="229">
        <v>0</v>
      </c>
      <c r="CO45" s="229">
        <v>767.51</v>
      </c>
      <c r="CP45" s="229">
        <v>9609.1</v>
      </c>
      <c r="CQ45" s="229">
        <v>27321.94</v>
      </c>
      <c r="CR45" s="229">
        <f t="shared" si="14"/>
        <v>330499.58999999997</v>
      </c>
      <c r="CS45" s="229">
        <v>0</v>
      </c>
      <c r="CT45" s="229">
        <v>0</v>
      </c>
      <c r="CU45" s="229">
        <v>0</v>
      </c>
      <c r="CV45" s="229">
        <v>0</v>
      </c>
      <c r="CW45" s="229"/>
      <c r="CX45" s="229"/>
      <c r="CY45" s="229"/>
      <c r="CZ45" s="229">
        <v>0</v>
      </c>
      <c r="DA45" s="229">
        <f t="shared" si="15"/>
        <v>0</v>
      </c>
      <c r="DB45" s="229">
        <v>0</v>
      </c>
      <c r="DC45" s="229">
        <v>0</v>
      </c>
      <c r="DD45" s="229">
        <v>0</v>
      </c>
      <c r="DE45" s="229">
        <v>0</v>
      </c>
      <c r="DF45" s="229">
        <v>0</v>
      </c>
      <c r="DG45" s="229">
        <v>-26333.03</v>
      </c>
      <c r="DH45" s="229">
        <v>0</v>
      </c>
      <c r="DI45" s="229">
        <v>0</v>
      </c>
      <c r="DJ45" s="229">
        <f t="shared" si="16"/>
        <v>-26333.03</v>
      </c>
      <c r="DK45" s="229">
        <v>0</v>
      </c>
      <c r="DL45" s="229">
        <v>0</v>
      </c>
      <c r="DM45" s="229">
        <v>-1099.3800000000001</v>
      </c>
      <c r="DN45" s="229">
        <v>-6561.41</v>
      </c>
      <c r="DO45" s="229">
        <v>0</v>
      </c>
      <c r="DP45" s="230">
        <v>0</v>
      </c>
      <c r="DQ45" s="231">
        <f t="shared" si="21"/>
        <v>900456.77</v>
      </c>
      <c r="DR45" s="232">
        <f t="shared" si="22"/>
        <v>795449.31000000029</v>
      </c>
      <c r="DS45" s="231">
        <f t="shared" si="23"/>
        <v>191621.77</v>
      </c>
      <c r="DT45" s="231">
        <f t="shared" si="24"/>
        <v>12353.95</v>
      </c>
      <c r="DU45" s="231">
        <f t="shared" si="25"/>
        <v>42564.98</v>
      </c>
      <c r="DV45" s="231">
        <f t="shared" si="20"/>
        <v>-7660.79</v>
      </c>
    </row>
    <row r="46" spans="1:130" hidden="1">
      <c r="A46" s="226">
        <v>3319</v>
      </c>
      <c r="B46" s="227" t="s">
        <v>326</v>
      </c>
      <c r="C46" s="228" t="s">
        <v>281</v>
      </c>
      <c r="D46" s="228" t="s">
        <v>291</v>
      </c>
      <c r="E46" s="228" t="s">
        <v>5</v>
      </c>
      <c r="F46" s="228" t="s">
        <v>283</v>
      </c>
      <c r="G46" s="229">
        <v>2167121.87</v>
      </c>
      <c r="H46" s="229">
        <v>0</v>
      </c>
      <c r="I46" s="229">
        <v>69681.320000000007</v>
      </c>
      <c r="J46" s="229">
        <v>0</v>
      </c>
      <c r="K46" s="229">
        <v>219260</v>
      </c>
      <c r="L46" s="229">
        <v>0</v>
      </c>
      <c r="M46" s="229">
        <v>9100</v>
      </c>
      <c r="N46" s="229">
        <v>8410</v>
      </c>
      <c r="O46" s="229">
        <v>0</v>
      </c>
      <c r="P46" s="229">
        <v>29261.37</v>
      </c>
      <c r="Q46" s="229">
        <v>0</v>
      </c>
      <c r="R46" s="229">
        <v>0</v>
      </c>
      <c r="S46" s="229">
        <v>20000</v>
      </c>
      <c r="T46" s="229">
        <v>63902.78</v>
      </c>
      <c r="U46" s="229">
        <v>0</v>
      </c>
      <c r="V46" s="229">
        <v>14861.63</v>
      </c>
      <c r="W46" s="229">
        <v>63665</v>
      </c>
      <c r="X46" s="229">
        <f t="shared" si="6"/>
        <v>2665263.9699999997</v>
      </c>
      <c r="Y46" s="229">
        <v>1369619.3599999999</v>
      </c>
      <c r="Z46" s="229">
        <v>57834.400000000001</v>
      </c>
      <c r="AA46" s="229">
        <v>502788.07</v>
      </c>
      <c r="AB46" s="229">
        <v>39526.03</v>
      </c>
      <c r="AC46" s="229">
        <v>99459.459999999992</v>
      </c>
      <c r="AD46" s="229">
        <v>0</v>
      </c>
      <c r="AE46" s="229">
        <v>100446.48</v>
      </c>
      <c r="AF46" s="229">
        <v>570.1</v>
      </c>
      <c r="AG46" s="229">
        <v>5603</v>
      </c>
      <c r="AH46" s="229">
        <v>0</v>
      </c>
      <c r="AI46" s="229">
        <v>0</v>
      </c>
      <c r="AJ46" s="229">
        <v>10688.11</v>
      </c>
      <c r="AK46" s="229">
        <v>7295</v>
      </c>
      <c r="AL46" s="229">
        <v>28803.39</v>
      </c>
      <c r="AM46" s="229">
        <v>4261.91</v>
      </c>
      <c r="AN46" s="229">
        <v>29552.25</v>
      </c>
      <c r="AO46" s="229">
        <v>5273.47</v>
      </c>
      <c r="AP46" s="229">
        <v>18131.84</v>
      </c>
      <c r="AQ46" s="229">
        <v>69240.239999999991</v>
      </c>
      <c r="AR46" s="229">
        <v>4640.67</v>
      </c>
      <c r="AS46" s="229">
        <v>0</v>
      </c>
      <c r="AT46" s="229">
        <v>75695.759999999995</v>
      </c>
      <c r="AU46" s="229">
        <v>15359.73</v>
      </c>
      <c r="AV46" s="229">
        <v>0</v>
      </c>
      <c r="AW46" s="229">
        <v>177176.76</v>
      </c>
      <c r="AX46" s="229">
        <v>1140</v>
      </c>
      <c r="AY46" s="229">
        <v>8792.36</v>
      </c>
      <c r="AZ46" s="229">
        <v>121425.98</v>
      </c>
      <c r="BA46" s="229">
        <v>0</v>
      </c>
      <c r="BB46" s="229">
        <v>0</v>
      </c>
      <c r="BC46" s="229">
        <v>0</v>
      </c>
      <c r="BD46" s="229">
        <f t="shared" si="7"/>
        <v>2753324.37</v>
      </c>
      <c r="BE46" s="229">
        <v>-28196.320000000094</v>
      </c>
      <c r="BF46" s="229">
        <f t="shared" si="17"/>
        <v>-88060.400000000373</v>
      </c>
      <c r="BG46" s="229">
        <f t="shared" si="18"/>
        <v>-116256.72000000047</v>
      </c>
      <c r="BH46" s="229">
        <v>0</v>
      </c>
      <c r="BI46" s="229">
        <v>0</v>
      </c>
      <c r="BJ46" s="229">
        <v>0</v>
      </c>
      <c r="BK46" s="229">
        <v>0</v>
      </c>
      <c r="BL46" s="229">
        <v>0</v>
      </c>
      <c r="BM46" s="229">
        <v>0</v>
      </c>
      <c r="BN46" s="229">
        <v>0</v>
      </c>
      <c r="BO46" s="229">
        <v>0</v>
      </c>
      <c r="BP46" s="229">
        <v>0</v>
      </c>
      <c r="BQ46" s="229">
        <v>0</v>
      </c>
      <c r="BR46" s="229">
        <v>0</v>
      </c>
      <c r="BS46" s="229">
        <v>0</v>
      </c>
      <c r="BT46" s="229">
        <v>0</v>
      </c>
      <c r="BU46" s="229">
        <v>0</v>
      </c>
      <c r="BV46" s="229">
        <v>0</v>
      </c>
      <c r="BW46" s="229">
        <v>0</v>
      </c>
      <c r="BX46" s="229">
        <v>0</v>
      </c>
      <c r="BY46" s="229">
        <v>0</v>
      </c>
      <c r="BZ46" s="229">
        <v>0</v>
      </c>
      <c r="CA46" s="229">
        <v>0</v>
      </c>
      <c r="CB46" s="229">
        <v>0</v>
      </c>
      <c r="CC46" s="229"/>
      <c r="CD46" s="229">
        <v>-116256.72000000047</v>
      </c>
      <c r="CE46" s="229">
        <f t="shared" si="11"/>
        <v>0</v>
      </c>
      <c r="CF46" s="229"/>
      <c r="CG46" s="229">
        <f>CB46</f>
        <v>0</v>
      </c>
      <c r="CH46" s="229">
        <f t="shared" si="13"/>
        <v>-116256.72000000047</v>
      </c>
      <c r="CI46" s="229">
        <v>75476.850000000006</v>
      </c>
      <c r="CJ46" s="229">
        <v>189425.33000000002</v>
      </c>
      <c r="CK46" s="229">
        <v>686.07</v>
      </c>
      <c r="CL46" s="229">
        <v>-113262.41</v>
      </c>
      <c r="CM46" s="229">
        <v>0</v>
      </c>
      <c r="CN46" s="229">
        <v>0</v>
      </c>
      <c r="CO46" s="229">
        <v>5563.02</v>
      </c>
      <c r="CP46" s="229">
        <v>0</v>
      </c>
      <c r="CQ46" s="229">
        <v>0</v>
      </c>
      <c r="CR46" s="229">
        <f t="shared" si="14"/>
        <v>-107699.39</v>
      </c>
      <c r="CS46" s="229">
        <v>0</v>
      </c>
      <c r="CT46" s="229">
        <v>0</v>
      </c>
      <c r="CU46" s="229">
        <v>0</v>
      </c>
      <c r="CV46" s="229">
        <v>0</v>
      </c>
      <c r="CW46" s="229"/>
      <c r="CX46" s="229"/>
      <c r="CY46" s="229"/>
      <c r="CZ46" s="229">
        <v>0</v>
      </c>
      <c r="DA46" s="229">
        <f t="shared" si="15"/>
        <v>0</v>
      </c>
      <c r="DB46" s="229">
        <v>10710</v>
      </c>
      <c r="DC46" s="229">
        <v>11.13</v>
      </c>
      <c r="DD46" s="229">
        <v>33723.93</v>
      </c>
      <c r="DE46" s="229">
        <v>0</v>
      </c>
      <c r="DF46" s="229">
        <v>-16876.88</v>
      </c>
      <c r="DG46" s="229">
        <v>-41007.22</v>
      </c>
      <c r="DH46" s="229">
        <v>0</v>
      </c>
      <c r="DI46" s="229">
        <v>0</v>
      </c>
      <c r="DJ46" s="229">
        <f t="shared" si="16"/>
        <v>-13439.040000000005</v>
      </c>
      <c r="DK46" s="229">
        <v>910</v>
      </c>
      <c r="DL46" s="229">
        <v>0</v>
      </c>
      <c r="DM46" s="229">
        <v>0</v>
      </c>
      <c r="DN46" s="229">
        <v>-18151.27</v>
      </c>
      <c r="DO46" s="229">
        <v>22122.53</v>
      </c>
      <c r="DP46" s="230">
        <v>0.44999999999708962</v>
      </c>
      <c r="DQ46" s="231">
        <f t="shared" si="21"/>
        <v>2170243.9</v>
      </c>
      <c r="DR46" s="232">
        <f t="shared" si="22"/>
        <v>583080.4700000002</v>
      </c>
      <c r="DS46" s="231">
        <f t="shared" si="23"/>
        <v>1140</v>
      </c>
      <c r="DT46" s="231">
        <f t="shared" si="24"/>
        <v>57671.369999999995</v>
      </c>
      <c r="DU46" s="231">
        <f t="shared" si="25"/>
        <v>63902.78</v>
      </c>
      <c r="DV46" s="231">
        <f t="shared" si="20"/>
        <v>4881.2599999999984</v>
      </c>
    </row>
    <row r="47" spans="1:130" hidden="1">
      <c r="A47" s="226">
        <v>1100</v>
      </c>
      <c r="B47" s="227" t="s">
        <v>327</v>
      </c>
      <c r="C47" s="228" t="s">
        <v>281</v>
      </c>
      <c r="D47" s="228" t="s">
        <v>296</v>
      </c>
      <c r="E47" s="228" t="s">
        <v>5</v>
      </c>
      <c r="F47" s="228" t="s">
        <v>283</v>
      </c>
      <c r="G47" s="229">
        <v>7085575.8200000003</v>
      </c>
      <c r="H47" s="229">
        <v>0</v>
      </c>
      <c r="I47" s="229">
        <v>5998839.9199999999</v>
      </c>
      <c r="J47" s="229">
        <v>0</v>
      </c>
      <c r="K47" s="229">
        <v>404280</v>
      </c>
      <c r="L47" s="229">
        <v>220702.53999999998</v>
      </c>
      <c r="M47" s="229">
        <v>0</v>
      </c>
      <c r="N47" s="229">
        <v>0</v>
      </c>
      <c r="O47" s="229">
        <v>422818.63</v>
      </c>
      <c r="P47" s="229">
        <v>128988.6</v>
      </c>
      <c r="Q47" s="229">
        <v>0</v>
      </c>
      <c r="R47" s="229">
        <v>0</v>
      </c>
      <c r="S47" s="229">
        <v>0</v>
      </c>
      <c r="T47" s="229">
        <v>287982.81</v>
      </c>
      <c r="U47" s="229">
        <v>0</v>
      </c>
      <c r="V47" s="229">
        <v>99475.27</v>
      </c>
      <c r="W47" s="229">
        <v>16725</v>
      </c>
      <c r="X47" s="229">
        <f t="shared" si="6"/>
        <v>14665388.59</v>
      </c>
      <c r="Y47" s="229">
        <v>5541953.6900000507</v>
      </c>
      <c r="Z47" s="229">
        <v>0</v>
      </c>
      <c r="AA47" s="229">
        <v>1664546.51</v>
      </c>
      <c r="AB47" s="229">
        <v>160670.25999999838</v>
      </c>
      <c r="AC47" s="229">
        <v>719836.49</v>
      </c>
      <c r="AD47" s="229">
        <v>0</v>
      </c>
      <c r="AE47" s="229">
        <v>1.0477378964424133E-9</v>
      </c>
      <c r="AF47" s="229">
        <v>47927.770000007578</v>
      </c>
      <c r="AG47" s="229">
        <v>66199</v>
      </c>
      <c r="AH47" s="229">
        <v>0</v>
      </c>
      <c r="AI47" s="229">
        <v>0</v>
      </c>
      <c r="AJ47" s="229">
        <v>954234.88999999978</v>
      </c>
      <c r="AK47" s="229">
        <v>16228</v>
      </c>
      <c r="AL47" s="229">
        <v>28855.63</v>
      </c>
      <c r="AM47" s="229">
        <v>13702.94</v>
      </c>
      <c r="AN47" s="229">
        <v>169091.44</v>
      </c>
      <c r="AO47" s="229">
        <v>35139.64</v>
      </c>
      <c r="AP47" s="229">
        <v>80684.319999999992</v>
      </c>
      <c r="AQ47" s="229">
        <v>745194.32999999681</v>
      </c>
      <c r="AR47" s="229">
        <v>176190.32000000007</v>
      </c>
      <c r="AS47" s="229">
        <v>91986.099999999991</v>
      </c>
      <c r="AT47" s="229">
        <v>32641.569999999992</v>
      </c>
      <c r="AU47" s="229">
        <v>17116.400000000001</v>
      </c>
      <c r="AV47" s="229">
        <v>1281232.99</v>
      </c>
      <c r="AW47" s="229">
        <v>197050.93</v>
      </c>
      <c r="AX47" s="229">
        <v>2473575.6800000002</v>
      </c>
      <c r="AY47" s="229">
        <v>72959</v>
      </c>
      <c r="AZ47" s="229">
        <v>58781.39999999851</v>
      </c>
      <c r="BA47" s="229">
        <v>0</v>
      </c>
      <c r="BB47" s="229">
        <v>0</v>
      </c>
      <c r="BC47" s="229">
        <v>0</v>
      </c>
      <c r="BD47" s="229">
        <f t="shared" si="7"/>
        <v>14645799.300000055</v>
      </c>
      <c r="BE47" s="229">
        <v>1063388.1200000013</v>
      </c>
      <c r="BF47" s="229">
        <f t="shared" si="17"/>
        <v>19589.289999945089</v>
      </c>
      <c r="BG47" s="229">
        <f t="shared" si="18"/>
        <v>1082977.4099999464</v>
      </c>
      <c r="BH47" s="229">
        <v>49211.25</v>
      </c>
      <c r="BI47" s="229">
        <v>0</v>
      </c>
      <c r="BJ47" s="229">
        <v>0</v>
      </c>
      <c r="BK47" s="229">
        <v>49211.25</v>
      </c>
      <c r="BL47" s="229">
        <v>0</v>
      </c>
      <c r="BM47" s="229">
        <v>0</v>
      </c>
      <c r="BN47" s="229">
        <v>0</v>
      </c>
      <c r="BO47" s="229">
        <v>0</v>
      </c>
      <c r="BP47" s="229">
        <v>0</v>
      </c>
      <c r="BQ47" s="229">
        <v>92246.49</v>
      </c>
      <c r="BR47" s="229">
        <v>49211.25</v>
      </c>
      <c r="BS47" s="229">
        <v>141457.74</v>
      </c>
      <c r="BT47" s="229">
        <v>0</v>
      </c>
      <c r="BU47" s="229">
        <v>0</v>
      </c>
      <c r="BV47" s="229">
        <v>0</v>
      </c>
      <c r="BW47" s="229">
        <v>0</v>
      </c>
      <c r="BX47" s="229">
        <v>0</v>
      </c>
      <c r="BY47" s="229">
        <v>0</v>
      </c>
      <c r="BZ47" s="229">
        <v>0</v>
      </c>
      <c r="CA47" s="229">
        <v>0</v>
      </c>
      <c r="CB47" s="229">
        <v>0</v>
      </c>
      <c r="CC47" s="229">
        <f t="shared" si="10"/>
        <v>1082977.4099999464</v>
      </c>
      <c r="CD47" s="229"/>
      <c r="CE47" s="229">
        <f t="shared" si="11"/>
        <v>141457.74</v>
      </c>
      <c r="CF47" s="229"/>
      <c r="CG47" s="229">
        <v>0</v>
      </c>
      <c r="CH47" s="229">
        <f t="shared" si="13"/>
        <v>1224435.1499999464</v>
      </c>
      <c r="CI47" s="229">
        <v>1902388.71</v>
      </c>
      <c r="CJ47" s="229">
        <v>0</v>
      </c>
      <c r="CK47" s="229">
        <v>0</v>
      </c>
      <c r="CL47" s="229">
        <v>1902388.71</v>
      </c>
      <c r="CM47" s="229">
        <v>0</v>
      </c>
      <c r="CN47" s="229">
        <v>0</v>
      </c>
      <c r="CO47" s="229">
        <v>118613.71</v>
      </c>
      <c r="CP47" s="229">
        <v>0</v>
      </c>
      <c r="CQ47" s="229">
        <v>-808983.66999999993</v>
      </c>
      <c r="CR47" s="229">
        <f t="shared" si="14"/>
        <v>1212018.75</v>
      </c>
      <c r="CS47" s="229">
        <v>0</v>
      </c>
      <c r="CT47" s="229">
        <v>0</v>
      </c>
      <c r="CU47" s="229">
        <v>0</v>
      </c>
      <c r="CV47" s="229">
        <v>0</v>
      </c>
      <c r="CW47" s="229"/>
      <c r="CX47" s="229"/>
      <c r="CY47" s="229"/>
      <c r="CZ47" s="229">
        <v>0</v>
      </c>
      <c r="DA47" s="229">
        <f t="shared" si="15"/>
        <v>0</v>
      </c>
      <c r="DB47" s="229">
        <v>0</v>
      </c>
      <c r="DC47" s="229">
        <v>25308.44</v>
      </c>
      <c r="DD47" s="229">
        <v>0</v>
      </c>
      <c r="DE47" s="229">
        <v>0</v>
      </c>
      <c r="DF47" s="229">
        <v>-12110.7</v>
      </c>
      <c r="DG47" s="229">
        <v>-780.88</v>
      </c>
      <c r="DH47" s="229">
        <v>0</v>
      </c>
      <c r="DI47" s="229">
        <v>0</v>
      </c>
      <c r="DJ47" s="229">
        <f t="shared" si="16"/>
        <v>12416.859999999999</v>
      </c>
      <c r="DK47" s="229">
        <v>0</v>
      </c>
      <c r="DL47" s="229">
        <v>0</v>
      </c>
      <c r="DM47" s="229">
        <v>0</v>
      </c>
      <c r="DN47" s="229">
        <v>0</v>
      </c>
      <c r="DO47" s="229">
        <v>0</v>
      </c>
      <c r="DP47" s="230">
        <v>-0.4599999999627471</v>
      </c>
      <c r="DQ47" s="231">
        <f t="shared" si="21"/>
        <v>8134934.7200000584</v>
      </c>
      <c r="DR47" s="232">
        <f t="shared" si="22"/>
        <v>6510864.5799999963</v>
      </c>
      <c r="DS47" s="231">
        <f t="shared" si="23"/>
        <v>2473575.6800000002</v>
      </c>
      <c r="DT47" s="231">
        <f t="shared" si="24"/>
        <v>551807.23</v>
      </c>
      <c r="DU47" s="231">
        <f t="shared" si="25"/>
        <v>287982.81</v>
      </c>
      <c r="DV47" s="231">
        <f t="shared" si="20"/>
        <v>0</v>
      </c>
    </row>
    <row r="48" spans="1:130" hidden="1">
      <c r="A48" s="226">
        <v>3432</v>
      </c>
      <c r="B48" s="227" t="s">
        <v>328</v>
      </c>
      <c r="C48" s="228" t="s">
        <v>281</v>
      </c>
      <c r="D48" s="228" t="s">
        <v>291</v>
      </c>
      <c r="E48" s="228" t="s">
        <v>5</v>
      </c>
      <c r="F48" s="228" t="s">
        <v>283</v>
      </c>
      <c r="G48" s="229">
        <v>5666927.5199999996</v>
      </c>
      <c r="H48" s="229">
        <v>0</v>
      </c>
      <c r="I48" s="229">
        <v>278552.83</v>
      </c>
      <c r="J48" s="229">
        <v>0</v>
      </c>
      <c r="K48" s="229">
        <v>629000</v>
      </c>
      <c r="L48" s="229">
        <v>3456.93</v>
      </c>
      <c r="M48" s="229">
        <v>0</v>
      </c>
      <c r="N48" s="229">
        <v>1500</v>
      </c>
      <c r="O48" s="229">
        <v>45018.280000000013</v>
      </c>
      <c r="P48" s="229">
        <v>0</v>
      </c>
      <c r="Q48" s="229">
        <v>0</v>
      </c>
      <c r="R48" s="229">
        <v>0</v>
      </c>
      <c r="S48" s="229">
        <v>3830.47</v>
      </c>
      <c r="T48" s="229">
        <v>15406.49</v>
      </c>
      <c r="U48" s="229">
        <v>0</v>
      </c>
      <c r="V48" s="229">
        <v>11033.13</v>
      </c>
      <c r="W48" s="229">
        <v>80256</v>
      </c>
      <c r="X48" s="229">
        <f t="shared" si="6"/>
        <v>6734981.6499999994</v>
      </c>
      <c r="Y48" s="229">
        <v>2646532.0299999998</v>
      </c>
      <c r="Z48" s="229">
        <v>0</v>
      </c>
      <c r="AA48" s="229">
        <v>886661.61</v>
      </c>
      <c r="AB48" s="229">
        <v>119894.02000000002</v>
      </c>
      <c r="AC48" s="229">
        <v>423316.96</v>
      </c>
      <c r="AD48" s="229">
        <v>0</v>
      </c>
      <c r="AE48" s="229">
        <v>182568.74000000162</v>
      </c>
      <c r="AF48" s="229">
        <v>14069.44000000001</v>
      </c>
      <c r="AG48" s="229">
        <v>14917.68</v>
      </c>
      <c r="AH48" s="229">
        <v>0</v>
      </c>
      <c r="AI48" s="229">
        <v>0</v>
      </c>
      <c r="AJ48" s="229">
        <v>11981.400000000001</v>
      </c>
      <c r="AK48" s="229">
        <v>72407.59</v>
      </c>
      <c r="AL48" s="229">
        <v>56652.7</v>
      </c>
      <c r="AM48" s="229">
        <v>32935.960000000006</v>
      </c>
      <c r="AN48" s="229">
        <v>151660.12999999998</v>
      </c>
      <c r="AO48" s="229">
        <v>32329.8</v>
      </c>
      <c r="AP48" s="229">
        <v>94369.53</v>
      </c>
      <c r="AQ48" s="229">
        <v>112844.62999999995</v>
      </c>
      <c r="AR48" s="229">
        <v>100475.81</v>
      </c>
      <c r="AS48" s="229">
        <v>0</v>
      </c>
      <c r="AT48" s="229">
        <v>70485.73</v>
      </c>
      <c r="AU48" s="229">
        <v>20612.5</v>
      </c>
      <c r="AV48" s="229">
        <v>12765</v>
      </c>
      <c r="AW48" s="229">
        <v>315218</v>
      </c>
      <c r="AX48" s="229">
        <v>213315.66000000009</v>
      </c>
      <c r="AY48" s="229">
        <v>42774.36</v>
      </c>
      <c r="AZ48" s="229">
        <v>563974.00000000047</v>
      </c>
      <c r="BA48" s="229">
        <v>618882.99</v>
      </c>
      <c r="BB48" s="229">
        <v>0</v>
      </c>
      <c r="BC48" s="229">
        <v>0</v>
      </c>
      <c r="BD48" s="229">
        <f t="shared" si="7"/>
        <v>6811646.2700000033</v>
      </c>
      <c r="BE48" s="229">
        <v>760807.51000000071</v>
      </c>
      <c r="BF48" s="229">
        <f t="shared" si="17"/>
        <v>-76664.620000003837</v>
      </c>
      <c r="BG48" s="229">
        <f t="shared" si="18"/>
        <v>684142.88999999687</v>
      </c>
      <c r="BH48" s="229">
        <v>13265.5</v>
      </c>
      <c r="BI48" s="229">
        <v>0</v>
      </c>
      <c r="BJ48" s="229">
        <v>0</v>
      </c>
      <c r="BK48" s="229">
        <v>13265.5</v>
      </c>
      <c r="BL48" s="229">
        <v>0</v>
      </c>
      <c r="BM48" s="229">
        <v>18210</v>
      </c>
      <c r="BN48" s="229">
        <v>0</v>
      </c>
      <c r="BO48" s="229">
        <v>0</v>
      </c>
      <c r="BP48" s="229">
        <v>18210</v>
      </c>
      <c r="BQ48" s="229">
        <v>5331.25</v>
      </c>
      <c r="BR48" s="229">
        <v>-4944.5</v>
      </c>
      <c r="BS48" s="229">
        <v>386.75</v>
      </c>
      <c r="BT48" s="229">
        <v>0</v>
      </c>
      <c r="BU48" s="229">
        <v>0</v>
      </c>
      <c r="BV48" s="229">
        <v>0</v>
      </c>
      <c r="BW48" s="229">
        <v>0</v>
      </c>
      <c r="BX48" s="229">
        <v>0</v>
      </c>
      <c r="BY48" s="229">
        <v>0</v>
      </c>
      <c r="BZ48" s="229">
        <v>0</v>
      </c>
      <c r="CA48" s="229">
        <v>0</v>
      </c>
      <c r="CB48" s="229">
        <v>0</v>
      </c>
      <c r="CC48" s="229">
        <f t="shared" si="10"/>
        <v>684142.88999999687</v>
      </c>
      <c r="CD48" s="229"/>
      <c r="CE48" s="229">
        <f t="shared" si="11"/>
        <v>386.75</v>
      </c>
      <c r="CF48" s="229"/>
      <c r="CG48" s="229">
        <v>0</v>
      </c>
      <c r="CH48" s="229">
        <f t="shared" si="13"/>
        <v>684529.63999999687</v>
      </c>
      <c r="CI48" s="229">
        <v>1105530.77</v>
      </c>
      <c r="CJ48" s="229">
        <v>4244.16</v>
      </c>
      <c r="CK48" s="229">
        <v>0</v>
      </c>
      <c r="CL48" s="229">
        <v>1101286.6100000001</v>
      </c>
      <c r="CM48" s="229">
        <v>0</v>
      </c>
      <c r="CN48" s="229">
        <v>0</v>
      </c>
      <c r="CO48" s="229">
        <v>29679.49</v>
      </c>
      <c r="CP48" s="229">
        <v>27236.87</v>
      </c>
      <c r="CQ48" s="229">
        <v>-371068.93</v>
      </c>
      <c r="CR48" s="229">
        <f t="shared" si="14"/>
        <v>787134.04000000027</v>
      </c>
      <c r="CS48" s="229">
        <v>0</v>
      </c>
      <c r="CT48" s="229">
        <v>0</v>
      </c>
      <c r="CU48" s="229">
        <v>0</v>
      </c>
      <c r="CV48" s="229">
        <v>0</v>
      </c>
      <c r="CW48" s="229"/>
      <c r="CX48" s="229"/>
      <c r="CY48" s="229"/>
      <c r="CZ48" s="229">
        <v>0</v>
      </c>
      <c r="DA48" s="229">
        <f t="shared" si="15"/>
        <v>0</v>
      </c>
      <c r="DB48" s="229">
        <v>0</v>
      </c>
      <c r="DC48" s="229">
        <v>21179.33</v>
      </c>
      <c r="DD48" s="229">
        <v>0</v>
      </c>
      <c r="DE48" s="229">
        <v>0</v>
      </c>
      <c r="DF48" s="229">
        <v>-37288.49</v>
      </c>
      <c r="DG48" s="229">
        <v>-81992.429999999993</v>
      </c>
      <c r="DH48" s="229">
        <v>0</v>
      </c>
      <c r="DI48" s="229">
        <v>0</v>
      </c>
      <c r="DJ48" s="229">
        <f t="shared" si="16"/>
        <v>-98101.59</v>
      </c>
      <c r="DK48" s="229">
        <v>0</v>
      </c>
      <c r="DL48" s="229">
        <v>0</v>
      </c>
      <c r="DM48" s="229">
        <v>-4502.8100000000004</v>
      </c>
      <c r="DN48" s="229">
        <v>0</v>
      </c>
      <c r="DO48" s="229">
        <v>0</v>
      </c>
      <c r="DP48" s="230">
        <v>0</v>
      </c>
      <c r="DQ48" s="231">
        <v>-3.2468960853293538E-10</v>
      </c>
      <c r="DR48" s="232"/>
      <c r="DS48" s="231"/>
      <c r="DT48" s="231"/>
      <c r="DU48" s="231"/>
      <c r="DV48" s="231">
        <f t="shared" si="20"/>
        <v>-4502.8100000000004</v>
      </c>
    </row>
    <row r="49" spans="1:126" hidden="1">
      <c r="A49" s="226">
        <v>2289</v>
      </c>
      <c r="B49" s="227" t="s">
        <v>329</v>
      </c>
      <c r="C49" s="228" t="s">
        <v>281</v>
      </c>
      <c r="D49" s="228" t="s">
        <v>291</v>
      </c>
      <c r="E49" s="228" t="s">
        <v>5</v>
      </c>
      <c r="F49" s="228" t="s">
        <v>283</v>
      </c>
      <c r="G49" s="229">
        <v>2214056.09</v>
      </c>
      <c r="H49" s="229">
        <v>0</v>
      </c>
      <c r="I49" s="229">
        <v>84793.17</v>
      </c>
      <c r="J49" s="229">
        <v>0</v>
      </c>
      <c r="K49" s="229">
        <v>198580</v>
      </c>
      <c r="L49" s="229">
        <v>2400</v>
      </c>
      <c r="M49" s="229">
        <v>0</v>
      </c>
      <c r="N49" s="229">
        <v>13305.22</v>
      </c>
      <c r="O49" s="229">
        <v>50474.950000000019</v>
      </c>
      <c r="P49" s="229">
        <v>0</v>
      </c>
      <c r="Q49" s="229">
        <v>0</v>
      </c>
      <c r="R49" s="229">
        <v>0</v>
      </c>
      <c r="S49" s="229">
        <v>83244.72</v>
      </c>
      <c r="T49" s="229">
        <v>26278.98</v>
      </c>
      <c r="U49" s="229">
        <v>0</v>
      </c>
      <c r="V49" s="229">
        <v>10718.33</v>
      </c>
      <c r="W49" s="229">
        <v>78634</v>
      </c>
      <c r="X49" s="229">
        <f t="shared" si="6"/>
        <v>2762485.4600000004</v>
      </c>
      <c r="Y49" s="229">
        <v>1150790.1500000011</v>
      </c>
      <c r="Z49" s="229">
        <v>39929.21</v>
      </c>
      <c r="AA49" s="229">
        <v>408158.83</v>
      </c>
      <c r="AB49" s="229">
        <v>74875.410000000731</v>
      </c>
      <c r="AC49" s="229">
        <v>73168.289999999994</v>
      </c>
      <c r="AD49" s="229">
        <v>0</v>
      </c>
      <c r="AE49" s="229">
        <v>97498.879999999306</v>
      </c>
      <c r="AF49" s="229">
        <v>1480.700000000008</v>
      </c>
      <c r="AG49" s="229">
        <v>3960.85</v>
      </c>
      <c r="AH49" s="229">
        <v>0</v>
      </c>
      <c r="AI49" s="229">
        <v>0</v>
      </c>
      <c r="AJ49" s="229">
        <v>22744.87999999999</v>
      </c>
      <c r="AK49" s="229">
        <v>6151.32</v>
      </c>
      <c r="AL49" s="229">
        <v>4999.6899999999987</v>
      </c>
      <c r="AM49" s="229">
        <v>9563.5400000000009</v>
      </c>
      <c r="AN49" s="229">
        <v>29842.89</v>
      </c>
      <c r="AO49" s="229">
        <v>18982.84</v>
      </c>
      <c r="AP49" s="229">
        <v>22648.550000000007</v>
      </c>
      <c r="AQ49" s="229">
        <v>113504.49999999997</v>
      </c>
      <c r="AR49" s="229">
        <v>13963.31</v>
      </c>
      <c r="AS49" s="229">
        <v>0</v>
      </c>
      <c r="AT49" s="229">
        <v>16725.920000000009</v>
      </c>
      <c r="AU49" s="229">
        <v>9471</v>
      </c>
      <c r="AV49" s="229">
        <v>0</v>
      </c>
      <c r="AW49" s="229">
        <v>96316.060000000012</v>
      </c>
      <c r="AX49" s="229">
        <v>356525.08000000019</v>
      </c>
      <c r="AY49" s="229">
        <v>10303.77</v>
      </c>
      <c r="AZ49" s="229">
        <v>202315.74</v>
      </c>
      <c r="BA49" s="229">
        <v>0</v>
      </c>
      <c r="BB49" s="229">
        <v>0</v>
      </c>
      <c r="BC49" s="229">
        <v>0</v>
      </c>
      <c r="BD49" s="229">
        <f t="shared" si="7"/>
        <v>2783921.410000002</v>
      </c>
      <c r="BE49" s="229">
        <v>38652.180000000408</v>
      </c>
      <c r="BF49" s="229">
        <f t="shared" si="17"/>
        <v>-21435.950000001583</v>
      </c>
      <c r="BG49" s="229">
        <f t="shared" si="18"/>
        <v>17216.229999998824</v>
      </c>
      <c r="BH49" s="229">
        <v>8590</v>
      </c>
      <c r="BI49" s="229">
        <v>0</v>
      </c>
      <c r="BJ49" s="229">
        <v>0</v>
      </c>
      <c r="BK49" s="229">
        <v>8590</v>
      </c>
      <c r="BL49" s="229">
        <v>0</v>
      </c>
      <c r="BM49" s="229">
        <v>18734.98</v>
      </c>
      <c r="BN49" s="229">
        <v>0</v>
      </c>
      <c r="BO49" s="229">
        <v>0</v>
      </c>
      <c r="BP49" s="229">
        <v>18734.98</v>
      </c>
      <c r="BQ49" s="229">
        <v>17804.330000000002</v>
      </c>
      <c r="BR49" s="229">
        <v>-10144.98</v>
      </c>
      <c r="BS49" s="229">
        <v>7659.3500000000022</v>
      </c>
      <c r="BT49" s="229">
        <v>0</v>
      </c>
      <c r="BU49" s="229">
        <v>0</v>
      </c>
      <c r="BV49" s="229">
        <v>0</v>
      </c>
      <c r="BW49" s="229">
        <v>0</v>
      </c>
      <c r="BX49" s="229">
        <v>0</v>
      </c>
      <c r="BY49" s="229">
        <v>0</v>
      </c>
      <c r="BZ49" s="229">
        <v>0</v>
      </c>
      <c r="CA49" s="229">
        <v>0</v>
      </c>
      <c r="CB49" s="229">
        <v>0</v>
      </c>
      <c r="CC49" s="229">
        <f t="shared" si="10"/>
        <v>17216.229999998824</v>
      </c>
      <c r="CD49" s="229"/>
      <c r="CE49" s="229">
        <f t="shared" si="11"/>
        <v>7659.3500000000022</v>
      </c>
      <c r="CF49" s="229"/>
      <c r="CG49" s="229">
        <f>CB49</f>
        <v>0</v>
      </c>
      <c r="CH49" s="229">
        <f t="shared" si="13"/>
        <v>24875.579999998827</v>
      </c>
      <c r="CI49" s="229">
        <v>218657.68</v>
      </c>
      <c r="CJ49" s="229">
        <v>0</v>
      </c>
      <c r="CK49" s="229">
        <v>0</v>
      </c>
      <c r="CL49" s="229">
        <v>218657.68</v>
      </c>
      <c r="CM49" s="229">
        <v>0</v>
      </c>
      <c r="CN49" s="229">
        <v>0</v>
      </c>
      <c r="CO49" s="229">
        <v>10472.49</v>
      </c>
      <c r="CP49" s="229">
        <v>0</v>
      </c>
      <c r="CQ49" s="229">
        <v>-163526.66</v>
      </c>
      <c r="CR49" s="229">
        <f t="shared" si="14"/>
        <v>65603.50999999998</v>
      </c>
      <c r="CS49" s="229">
        <v>0</v>
      </c>
      <c r="CT49" s="229">
        <v>0</v>
      </c>
      <c r="CU49" s="229">
        <v>0</v>
      </c>
      <c r="CV49" s="229">
        <v>0</v>
      </c>
      <c r="CW49" s="229"/>
      <c r="CX49" s="229"/>
      <c r="CY49" s="229"/>
      <c r="CZ49" s="229">
        <v>0</v>
      </c>
      <c r="DA49" s="229">
        <f t="shared" si="15"/>
        <v>0</v>
      </c>
      <c r="DB49" s="229">
        <v>0</v>
      </c>
      <c r="DC49" s="229">
        <v>21402.93</v>
      </c>
      <c r="DD49" s="229">
        <v>0</v>
      </c>
      <c r="DE49" s="229">
        <v>0</v>
      </c>
      <c r="DF49" s="229">
        <v>-62130.86</v>
      </c>
      <c r="DG49" s="229">
        <v>0</v>
      </c>
      <c r="DH49" s="229">
        <v>0</v>
      </c>
      <c r="DI49" s="229">
        <v>0</v>
      </c>
      <c r="DJ49" s="229">
        <f t="shared" si="16"/>
        <v>-40727.93</v>
      </c>
      <c r="DK49" s="229">
        <v>0</v>
      </c>
      <c r="DL49" s="229">
        <v>0</v>
      </c>
      <c r="DM49" s="229">
        <v>0</v>
      </c>
      <c r="DN49" s="229">
        <v>0</v>
      </c>
      <c r="DO49" s="229">
        <v>0</v>
      </c>
      <c r="DP49" s="230">
        <v>0</v>
      </c>
      <c r="DQ49" s="231">
        <f t="shared" ref="DQ49:DQ57" si="26">SUM(Y49:AF49)</f>
        <v>1845901.4700000014</v>
      </c>
      <c r="DR49" s="232">
        <f t="shared" ref="DR49:DR57" si="27">BD49-DQ49</f>
        <v>938019.94000000064</v>
      </c>
      <c r="DS49" s="231">
        <f t="shared" ref="DS49:DS57" si="28">AX49</f>
        <v>356525.08000000019</v>
      </c>
      <c r="DT49" s="231">
        <f t="shared" ref="DT49:DT57" si="29">SUM(N49:P49,S49)</f>
        <v>147024.89000000001</v>
      </c>
      <c r="DU49" s="231">
        <f t="shared" ref="DU49:DU57" si="30">SUM(T49+Q49+R49)</f>
        <v>26278.98</v>
      </c>
      <c r="DV49" s="231">
        <f t="shared" si="20"/>
        <v>0</v>
      </c>
    </row>
    <row r="50" spans="1:126" hidden="1">
      <c r="A50" s="226">
        <v>2185</v>
      </c>
      <c r="B50" s="227" t="s">
        <v>330</v>
      </c>
      <c r="C50" s="228" t="s">
        <v>281</v>
      </c>
      <c r="D50" s="228" t="s">
        <v>291</v>
      </c>
      <c r="E50" s="228" t="s">
        <v>5</v>
      </c>
      <c r="F50" s="228" t="s">
        <v>283</v>
      </c>
      <c r="G50" s="229">
        <v>2583002.8199999998</v>
      </c>
      <c r="H50" s="229">
        <v>0</v>
      </c>
      <c r="I50" s="229">
        <v>108772.39</v>
      </c>
      <c r="J50" s="229">
        <v>0</v>
      </c>
      <c r="K50" s="229">
        <v>206030</v>
      </c>
      <c r="L50" s="229">
        <v>5015.93</v>
      </c>
      <c r="M50" s="229">
        <v>0</v>
      </c>
      <c r="N50" s="229">
        <v>0</v>
      </c>
      <c r="O50" s="229">
        <v>311852.49</v>
      </c>
      <c r="P50" s="229">
        <v>45072.009999999995</v>
      </c>
      <c r="Q50" s="229">
        <v>0</v>
      </c>
      <c r="R50" s="229">
        <v>0</v>
      </c>
      <c r="S50" s="229"/>
      <c r="T50" s="229">
        <v>0</v>
      </c>
      <c r="U50" s="229">
        <v>0</v>
      </c>
      <c r="V50" s="229">
        <v>11383</v>
      </c>
      <c r="W50" s="229">
        <v>74408</v>
      </c>
      <c r="X50" s="229">
        <f t="shared" si="6"/>
        <v>3345536.6399999997</v>
      </c>
      <c r="Y50" s="229">
        <v>1289785.0600000005</v>
      </c>
      <c r="Z50" s="229">
        <v>76.56</v>
      </c>
      <c r="AA50" s="229">
        <v>443978.6</v>
      </c>
      <c r="AB50" s="229">
        <v>51350.140000000771</v>
      </c>
      <c r="AC50" s="229">
        <v>121946.41</v>
      </c>
      <c r="AD50" s="229">
        <v>0</v>
      </c>
      <c r="AE50" s="229">
        <v>92427.939999999653</v>
      </c>
      <c r="AF50" s="229">
        <v>23377.450000000048</v>
      </c>
      <c r="AG50" s="229">
        <v>10210</v>
      </c>
      <c r="AH50" s="229">
        <v>0</v>
      </c>
      <c r="AI50" s="229">
        <v>0</v>
      </c>
      <c r="AJ50" s="229">
        <v>0</v>
      </c>
      <c r="AK50" s="229">
        <v>0</v>
      </c>
      <c r="AL50" s="229">
        <v>7054.82</v>
      </c>
      <c r="AM50" s="229">
        <v>0</v>
      </c>
      <c r="AN50" s="229">
        <v>73990.14</v>
      </c>
      <c r="AO50" s="229">
        <v>23760.83</v>
      </c>
      <c r="AP50" s="229">
        <v>44153.22</v>
      </c>
      <c r="AQ50" s="229">
        <v>436382.79</v>
      </c>
      <c r="AR50" s="229">
        <v>14124.95</v>
      </c>
      <c r="AS50" s="229">
        <v>72.11999999999999</v>
      </c>
      <c r="AT50" s="229">
        <v>132069.91</v>
      </c>
      <c r="AU50" s="229">
        <v>10771</v>
      </c>
      <c r="AV50" s="229">
        <v>0</v>
      </c>
      <c r="AW50" s="229">
        <v>225130.3</v>
      </c>
      <c r="AX50" s="229">
        <v>278945.21000000002</v>
      </c>
      <c r="AY50" s="229">
        <v>10529.4</v>
      </c>
      <c r="AZ50" s="229">
        <v>38756.39</v>
      </c>
      <c r="BA50" s="229">
        <v>0</v>
      </c>
      <c r="BB50" s="229">
        <v>0</v>
      </c>
      <c r="BC50" s="229">
        <v>1207.6099999999999</v>
      </c>
      <c r="BD50" s="229">
        <f t="shared" si="7"/>
        <v>3330100.8500000015</v>
      </c>
      <c r="BE50" s="229">
        <v>95967.73000000001</v>
      </c>
      <c r="BF50" s="229">
        <f t="shared" si="17"/>
        <v>15435.789999998175</v>
      </c>
      <c r="BG50" s="229">
        <f t="shared" si="18"/>
        <v>111403.51999999819</v>
      </c>
      <c r="BH50" s="229">
        <v>9109.75</v>
      </c>
      <c r="BI50" s="229">
        <v>0</v>
      </c>
      <c r="BJ50" s="229">
        <v>1207.6099999999999</v>
      </c>
      <c r="BK50" s="229">
        <v>10317.36</v>
      </c>
      <c r="BL50" s="229">
        <v>0</v>
      </c>
      <c r="BM50" s="229">
        <v>19897</v>
      </c>
      <c r="BN50" s="229">
        <v>0</v>
      </c>
      <c r="BO50" s="229">
        <v>0</v>
      </c>
      <c r="BP50" s="229">
        <v>19897</v>
      </c>
      <c r="BQ50" s="229">
        <v>9579.64</v>
      </c>
      <c r="BR50" s="229">
        <v>-9579.64</v>
      </c>
      <c r="BS50" s="229">
        <v>0</v>
      </c>
      <c r="BT50" s="229">
        <v>0</v>
      </c>
      <c r="BU50" s="229">
        <v>0</v>
      </c>
      <c r="BV50" s="229">
        <v>0</v>
      </c>
      <c r="BW50" s="229">
        <v>0</v>
      </c>
      <c r="BX50" s="229">
        <v>0</v>
      </c>
      <c r="BY50" s="229">
        <v>0</v>
      </c>
      <c r="BZ50" s="229">
        <v>0</v>
      </c>
      <c r="CA50" s="229">
        <v>0</v>
      </c>
      <c r="CB50" s="229">
        <v>0</v>
      </c>
      <c r="CC50" s="229">
        <f t="shared" si="10"/>
        <v>111403.51999999819</v>
      </c>
      <c r="CD50" s="229"/>
      <c r="CE50" s="229">
        <f t="shared" si="11"/>
        <v>0</v>
      </c>
      <c r="CF50" s="229"/>
      <c r="CG50" s="229">
        <v>0</v>
      </c>
      <c r="CH50" s="229">
        <f t="shared" si="13"/>
        <v>111403.51999999819</v>
      </c>
      <c r="CI50" s="229">
        <v>452532.89</v>
      </c>
      <c r="CJ50" s="229">
        <v>34286.6</v>
      </c>
      <c r="CK50" s="229">
        <v>26704.67</v>
      </c>
      <c r="CL50" s="229">
        <v>444950.96</v>
      </c>
      <c r="CM50" s="229">
        <v>0</v>
      </c>
      <c r="CN50" s="229">
        <v>0</v>
      </c>
      <c r="CO50" s="229">
        <v>18991.72</v>
      </c>
      <c r="CP50" s="229">
        <v>1386.39</v>
      </c>
      <c r="CQ50" s="229">
        <v>-449678.38</v>
      </c>
      <c r="CR50" s="229">
        <f t="shared" si="14"/>
        <v>15650.690000000061</v>
      </c>
      <c r="CS50" s="229">
        <v>0</v>
      </c>
      <c r="CT50" s="229">
        <v>0</v>
      </c>
      <c r="CU50" s="229">
        <v>0</v>
      </c>
      <c r="CV50" s="229">
        <v>0</v>
      </c>
      <c r="CW50" s="229"/>
      <c r="CX50" s="229"/>
      <c r="CY50" s="229"/>
      <c r="CZ50" s="229">
        <v>0</v>
      </c>
      <c r="DA50" s="229">
        <f t="shared" si="15"/>
        <v>0</v>
      </c>
      <c r="DB50" s="229">
        <v>0</v>
      </c>
      <c r="DC50" s="229">
        <v>170649.09</v>
      </c>
      <c r="DD50" s="229">
        <v>0</v>
      </c>
      <c r="DE50" s="229">
        <v>0</v>
      </c>
      <c r="DF50" s="229">
        <v>-27227.55</v>
      </c>
      <c r="DG50" s="229">
        <v>-47668.61</v>
      </c>
      <c r="DH50" s="229">
        <v>0</v>
      </c>
      <c r="DI50" s="229">
        <v>0</v>
      </c>
      <c r="DJ50" s="229">
        <f t="shared" si="16"/>
        <v>95752.930000000008</v>
      </c>
      <c r="DK50" s="229">
        <v>0</v>
      </c>
      <c r="DL50" s="229">
        <v>0</v>
      </c>
      <c r="DM50" s="229">
        <v>0</v>
      </c>
      <c r="DN50" s="229">
        <v>0</v>
      </c>
      <c r="DO50" s="229">
        <v>0</v>
      </c>
      <c r="DP50" s="230">
        <v>-0.10000000006402843</v>
      </c>
      <c r="DQ50" s="231">
        <f t="shared" si="26"/>
        <v>2022942.1600000011</v>
      </c>
      <c r="DR50" s="232">
        <f t="shared" si="27"/>
        <v>1307158.6900000004</v>
      </c>
      <c r="DS50" s="231">
        <f t="shared" si="28"/>
        <v>278945.21000000002</v>
      </c>
      <c r="DT50" s="231">
        <f t="shared" si="29"/>
        <v>356924.5</v>
      </c>
      <c r="DU50" s="231">
        <f t="shared" si="30"/>
        <v>0</v>
      </c>
      <c r="DV50" s="231">
        <f t="shared" si="20"/>
        <v>0</v>
      </c>
    </row>
    <row r="51" spans="1:126" hidden="1">
      <c r="A51" s="226">
        <v>5416</v>
      </c>
      <c r="B51" s="227" t="s">
        <v>331</v>
      </c>
      <c r="C51" s="228" t="s">
        <v>281</v>
      </c>
      <c r="D51" s="228" t="s">
        <v>294</v>
      </c>
      <c r="E51" s="228" t="s">
        <v>5</v>
      </c>
      <c r="F51" s="228" t="s">
        <v>283</v>
      </c>
      <c r="G51" s="229">
        <v>9303583.1199999992</v>
      </c>
      <c r="H51" s="229">
        <v>375138.74</v>
      </c>
      <c r="I51" s="229">
        <v>71671.710000000006</v>
      </c>
      <c r="J51" s="229">
        <v>0</v>
      </c>
      <c r="K51" s="229">
        <v>651760</v>
      </c>
      <c r="L51" s="229">
        <v>23941.08</v>
      </c>
      <c r="M51" s="229">
        <v>23432.059999999998</v>
      </c>
      <c r="N51" s="229">
        <v>40721.83</v>
      </c>
      <c r="O51" s="229">
        <v>79394.24000000002</v>
      </c>
      <c r="P51" s="229">
        <v>121.15</v>
      </c>
      <c r="Q51" s="229">
        <v>75214.399999999994</v>
      </c>
      <c r="R51" s="229">
        <v>0</v>
      </c>
      <c r="S51" s="229">
        <v>42678.07</v>
      </c>
      <c r="T51" s="229">
        <v>29991.64</v>
      </c>
      <c r="U51" s="229">
        <v>0</v>
      </c>
      <c r="V51" s="229">
        <v>154092</v>
      </c>
      <c r="W51" s="229">
        <v>0</v>
      </c>
      <c r="X51" s="229">
        <f t="shared" si="6"/>
        <v>10871740.040000003</v>
      </c>
      <c r="Y51" s="229">
        <v>5940257.8099999996</v>
      </c>
      <c r="Z51" s="229">
        <v>0</v>
      </c>
      <c r="AA51" s="229">
        <v>1564039.97</v>
      </c>
      <c r="AB51" s="229">
        <v>299060.17</v>
      </c>
      <c r="AC51" s="229">
        <v>813795.81</v>
      </c>
      <c r="AD51" s="229">
        <v>0</v>
      </c>
      <c r="AE51" s="229">
        <v>0</v>
      </c>
      <c r="AF51" s="229">
        <v>50572.71</v>
      </c>
      <c r="AG51" s="229">
        <v>7647.41</v>
      </c>
      <c r="AH51" s="229">
        <v>0</v>
      </c>
      <c r="AI51" s="229">
        <v>0</v>
      </c>
      <c r="AJ51" s="229">
        <v>177640.4</v>
      </c>
      <c r="AK51" s="229">
        <v>6466.83</v>
      </c>
      <c r="AL51" s="229">
        <v>154574.63</v>
      </c>
      <c r="AM51" s="229">
        <v>18904.940000000002</v>
      </c>
      <c r="AN51" s="229">
        <v>142113.51</v>
      </c>
      <c r="AO51" s="229">
        <v>8691.94</v>
      </c>
      <c r="AP51" s="229">
        <v>69224.94</v>
      </c>
      <c r="AQ51" s="229">
        <v>288118.2</v>
      </c>
      <c r="AR51" s="229">
        <v>0</v>
      </c>
      <c r="AS51" s="229">
        <v>137487.19</v>
      </c>
      <c r="AT51" s="229">
        <v>425832.99</v>
      </c>
      <c r="AU51" s="229">
        <v>33670.019999999997</v>
      </c>
      <c r="AV51" s="229">
        <v>0</v>
      </c>
      <c r="AW51" s="229">
        <v>176311</v>
      </c>
      <c r="AX51" s="229">
        <v>176160.66</v>
      </c>
      <c r="AY51" s="229">
        <v>0</v>
      </c>
      <c r="AZ51" s="229">
        <v>289710.52</v>
      </c>
      <c r="BA51" s="229">
        <v>0</v>
      </c>
      <c r="BB51" s="229">
        <v>0</v>
      </c>
      <c r="BC51" s="229">
        <v>0</v>
      </c>
      <c r="BD51" s="229">
        <f>SUM(Y51:BC51)</f>
        <v>10780281.649999999</v>
      </c>
      <c r="BE51" s="229">
        <v>400536.03000000259</v>
      </c>
      <c r="BF51" s="229">
        <f t="shared" si="17"/>
        <v>91458.390000004321</v>
      </c>
      <c r="BG51" s="229">
        <f t="shared" si="18"/>
        <v>491994.42000000691</v>
      </c>
      <c r="BH51" s="229">
        <v>55700.06</v>
      </c>
      <c r="BI51" s="229">
        <v>0</v>
      </c>
      <c r="BJ51" s="229">
        <v>0</v>
      </c>
      <c r="BK51" s="229">
        <v>55700.06</v>
      </c>
      <c r="BL51" s="229">
        <v>0</v>
      </c>
      <c r="BM51" s="229">
        <v>48583.91</v>
      </c>
      <c r="BN51" s="229">
        <v>0</v>
      </c>
      <c r="BO51" s="229">
        <v>77270.98</v>
      </c>
      <c r="BP51" s="229">
        <v>125854.89</v>
      </c>
      <c r="BQ51" s="229">
        <v>76713</v>
      </c>
      <c r="BR51" s="229">
        <v>-70154.83</v>
      </c>
      <c r="BS51" s="229">
        <v>6558.1699999999983</v>
      </c>
      <c r="BT51" s="229">
        <v>0</v>
      </c>
      <c r="BU51" s="229">
        <v>0</v>
      </c>
      <c r="BV51" s="229">
        <v>0</v>
      </c>
      <c r="BW51" s="229">
        <v>0</v>
      </c>
      <c r="BX51" s="229">
        <v>0</v>
      </c>
      <c r="BY51" s="229">
        <v>0</v>
      </c>
      <c r="BZ51" s="229">
        <v>0</v>
      </c>
      <c r="CA51" s="229">
        <v>0</v>
      </c>
      <c r="CB51" s="229">
        <v>0</v>
      </c>
      <c r="CC51" s="229">
        <f t="shared" si="10"/>
        <v>491994.42000000691</v>
      </c>
      <c r="CD51" s="229"/>
      <c r="CE51" s="229">
        <f t="shared" si="11"/>
        <v>6558.1699999999983</v>
      </c>
      <c r="CF51" s="229"/>
      <c r="CG51" s="229">
        <f t="shared" ref="CG51:CG57" si="31">CB51</f>
        <v>0</v>
      </c>
      <c r="CH51" s="229">
        <f t="shared" si="13"/>
        <v>498552.59000000689</v>
      </c>
      <c r="CI51" s="229" t="s">
        <v>332</v>
      </c>
      <c r="CJ51" s="229" t="s">
        <v>333</v>
      </c>
      <c r="CK51" s="229" t="s">
        <v>334</v>
      </c>
      <c r="CL51" s="229">
        <v>602967.49</v>
      </c>
      <c r="CM51" s="229">
        <v>0</v>
      </c>
      <c r="CN51" s="229">
        <v>0</v>
      </c>
      <c r="CO51" s="229">
        <v>65663.509999999995</v>
      </c>
      <c r="CP51" s="229">
        <v>154157.48000000001</v>
      </c>
      <c r="CQ51" s="229">
        <v>0</v>
      </c>
      <c r="CR51" s="229">
        <f t="shared" si="14"/>
        <v>822788.48</v>
      </c>
      <c r="CS51" s="229">
        <v>0</v>
      </c>
      <c r="CT51" s="229">
        <v>0</v>
      </c>
      <c r="CU51" s="229">
        <v>0</v>
      </c>
      <c r="CV51" s="229">
        <v>0</v>
      </c>
      <c r="CW51" s="229"/>
      <c r="CX51" s="229"/>
      <c r="CY51" s="229"/>
      <c r="CZ51" s="229">
        <v>0</v>
      </c>
      <c r="DA51" s="229">
        <f t="shared" si="15"/>
        <v>0</v>
      </c>
      <c r="DB51" s="229">
        <v>0</v>
      </c>
      <c r="DC51" s="229">
        <v>0</v>
      </c>
      <c r="DD51" s="229">
        <v>0</v>
      </c>
      <c r="DE51" s="229">
        <v>144109.26999999999</v>
      </c>
      <c r="DF51" s="229">
        <v>-15470.12</v>
      </c>
      <c r="DG51" s="229">
        <v>-46382.84</v>
      </c>
      <c r="DH51" s="229">
        <v>-425210.8</v>
      </c>
      <c r="DI51" s="229">
        <v>0</v>
      </c>
      <c r="DJ51" s="229">
        <f t="shared" si="16"/>
        <v>-342954.49</v>
      </c>
      <c r="DK51" s="229">
        <v>3202.58</v>
      </c>
      <c r="DL51" s="229">
        <v>18216.09</v>
      </c>
      <c r="DM51" s="229">
        <v>-2700</v>
      </c>
      <c r="DN51" s="229">
        <v>0</v>
      </c>
      <c r="DO51" s="229">
        <v>0</v>
      </c>
      <c r="DP51" s="230">
        <v>-6.9999999832361937E-2</v>
      </c>
      <c r="DQ51" s="231">
        <f t="shared" si="26"/>
        <v>8667726.4700000007</v>
      </c>
      <c r="DR51" s="232">
        <f t="shared" si="27"/>
        <v>2112555.1799999978</v>
      </c>
      <c r="DS51" s="231">
        <f t="shared" si="28"/>
        <v>176160.66</v>
      </c>
      <c r="DT51" s="231">
        <f t="shared" si="29"/>
        <v>162915.29</v>
      </c>
      <c r="DU51" s="231">
        <f t="shared" si="30"/>
        <v>105206.04</v>
      </c>
      <c r="DV51" s="231">
        <f t="shared" si="20"/>
        <v>18718.669999999998</v>
      </c>
    </row>
    <row r="52" spans="1:126" hidden="1">
      <c r="A52" s="226">
        <v>2054</v>
      </c>
      <c r="B52" s="227" t="s">
        <v>335</v>
      </c>
      <c r="C52" s="228" t="s">
        <v>281</v>
      </c>
      <c r="D52" s="228" t="s">
        <v>291</v>
      </c>
      <c r="E52" s="228" t="s">
        <v>5</v>
      </c>
      <c r="F52" s="228" t="s">
        <v>283</v>
      </c>
      <c r="G52" s="229">
        <v>2036147.98</v>
      </c>
      <c r="H52" s="229">
        <v>0</v>
      </c>
      <c r="I52" s="229">
        <v>170901.33</v>
      </c>
      <c r="J52" s="229">
        <v>0</v>
      </c>
      <c r="K52" s="229">
        <v>116010</v>
      </c>
      <c r="L52" s="229">
        <v>2400</v>
      </c>
      <c r="M52" s="229">
        <v>0</v>
      </c>
      <c r="N52" s="229">
        <v>0</v>
      </c>
      <c r="O52" s="229">
        <v>27254.62</v>
      </c>
      <c r="P52" s="229">
        <v>166736.26</v>
      </c>
      <c r="Q52" s="229">
        <v>0</v>
      </c>
      <c r="R52" s="229">
        <v>0</v>
      </c>
      <c r="S52" s="229">
        <v>5633.77</v>
      </c>
      <c r="T52" s="229">
        <v>0</v>
      </c>
      <c r="U52" s="229">
        <v>0</v>
      </c>
      <c r="V52" s="229">
        <v>4136.88</v>
      </c>
      <c r="W52" s="229">
        <v>143163</v>
      </c>
      <c r="X52" s="229">
        <f t="shared" si="6"/>
        <v>2672383.8400000003</v>
      </c>
      <c r="Y52" s="229">
        <v>1083486.81</v>
      </c>
      <c r="Z52" s="229">
        <v>0</v>
      </c>
      <c r="AA52" s="229">
        <v>364533.47</v>
      </c>
      <c r="AB52" s="229">
        <v>57103</v>
      </c>
      <c r="AC52" s="229">
        <v>99441.21</v>
      </c>
      <c r="AD52" s="229">
        <v>198616.83</v>
      </c>
      <c r="AE52" s="229">
        <v>70873.919999999998</v>
      </c>
      <c r="AF52" s="229">
        <v>272.8</v>
      </c>
      <c r="AG52" s="229">
        <v>4041</v>
      </c>
      <c r="AH52" s="229">
        <v>0</v>
      </c>
      <c r="AI52" s="229">
        <v>0</v>
      </c>
      <c r="AJ52" s="229">
        <v>49721.88</v>
      </c>
      <c r="AK52" s="229">
        <v>83.33</v>
      </c>
      <c r="AL52" s="229">
        <v>2194.35</v>
      </c>
      <c r="AM52" s="229">
        <v>7906.37</v>
      </c>
      <c r="AN52" s="229">
        <v>39409</v>
      </c>
      <c r="AO52" s="229">
        <v>14233.07</v>
      </c>
      <c r="AP52" s="229">
        <v>7641.44</v>
      </c>
      <c r="AQ52" s="229">
        <v>31893.99</v>
      </c>
      <c r="AR52" s="229">
        <v>6187.96</v>
      </c>
      <c r="AS52" s="229">
        <v>0</v>
      </c>
      <c r="AT52" s="229">
        <v>29641.59</v>
      </c>
      <c r="AU52" s="229">
        <v>9471</v>
      </c>
      <c r="AV52" s="229">
        <v>0</v>
      </c>
      <c r="AW52" s="229">
        <v>135896.32999999999</v>
      </c>
      <c r="AX52" s="229">
        <v>419279.61000000004</v>
      </c>
      <c r="AY52" s="229">
        <v>23379.74</v>
      </c>
      <c r="AZ52" s="229">
        <v>79095.509999999995</v>
      </c>
      <c r="BA52" s="229">
        <v>0</v>
      </c>
      <c r="BB52" s="229">
        <v>0</v>
      </c>
      <c r="BC52" s="229">
        <v>0</v>
      </c>
      <c r="BD52" s="229">
        <f t="shared" si="7"/>
        <v>2734404.21</v>
      </c>
      <c r="BE52" s="229">
        <v>198226.82000000018</v>
      </c>
      <c r="BF52" s="229">
        <f t="shared" si="17"/>
        <v>-62020.369999999646</v>
      </c>
      <c r="BG52" s="229">
        <f t="shared" si="18"/>
        <v>136206.45000000054</v>
      </c>
      <c r="BH52" s="229">
        <v>8401</v>
      </c>
      <c r="BI52" s="229">
        <v>0</v>
      </c>
      <c r="BJ52" s="229">
        <v>0</v>
      </c>
      <c r="BK52" s="229">
        <v>8401</v>
      </c>
      <c r="BL52" s="229">
        <v>0</v>
      </c>
      <c r="BM52" s="229">
        <v>0</v>
      </c>
      <c r="BN52" s="229">
        <v>0</v>
      </c>
      <c r="BO52" s="229">
        <v>0</v>
      </c>
      <c r="BP52" s="229">
        <v>0</v>
      </c>
      <c r="BQ52" s="229">
        <v>34529.64</v>
      </c>
      <c r="BR52" s="229">
        <v>8401</v>
      </c>
      <c r="BS52" s="229">
        <v>42930.64</v>
      </c>
      <c r="BT52" s="229">
        <v>0</v>
      </c>
      <c r="BU52" s="229">
        <v>0</v>
      </c>
      <c r="BV52" s="229">
        <v>0</v>
      </c>
      <c r="BW52" s="229">
        <v>0</v>
      </c>
      <c r="BX52" s="229">
        <v>0</v>
      </c>
      <c r="BY52" s="229">
        <v>0</v>
      </c>
      <c r="BZ52" s="229">
        <v>0</v>
      </c>
      <c r="CA52" s="229">
        <v>0</v>
      </c>
      <c r="CB52" s="229">
        <v>0</v>
      </c>
      <c r="CC52" s="229">
        <f t="shared" si="10"/>
        <v>136206.45000000054</v>
      </c>
      <c r="CD52" s="229"/>
      <c r="CE52" s="229">
        <f t="shared" si="11"/>
        <v>42930.64</v>
      </c>
      <c r="CF52" s="229"/>
      <c r="CG52" s="229">
        <f t="shared" si="31"/>
        <v>0</v>
      </c>
      <c r="CH52" s="229">
        <f t="shared" si="13"/>
        <v>179137.09000000055</v>
      </c>
      <c r="CI52" s="229">
        <v>369569.95</v>
      </c>
      <c r="CJ52" s="229">
        <v>192321.78</v>
      </c>
      <c r="CK52" s="229">
        <v>0</v>
      </c>
      <c r="CL52" s="229">
        <v>177248.17</v>
      </c>
      <c r="CM52" s="229">
        <v>0</v>
      </c>
      <c r="CN52" s="229">
        <v>0</v>
      </c>
      <c r="CO52" s="229">
        <v>9384.17</v>
      </c>
      <c r="CP52" s="229">
        <v>0</v>
      </c>
      <c r="CQ52" s="229">
        <v>0</v>
      </c>
      <c r="CR52" s="229">
        <f t="shared" si="14"/>
        <v>186632.34000000003</v>
      </c>
      <c r="CS52" s="229">
        <v>0</v>
      </c>
      <c r="CT52" s="229">
        <v>0</v>
      </c>
      <c r="CU52" s="229">
        <v>0</v>
      </c>
      <c r="CV52" s="229">
        <v>0</v>
      </c>
      <c r="CW52" s="229"/>
      <c r="CX52" s="229"/>
      <c r="CY52" s="229"/>
      <c r="CZ52" s="229">
        <v>0</v>
      </c>
      <c r="DA52" s="229">
        <f t="shared" si="15"/>
        <v>0</v>
      </c>
      <c r="DB52" s="229">
        <v>0</v>
      </c>
      <c r="DC52" s="229">
        <v>0</v>
      </c>
      <c r="DD52" s="229">
        <v>0</v>
      </c>
      <c r="DE52" s="229">
        <v>0</v>
      </c>
      <c r="DF52" s="229">
        <v>-9022.65</v>
      </c>
      <c r="DG52" s="229">
        <v>0</v>
      </c>
      <c r="DH52" s="229">
        <v>0</v>
      </c>
      <c r="DI52" s="229">
        <v>0</v>
      </c>
      <c r="DJ52" s="229">
        <f t="shared" si="16"/>
        <v>-9022.65</v>
      </c>
      <c r="DK52" s="229">
        <v>1527.4</v>
      </c>
      <c r="DL52" s="229">
        <v>0</v>
      </c>
      <c r="DM52" s="229">
        <v>0</v>
      </c>
      <c r="DN52" s="229">
        <v>0</v>
      </c>
      <c r="DO52" s="229">
        <v>0</v>
      </c>
      <c r="DP52" s="230">
        <v>0</v>
      </c>
      <c r="DQ52" s="231">
        <f t="shared" si="26"/>
        <v>1874328.04</v>
      </c>
      <c r="DR52" s="232">
        <f t="shared" si="27"/>
        <v>860076.16999999993</v>
      </c>
      <c r="DS52" s="231">
        <f t="shared" si="28"/>
        <v>419279.61000000004</v>
      </c>
      <c r="DT52" s="231">
        <f t="shared" si="29"/>
        <v>199624.65</v>
      </c>
      <c r="DU52" s="231">
        <f t="shared" si="30"/>
        <v>0</v>
      </c>
      <c r="DV52" s="231">
        <f t="shared" si="20"/>
        <v>1527.4</v>
      </c>
    </row>
    <row r="53" spans="1:126" hidden="1">
      <c r="A53" s="226">
        <v>2053</v>
      </c>
      <c r="B53" s="227" t="s">
        <v>336</v>
      </c>
      <c r="C53" s="228" t="s">
        <v>281</v>
      </c>
      <c r="D53" s="228" t="s">
        <v>291</v>
      </c>
      <c r="E53" s="228" t="s">
        <v>5</v>
      </c>
      <c r="F53" s="228" t="s">
        <v>283</v>
      </c>
      <c r="G53" s="229">
        <v>2404325.4700000002</v>
      </c>
      <c r="H53" s="229">
        <v>0</v>
      </c>
      <c r="I53" s="229">
        <v>120802.44</v>
      </c>
      <c r="J53" s="229">
        <v>0</v>
      </c>
      <c r="K53" s="229">
        <v>205870</v>
      </c>
      <c r="L53" s="229">
        <v>8200</v>
      </c>
      <c r="M53" s="229">
        <v>0</v>
      </c>
      <c r="N53" s="229">
        <v>0</v>
      </c>
      <c r="O53" s="229">
        <v>282885.22000000003</v>
      </c>
      <c r="P53" s="229"/>
      <c r="Q53" s="229">
        <v>0</v>
      </c>
      <c r="R53" s="229">
        <v>0</v>
      </c>
      <c r="S53" s="229">
        <v>58570.29</v>
      </c>
      <c r="T53" s="229">
        <v>0</v>
      </c>
      <c r="U53" s="229">
        <v>0</v>
      </c>
      <c r="V53" s="229">
        <v>8630</v>
      </c>
      <c r="W53" s="229">
        <v>20770</v>
      </c>
      <c r="X53" s="229">
        <f t="shared" si="6"/>
        <v>3110053.4200000004</v>
      </c>
      <c r="Y53" s="229">
        <v>1462123.37</v>
      </c>
      <c r="Z53" s="229">
        <v>0</v>
      </c>
      <c r="AA53" s="229">
        <v>526058.76</v>
      </c>
      <c r="AB53" s="229">
        <v>99382.53</v>
      </c>
      <c r="AC53" s="229">
        <v>147668.75</v>
      </c>
      <c r="AD53" s="229">
        <v>0</v>
      </c>
      <c r="AE53" s="229">
        <v>159328.78</v>
      </c>
      <c r="AF53" s="229">
        <v>2758.13</v>
      </c>
      <c r="AG53" s="229">
        <v>7180.6</v>
      </c>
      <c r="AH53" s="229">
        <v>0</v>
      </c>
      <c r="AI53" s="229">
        <v>0</v>
      </c>
      <c r="AJ53" s="229">
        <v>60410.11</v>
      </c>
      <c r="AK53" s="229">
        <v>0</v>
      </c>
      <c r="AL53" s="229">
        <v>6983.98</v>
      </c>
      <c r="AM53" s="229">
        <v>13157.78</v>
      </c>
      <c r="AN53" s="229">
        <v>89945.45</v>
      </c>
      <c r="AO53" s="229">
        <v>20481.73</v>
      </c>
      <c r="AP53" s="229">
        <v>4356.8999999999996</v>
      </c>
      <c r="AQ53" s="229">
        <v>117629.37</v>
      </c>
      <c r="AR53" s="229">
        <v>40730.47</v>
      </c>
      <c r="AS53" s="229">
        <v>0</v>
      </c>
      <c r="AT53" s="229">
        <v>27239.759999999998</v>
      </c>
      <c r="AU53" s="229">
        <v>12566.4</v>
      </c>
      <c r="AV53" s="229">
        <v>7748.5</v>
      </c>
      <c r="AW53" s="229">
        <v>80224.600000000006</v>
      </c>
      <c r="AX53" s="229">
        <v>201347.6</v>
      </c>
      <c r="AY53" s="229">
        <v>132217.56</v>
      </c>
      <c r="AZ53" s="229">
        <v>60235.1</v>
      </c>
      <c r="BA53" s="229">
        <v>0</v>
      </c>
      <c r="BB53" s="229">
        <v>0</v>
      </c>
      <c r="BC53" s="229">
        <v>0</v>
      </c>
      <c r="BD53" s="229">
        <f t="shared" si="7"/>
        <v>3279776.23</v>
      </c>
      <c r="BE53" s="229">
        <v>362818.87000000005</v>
      </c>
      <c r="BF53" s="229">
        <f t="shared" si="17"/>
        <v>-169722.80999999959</v>
      </c>
      <c r="BG53" s="229">
        <f t="shared" si="18"/>
        <v>193096.06000000046</v>
      </c>
      <c r="BH53" s="229">
        <v>9366.25</v>
      </c>
      <c r="BI53" s="229">
        <v>0</v>
      </c>
      <c r="BJ53" s="229">
        <v>0</v>
      </c>
      <c r="BK53" s="229">
        <v>9366.25</v>
      </c>
      <c r="BL53" s="229">
        <v>0</v>
      </c>
      <c r="BM53" s="229">
        <v>0</v>
      </c>
      <c r="BN53" s="229">
        <v>356</v>
      </c>
      <c r="BO53" s="229">
        <v>0</v>
      </c>
      <c r="BP53" s="229">
        <v>356</v>
      </c>
      <c r="BQ53" s="229">
        <v>26804.32</v>
      </c>
      <c r="BR53" s="229">
        <v>9010.25</v>
      </c>
      <c r="BS53" s="229">
        <v>35814.57</v>
      </c>
      <c r="BT53" s="229">
        <v>0</v>
      </c>
      <c r="BU53" s="229">
        <v>0</v>
      </c>
      <c r="BV53" s="229">
        <v>0</v>
      </c>
      <c r="BW53" s="229">
        <v>0</v>
      </c>
      <c r="BX53" s="229">
        <v>0</v>
      </c>
      <c r="BY53" s="229">
        <v>0</v>
      </c>
      <c r="BZ53" s="229">
        <v>0</v>
      </c>
      <c r="CA53" s="229">
        <v>0</v>
      </c>
      <c r="CB53" s="229">
        <v>0</v>
      </c>
      <c r="CC53" s="229">
        <f t="shared" si="10"/>
        <v>193096.06000000046</v>
      </c>
      <c r="CD53" s="229"/>
      <c r="CE53" s="229">
        <f t="shared" si="11"/>
        <v>35814.57</v>
      </c>
      <c r="CF53" s="229"/>
      <c r="CG53" s="229">
        <f t="shared" si="31"/>
        <v>0</v>
      </c>
      <c r="CH53" s="229">
        <f t="shared" si="13"/>
        <v>228910.63000000047</v>
      </c>
      <c r="CI53" s="229">
        <v>457810.94</v>
      </c>
      <c r="CJ53" s="229">
        <v>217863.12</v>
      </c>
      <c r="CK53" s="229">
        <v>0</v>
      </c>
      <c r="CL53" s="229">
        <v>239947.82</v>
      </c>
      <c r="CM53" s="229">
        <v>0</v>
      </c>
      <c r="CN53" s="229">
        <v>0</v>
      </c>
      <c r="CO53" s="229">
        <v>9419.92</v>
      </c>
      <c r="CP53" s="229">
        <v>0</v>
      </c>
      <c r="CQ53" s="229">
        <v>0</v>
      </c>
      <c r="CR53" s="229">
        <f t="shared" si="14"/>
        <v>249367.74000000002</v>
      </c>
      <c r="CS53" s="229">
        <v>1321.19</v>
      </c>
      <c r="CT53" s="229">
        <v>0</v>
      </c>
      <c r="CU53" s="229">
        <v>0</v>
      </c>
      <c r="CV53" s="229">
        <v>1321.19</v>
      </c>
      <c r="CW53" s="229"/>
      <c r="CX53" s="229"/>
      <c r="CY53" s="229"/>
      <c r="CZ53" s="229">
        <v>0</v>
      </c>
      <c r="DA53" s="229">
        <f t="shared" si="15"/>
        <v>1321.19</v>
      </c>
      <c r="DB53" s="229">
        <v>0</v>
      </c>
      <c r="DC53" s="229">
        <v>699.21</v>
      </c>
      <c r="DD53" s="229">
        <v>0</v>
      </c>
      <c r="DE53" s="229">
        <v>0</v>
      </c>
      <c r="DF53" s="229">
        <v>-22477.51</v>
      </c>
      <c r="DG53" s="229">
        <v>0</v>
      </c>
      <c r="DH53" s="229">
        <v>0</v>
      </c>
      <c r="DI53" s="229">
        <v>0</v>
      </c>
      <c r="DJ53" s="229">
        <f t="shared" si="16"/>
        <v>-21778.3</v>
      </c>
      <c r="DK53" s="229">
        <v>0</v>
      </c>
      <c r="DL53" s="229">
        <v>0</v>
      </c>
      <c r="DM53" s="229">
        <v>0</v>
      </c>
      <c r="DN53" s="229">
        <v>0</v>
      </c>
      <c r="DO53" s="229">
        <v>0</v>
      </c>
      <c r="DP53" s="230"/>
      <c r="DQ53" s="231">
        <f t="shared" si="26"/>
        <v>2397320.3199999998</v>
      </c>
      <c r="DR53" s="232">
        <f t="shared" si="27"/>
        <v>882455.91000000015</v>
      </c>
      <c r="DS53" s="231">
        <f t="shared" si="28"/>
        <v>201347.6</v>
      </c>
      <c r="DT53" s="231">
        <f t="shared" si="29"/>
        <v>341455.51</v>
      </c>
      <c r="DU53" s="231">
        <f t="shared" si="30"/>
        <v>0</v>
      </c>
      <c r="DV53" s="231">
        <f t="shared" si="20"/>
        <v>0</v>
      </c>
    </row>
    <row r="54" spans="1:126" hidden="1">
      <c r="A54" s="226">
        <v>2464</v>
      </c>
      <c r="B54" s="227" t="s">
        <v>337</v>
      </c>
      <c r="C54" s="228" t="s">
        <v>281</v>
      </c>
      <c r="D54" s="228" t="s">
        <v>291</v>
      </c>
      <c r="E54" s="228" t="s">
        <v>5</v>
      </c>
      <c r="F54" s="228" t="s">
        <v>304</v>
      </c>
      <c r="G54" s="229">
        <v>2056319.81</v>
      </c>
      <c r="H54" s="229">
        <v>0</v>
      </c>
      <c r="I54" s="229">
        <v>57915.92</v>
      </c>
      <c r="J54" s="229">
        <v>0</v>
      </c>
      <c r="K54" s="229">
        <v>44710</v>
      </c>
      <c r="L54" s="229">
        <v>7713.86</v>
      </c>
      <c r="M54" s="229">
        <v>0</v>
      </c>
      <c r="N54" s="229">
        <v>19716.75</v>
      </c>
      <c r="O54" s="229">
        <v>224076.69000000006</v>
      </c>
      <c r="P54" s="229">
        <v>38934.47</v>
      </c>
      <c r="Q54" s="229">
        <v>0</v>
      </c>
      <c r="R54" s="229">
        <v>0</v>
      </c>
      <c r="S54" s="229">
        <v>104816.93</v>
      </c>
      <c r="T54" s="229">
        <v>0</v>
      </c>
      <c r="U54" s="229">
        <v>0</v>
      </c>
      <c r="V54" s="229">
        <v>716.25</v>
      </c>
      <c r="W54" s="229">
        <v>94681</v>
      </c>
      <c r="X54" s="229">
        <f t="shared" si="6"/>
        <v>2649601.6800000002</v>
      </c>
      <c r="Y54" s="229">
        <v>1173370.9500000007</v>
      </c>
      <c r="Z54" s="229">
        <v>0</v>
      </c>
      <c r="AA54" s="229">
        <v>4742.4299999999994</v>
      </c>
      <c r="AB54" s="229">
        <v>345049.25</v>
      </c>
      <c r="AC54" s="229">
        <v>133.75999999999991</v>
      </c>
      <c r="AD54" s="229">
        <v>0</v>
      </c>
      <c r="AE54" s="229">
        <v>402802.51999999915</v>
      </c>
      <c r="AF54" s="229">
        <v>0</v>
      </c>
      <c r="AG54" s="229">
        <v>80</v>
      </c>
      <c r="AH54" s="229">
        <v>0</v>
      </c>
      <c r="AI54" s="229">
        <v>0</v>
      </c>
      <c r="AJ54" s="229">
        <v>10504.41</v>
      </c>
      <c r="AK54" s="229">
        <v>0</v>
      </c>
      <c r="AL54" s="229">
        <v>4853.7</v>
      </c>
      <c r="AM54" s="229">
        <v>3048.22</v>
      </c>
      <c r="AN54" s="229">
        <v>89608.62999999999</v>
      </c>
      <c r="AO54" s="229">
        <v>32064.81</v>
      </c>
      <c r="AP54" s="229">
        <v>3457.3</v>
      </c>
      <c r="AQ54" s="229">
        <v>331517.89</v>
      </c>
      <c r="AR54" s="229">
        <v>851.4</v>
      </c>
      <c r="AS54" s="229">
        <v>0</v>
      </c>
      <c r="AT54" s="229">
        <v>0</v>
      </c>
      <c r="AU54" s="229">
        <v>9471</v>
      </c>
      <c r="AV54" s="229">
        <v>0</v>
      </c>
      <c r="AW54" s="229">
        <v>153044.06</v>
      </c>
      <c r="AX54" s="229">
        <v>2304.9299999999998</v>
      </c>
      <c r="AY54" s="229">
        <v>10454.19</v>
      </c>
      <c r="AZ54" s="229">
        <v>73544.649999999994</v>
      </c>
      <c r="BA54" s="229">
        <v>0</v>
      </c>
      <c r="BB54" s="229">
        <v>0</v>
      </c>
      <c r="BC54" s="229">
        <v>0</v>
      </c>
      <c r="BD54" s="229">
        <f t="shared" si="7"/>
        <v>2650904.0999999996</v>
      </c>
      <c r="BE54" s="229">
        <v>-373296.31000000017</v>
      </c>
      <c r="BF54" s="229">
        <f t="shared" si="17"/>
        <v>-1302.4199999994598</v>
      </c>
      <c r="BG54" s="229">
        <f t="shared" si="18"/>
        <v>-374598.72999999963</v>
      </c>
      <c r="BH54" s="229">
        <v>8657.5</v>
      </c>
      <c r="BI54" s="229">
        <v>0</v>
      </c>
      <c r="BJ54" s="229">
        <v>0</v>
      </c>
      <c r="BK54" s="229">
        <v>8657.5</v>
      </c>
      <c r="BL54" s="229">
        <v>0</v>
      </c>
      <c r="BM54" s="229">
        <v>2685.32</v>
      </c>
      <c r="BN54" s="229">
        <v>0</v>
      </c>
      <c r="BO54" s="229">
        <v>0</v>
      </c>
      <c r="BP54" s="229">
        <v>2685.32</v>
      </c>
      <c r="BQ54" s="229">
        <v>10848.38</v>
      </c>
      <c r="BR54" s="229">
        <v>5972.18</v>
      </c>
      <c r="BS54" s="229">
        <v>16820.559999999998</v>
      </c>
      <c r="BT54" s="229">
        <v>0</v>
      </c>
      <c r="BU54" s="229">
        <v>0</v>
      </c>
      <c r="BV54" s="229">
        <v>0</v>
      </c>
      <c r="BW54" s="229">
        <v>0</v>
      </c>
      <c r="BX54" s="229">
        <v>0</v>
      </c>
      <c r="BY54" s="229">
        <v>0</v>
      </c>
      <c r="BZ54" s="229">
        <v>0</v>
      </c>
      <c r="CA54" s="229">
        <v>0</v>
      </c>
      <c r="CB54" s="229">
        <v>0</v>
      </c>
      <c r="CC54" s="229"/>
      <c r="CD54" s="229">
        <v>-374598.72999999963</v>
      </c>
      <c r="CE54" s="229">
        <f t="shared" si="11"/>
        <v>16820.559999999998</v>
      </c>
      <c r="CF54" s="229"/>
      <c r="CG54" s="229">
        <f t="shared" si="31"/>
        <v>0</v>
      </c>
      <c r="CH54" s="229">
        <f t="shared" si="13"/>
        <v>-357778.16999999963</v>
      </c>
      <c r="CI54" s="229">
        <v>0</v>
      </c>
      <c r="CJ54" s="229">
        <v>0</v>
      </c>
      <c r="CK54" s="229">
        <v>0</v>
      </c>
      <c r="CL54" s="229">
        <v>0</v>
      </c>
      <c r="CM54" s="229">
        <v>0</v>
      </c>
      <c r="CN54" s="229">
        <v>0</v>
      </c>
      <c r="CO54" s="229">
        <v>0</v>
      </c>
      <c r="CP54" s="229">
        <v>0</v>
      </c>
      <c r="CQ54" s="229">
        <v>0</v>
      </c>
      <c r="CR54" s="229">
        <f t="shared" si="14"/>
        <v>0</v>
      </c>
      <c r="CS54" s="229">
        <v>0</v>
      </c>
      <c r="CT54" s="229">
        <v>0</v>
      </c>
      <c r="CU54" s="229">
        <v>0</v>
      </c>
      <c r="CV54" s="229">
        <v>0</v>
      </c>
      <c r="CW54" s="229"/>
      <c r="CX54" s="229"/>
      <c r="CY54" s="229"/>
      <c r="CZ54" s="229">
        <f>-311924.48-45962.89</f>
        <v>-357887.37</v>
      </c>
      <c r="DA54" s="229">
        <f t="shared" si="15"/>
        <v>-357887.37</v>
      </c>
      <c r="DB54" s="229">
        <v>0</v>
      </c>
      <c r="DC54" s="229">
        <v>109.2</v>
      </c>
      <c r="DD54" s="229">
        <v>0</v>
      </c>
      <c r="DE54" s="229">
        <v>0</v>
      </c>
      <c r="DF54" s="229">
        <v>0</v>
      </c>
      <c r="DG54" s="229">
        <v>0</v>
      </c>
      <c r="DH54" s="229">
        <v>0</v>
      </c>
      <c r="DI54" s="229">
        <v>0</v>
      </c>
      <c r="DJ54" s="229">
        <f t="shared" si="16"/>
        <v>109.2</v>
      </c>
      <c r="DK54" s="229">
        <v>0</v>
      </c>
      <c r="DL54" s="229">
        <v>0</v>
      </c>
      <c r="DM54" s="229">
        <v>0</v>
      </c>
      <c r="DN54" s="229">
        <v>0</v>
      </c>
      <c r="DO54" s="229">
        <v>0</v>
      </c>
      <c r="DP54" s="230">
        <v>0</v>
      </c>
      <c r="DQ54" s="231">
        <f t="shared" si="26"/>
        <v>1926098.9099999997</v>
      </c>
      <c r="DR54" s="232">
        <f t="shared" si="27"/>
        <v>724805.19</v>
      </c>
      <c r="DS54" s="231">
        <f t="shared" si="28"/>
        <v>2304.9299999999998</v>
      </c>
      <c r="DT54" s="231">
        <f t="shared" si="29"/>
        <v>387544.84</v>
      </c>
      <c r="DU54" s="231">
        <f t="shared" si="30"/>
        <v>0</v>
      </c>
      <c r="DV54" s="231">
        <f t="shared" si="20"/>
        <v>0</v>
      </c>
    </row>
    <row r="55" spans="1:126" hidden="1">
      <c r="A55" s="226">
        <v>3320</v>
      </c>
      <c r="B55" s="227" t="s">
        <v>338</v>
      </c>
      <c r="C55" s="228" t="s">
        <v>281</v>
      </c>
      <c r="D55" s="228" t="s">
        <v>291</v>
      </c>
      <c r="E55" s="228" t="s">
        <v>5</v>
      </c>
      <c r="F55" s="228" t="s">
        <v>283</v>
      </c>
      <c r="G55" s="229">
        <v>2472474.52</v>
      </c>
      <c r="H55" s="229">
        <v>0</v>
      </c>
      <c r="I55" s="229">
        <v>83517.919999999998</v>
      </c>
      <c r="J55" s="229">
        <v>0</v>
      </c>
      <c r="K55" s="229">
        <v>366180</v>
      </c>
      <c r="L55" s="229">
        <v>2213</v>
      </c>
      <c r="M55" s="229">
        <v>4626.07</v>
      </c>
      <c r="N55" s="229">
        <v>0</v>
      </c>
      <c r="O55" s="229">
        <v>105225.66999999998</v>
      </c>
      <c r="P55" s="229">
        <v>18628.86</v>
      </c>
      <c r="Q55" s="229">
        <v>0</v>
      </c>
      <c r="R55" s="229">
        <v>0</v>
      </c>
      <c r="S55" s="229">
        <v>17769.720000000008</v>
      </c>
      <c r="T55" s="229">
        <v>0</v>
      </c>
      <c r="U55" s="229">
        <v>0</v>
      </c>
      <c r="V55" s="229">
        <v>19447.830000000002</v>
      </c>
      <c r="W55" s="229">
        <v>56772</v>
      </c>
      <c r="X55" s="229">
        <f t="shared" si="6"/>
        <v>3146855.59</v>
      </c>
      <c r="Y55" s="229">
        <v>1298248.9700000011</v>
      </c>
      <c r="Z55" s="229">
        <v>11488.24</v>
      </c>
      <c r="AA55" s="229">
        <v>601038.44000000006</v>
      </c>
      <c r="AB55" s="229">
        <v>40908.739999999874</v>
      </c>
      <c r="AC55" s="229">
        <v>76361.86</v>
      </c>
      <c r="AD55" s="229">
        <v>0</v>
      </c>
      <c r="AE55" s="229">
        <v>98730.10999999987</v>
      </c>
      <c r="AF55" s="229">
        <v>2090.3999999999778</v>
      </c>
      <c r="AG55" s="229">
        <v>15365.03</v>
      </c>
      <c r="AH55" s="229">
        <v>0</v>
      </c>
      <c r="AI55" s="229">
        <v>0</v>
      </c>
      <c r="AJ55" s="229">
        <v>186196.31</v>
      </c>
      <c r="AK55" s="229">
        <v>3155.5</v>
      </c>
      <c r="AL55" s="229">
        <v>40723.990000000005</v>
      </c>
      <c r="AM55" s="229">
        <v>1492.1199999999997</v>
      </c>
      <c r="AN55" s="229">
        <v>39130.990000000013</v>
      </c>
      <c r="AO55" s="229">
        <v>49686.5</v>
      </c>
      <c r="AP55" s="229">
        <v>60753.2</v>
      </c>
      <c r="AQ55" s="229">
        <v>132277.19</v>
      </c>
      <c r="AR55" s="229">
        <v>55827.69</v>
      </c>
      <c r="AS55" s="229">
        <v>0</v>
      </c>
      <c r="AT55" s="229">
        <v>27938.359999999942</v>
      </c>
      <c r="AU55" s="229">
        <v>0</v>
      </c>
      <c r="AV55" s="229">
        <v>2415</v>
      </c>
      <c r="AW55" s="229">
        <v>85292.359999999986</v>
      </c>
      <c r="AX55" s="229">
        <v>52931.500000000007</v>
      </c>
      <c r="AY55" s="229">
        <v>10479.26</v>
      </c>
      <c r="AZ55" s="229">
        <v>53870.889999999992</v>
      </c>
      <c r="BA55" s="229">
        <v>0</v>
      </c>
      <c r="BB55" s="229">
        <v>0</v>
      </c>
      <c r="BC55" s="229">
        <v>0</v>
      </c>
      <c r="BD55" s="229">
        <f t="shared" si="7"/>
        <v>2946402.6500000013</v>
      </c>
      <c r="BE55" s="229">
        <v>961994.23000000021</v>
      </c>
      <c r="BF55" s="229">
        <f t="shared" si="17"/>
        <v>200452.93999999855</v>
      </c>
      <c r="BG55" s="229">
        <f t="shared" si="18"/>
        <v>1162447.1699999988</v>
      </c>
      <c r="BH55" s="229">
        <v>0</v>
      </c>
      <c r="BI55" s="229">
        <v>0</v>
      </c>
      <c r="BJ55" s="229">
        <v>0</v>
      </c>
      <c r="BK55" s="229">
        <v>0</v>
      </c>
      <c r="BL55" s="229">
        <v>0</v>
      </c>
      <c r="BM55" s="229">
        <v>0</v>
      </c>
      <c r="BN55" s="229">
        <v>0</v>
      </c>
      <c r="BO55" s="229">
        <v>0</v>
      </c>
      <c r="BP55" s="229">
        <v>0</v>
      </c>
      <c r="BQ55" s="229">
        <v>0</v>
      </c>
      <c r="BR55" s="229">
        <v>0</v>
      </c>
      <c r="BS55" s="229">
        <v>0</v>
      </c>
      <c r="BT55" s="229">
        <v>0</v>
      </c>
      <c r="BU55" s="229">
        <v>0</v>
      </c>
      <c r="BV55" s="229">
        <v>0</v>
      </c>
      <c r="BW55" s="229">
        <v>0</v>
      </c>
      <c r="BX55" s="229">
        <v>0</v>
      </c>
      <c r="BY55" s="229">
        <v>0</v>
      </c>
      <c r="BZ55" s="229">
        <v>0</v>
      </c>
      <c r="CA55" s="229">
        <v>0</v>
      </c>
      <c r="CB55" s="229">
        <v>0</v>
      </c>
      <c r="CC55" s="229">
        <f t="shared" si="10"/>
        <v>1162447.1699999988</v>
      </c>
      <c r="CD55" s="229"/>
      <c r="CE55" s="229">
        <f t="shared" si="11"/>
        <v>0</v>
      </c>
      <c r="CF55" s="229"/>
      <c r="CG55" s="229">
        <f t="shared" si="31"/>
        <v>0</v>
      </c>
      <c r="CH55" s="229">
        <f t="shared" si="13"/>
        <v>1162447.1699999988</v>
      </c>
      <c r="CI55" s="229">
        <v>1389734.17</v>
      </c>
      <c r="CJ55" s="229">
        <v>0</v>
      </c>
      <c r="CK55" s="229">
        <v>0</v>
      </c>
      <c r="CL55" s="229">
        <v>1389734.17</v>
      </c>
      <c r="CM55" s="229">
        <v>-700</v>
      </c>
      <c r="CN55" s="229">
        <v>0</v>
      </c>
      <c r="CO55" s="229">
        <v>12972.62</v>
      </c>
      <c r="CP55" s="229">
        <v>0</v>
      </c>
      <c r="CQ55" s="229">
        <v>-226408.71999999991</v>
      </c>
      <c r="CR55" s="229">
        <f t="shared" si="14"/>
        <v>1175598.07</v>
      </c>
      <c r="CS55" s="229">
        <v>0</v>
      </c>
      <c r="CT55" s="229">
        <v>0</v>
      </c>
      <c r="CU55" s="229">
        <v>0</v>
      </c>
      <c r="CV55" s="229">
        <v>0</v>
      </c>
      <c r="CW55" s="229"/>
      <c r="CX55" s="229"/>
      <c r="CY55" s="229"/>
      <c r="CZ55" s="229">
        <v>0</v>
      </c>
      <c r="DA55" s="229">
        <f t="shared" si="15"/>
        <v>0</v>
      </c>
      <c r="DB55" s="229">
        <v>0</v>
      </c>
      <c r="DC55" s="229">
        <v>28794.46</v>
      </c>
      <c r="DD55" s="229">
        <v>0</v>
      </c>
      <c r="DE55" s="229">
        <v>0</v>
      </c>
      <c r="DF55" s="229">
        <v>-6767.39</v>
      </c>
      <c r="DG55" s="229">
        <v>-35178.44</v>
      </c>
      <c r="DH55" s="229">
        <v>0</v>
      </c>
      <c r="DI55" s="229">
        <v>0</v>
      </c>
      <c r="DJ55" s="229">
        <f t="shared" si="16"/>
        <v>-13151.370000000003</v>
      </c>
      <c r="DK55" s="229">
        <v>0</v>
      </c>
      <c r="DL55" s="229">
        <v>0</v>
      </c>
      <c r="DM55" s="229">
        <v>0</v>
      </c>
      <c r="DN55" s="229">
        <v>0</v>
      </c>
      <c r="DO55" s="229">
        <v>0</v>
      </c>
      <c r="DP55" s="230">
        <v>0.46999999997206032</v>
      </c>
      <c r="DQ55" s="231">
        <f t="shared" si="26"/>
        <v>2128866.7600000012</v>
      </c>
      <c r="DR55" s="232">
        <f t="shared" si="27"/>
        <v>817535.89000000013</v>
      </c>
      <c r="DS55" s="231">
        <f t="shared" si="28"/>
        <v>52931.500000000007</v>
      </c>
      <c r="DT55" s="231">
        <f t="shared" si="29"/>
        <v>141624.25</v>
      </c>
      <c r="DU55" s="231">
        <f t="shared" si="30"/>
        <v>0</v>
      </c>
      <c r="DV55" s="231">
        <f t="shared" si="20"/>
        <v>0</v>
      </c>
    </row>
    <row r="56" spans="1:126" hidden="1">
      <c r="A56" s="226">
        <v>2055</v>
      </c>
      <c r="B56" s="227" t="s">
        <v>339</v>
      </c>
      <c r="C56" s="228" t="s">
        <v>281</v>
      </c>
      <c r="D56" s="228" t="s">
        <v>291</v>
      </c>
      <c r="E56" s="228" t="s">
        <v>5</v>
      </c>
      <c r="F56" s="228" t="s">
        <v>283</v>
      </c>
      <c r="G56" s="229">
        <v>2370472.5099999998</v>
      </c>
      <c r="H56" s="229">
        <v>0</v>
      </c>
      <c r="I56" s="229">
        <v>93328.27</v>
      </c>
      <c r="J56" s="229">
        <v>0</v>
      </c>
      <c r="K56" s="229">
        <v>168280</v>
      </c>
      <c r="L56" s="229">
        <v>1056.93</v>
      </c>
      <c r="M56" s="229">
        <v>0</v>
      </c>
      <c r="N56" s="229">
        <v>8584</v>
      </c>
      <c r="O56" s="229">
        <v>5788.95</v>
      </c>
      <c r="P56" s="229">
        <v>37139.199999999997</v>
      </c>
      <c r="Q56" s="229">
        <v>0</v>
      </c>
      <c r="R56" s="229">
        <v>0</v>
      </c>
      <c r="S56" s="229">
        <v>56716.7</v>
      </c>
      <c r="T56" s="229">
        <v>220264.56</v>
      </c>
      <c r="U56" s="229">
        <v>0</v>
      </c>
      <c r="V56" s="229">
        <v>2670.83</v>
      </c>
      <c r="W56" s="229">
        <v>86394</v>
      </c>
      <c r="X56" s="229">
        <f t="shared" si="6"/>
        <v>3050695.9500000007</v>
      </c>
      <c r="Y56" s="229">
        <v>1328057.29</v>
      </c>
      <c r="Z56" s="229">
        <v>0</v>
      </c>
      <c r="AA56" s="229">
        <v>339128.35</v>
      </c>
      <c r="AB56" s="229">
        <v>250.25</v>
      </c>
      <c r="AC56" s="229">
        <v>420195.53</v>
      </c>
      <c r="AD56" s="229">
        <v>0</v>
      </c>
      <c r="AE56" s="229">
        <v>211816.08</v>
      </c>
      <c r="AF56" s="229">
        <v>9356.8700000000008</v>
      </c>
      <c r="AG56" s="229">
        <v>16148</v>
      </c>
      <c r="AH56" s="229">
        <v>0</v>
      </c>
      <c r="AI56" s="229">
        <v>0</v>
      </c>
      <c r="AJ56" s="229">
        <v>32195.46</v>
      </c>
      <c r="AK56" s="229">
        <v>0</v>
      </c>
      <c r="AL56" s="229">
        <v>36403.410000000003</v>
      </c>
      <c r="AM56" s="229">
        <v>5395.17</v>
      </c>
      <c r="AN56" s="229">
        <v>40573.040000000001</v>
      </c>
      <c r="AO56" s="229">
        <v>27824.83</v>
      </c>
      <c r="AP56" s="229">
        <v>2125.7399999999998</v>
      </c>
      <c r="AQ56" s="229">
        <v>100041.37</v>
      </c>
      <c r="AR56" s="229">
        <v>100292.28</v>
      </c>
      <c r="AS56" s="229">
        <v>0</v>
      </c>
      <c r="AT56" s="229">
        <v>2217.77</v>
      </c>
      <c r="AU56" s="229">
        <v>11075</v>
      </c>
      <c r="AV56" s="229">
        <v>4078</v>
      </c>
      <c r="AW56" s="229">
        <v>130413.16</v>
      </c>
      <c r="AX56" s="229">
        <v>76482.34</v>
      </c>
      <c r="AY56" s="229">
        <v>65904.69</v>
      </c>
      <c r="AZ56" s="229">
        <v>74150.490000000005</v>
      </c>
      <c r="BA56" s="229">
        <v>0</v>
      </c>
      <c r="BB56" s="229">
        <v>0</v>
      </c>
      <c r="BC56" s="229">
        <v>46572.77</v>
      </c>
      <c r="BD56" s="229">
        <f t="shared" si="7"/>
        <v>3080697.8900000006</v>
      </c>
      <c r="BE56" s="229">
        <v>462765.31000000011</v>
      </c>
      <c r="BF56" s="229">
        <f t="shared" si="17"/>
        <v>-30001.939999999944</v>
      </c>
      <c r="BG56" s="229">
        <f t="shared" si="18"/>
        <v>432763.37000000017</v>
      </c>
      <c r="BH56" s="229">
        <v>8948.2000000000007</v>
      </c>
      <c r="BI56" s="229">
        <v>0</v>
      </c>
      <c r="BJ56" s="229">
        <v>46572.77</v>
      </c>
      <c r="BK56" s="229">
        <v>55520.97</v>
      </c>
      <c r="BL56" s="229">
        <v>0</v>
      </c>
      <c r="BM56" s="229">
        <v>0</v>
      </c>
      <c r="BN56" s="229">
        <v>0</v>
      </c>
      <c r="BO56" s="229">
        <v>61482</v>
      </c>
      <c r="BP56" s="229">
        <v>61482</v>
      </c>
      <c r="BQ56" s="229">
        <v>5961.0299999999988</v>
      </c>
      <c r="BR56" s="229">
        <v>-5961.0299999999988</v>
      </c>
      <c r="BS56" s="229">
        <v>0</v>
      </c>
      <c r="BT56" s="229">
        <v>0</v>
      </c>
      <c r="BU56" s="229">
        <v>0</v>
      </c>
      <c r="BV56" s="229">
        <v>0</v>
      </c>
      <c r="BW56" s="229">
        <v>0</v>
      </c>
      <c r="BX56" s="229">
        <v>0</v>
      </c>
      <c r="BY56" s="229">
        <v>0</v>
      </c>
      <c r="BZ56" s="229">
        <v>0</v>
      </c>
      <c r="CA56" s="229">
        <v>0</v>
      </c>
      <c r="CB56" s="229">
        <v>0</v>
      </c>
      <c r="CC56" s="229">
        <f t="shared" si="10"/>
        <v>432763.37000000017</v>
      </c>
      <c r="CD56" s="229"/>
      <c r="CE56" s="229">
        <f t="shared" si="11"/>
        <v>0</v>
      </c>
      <c r="CF56" s="229"/>
      <c r="CG56" s="229">
        <f t="shared" si="31"/>
        <v>0</v>
      </c>
      <c r="CH56" s="229">
        <f t="shared" si="13"/>
        <v>432763.37000000017</v>
      </c>
      <c r="CI56" s="229">
        <v>601681.48</v>
      </c>
      <c r="CJ56" s="229">
        <v>190432.74</v>
      </c>
      <c r="CK56" s="229">
        <v>0</v>
      </c>
      <c r="CL56" s="229">
        <v>411248.74</v>
      </c>
      <c r="CM56" s="229">
        <v>0</v>
      </c>
      <c r="CN56" s="229">
        <v>0</v>
      </c>
      <c r="CO56" s="229">
        <v>4944.34</v>
      </c>
      <c r="CP56" s="229">
        <v>0</v>
      </c>
      <c r="CQ56" s="229">
        <v>12769.87</v>
      </c>
      <c r="CR56" s="229">
        <f t="shared" si="14"/>
        <v>428962.95</v>
      </c>
      <c r="CS56" s="229">
        <v>0</v>
      </c>
      <c r="CT56" s="229">
        <v>0</v>
      </c>
      <c r="CU56" s="229">
        <v>0</v>
      </c>
      <c r="CV56" s="229">
        <v>0</v>
      </c>
      <c r="CW56" s="229"/>
      <c r="CX56" s="229"/>
      <c r="CY56" s="229"/>
      <c r="CZ56" s="229">
        <v>0</v>
      </c>
      <c r="DA56" s="229">
        <f t="shared" si="15"/>
        <v>0</v>
      </c>
      <c r="DB56" s="229">
        <v>0</v>
      </c>
      <c r="DC56" s="229">
        <v>3800.75</v>
      </c>
      <c r="DD56" s="229">
        <v>0</v>
      </c>
      <c r="DE56" s="229">
        <v>0</v>
      </c>
      <c r="DF56" s="229">
        <v>0</v>
      </c>
      <c r="DG56" s="229">
        <v>0</v>
      </c>
      <c r="DH56" s="229">
        <v>0</v>
      </c>
      <c r="DI56" s="229">
        <v>0</v>
      </c>
      <c r="DJ56" s="229">
        <f t="shared" si="16"/>
        <v>3800.75</v>
      </c>
      <c r="DK56" s="229">
        <v>0</v>
      </c>
      <c r="DL56" s="229">
        <v>0</v>
      </c>
      <c r="DM56" s="229">
        <v>0</v>
      </c>
      <c r="DN56" s="229">
        <v>0</v>
      </c>
      <c r="DO56" s="229">
        <v>0</v>
      </c>
      <c r="DP56" s="230"/>
      <c r="DQ56" s="231">
        <f t="shared" si="26"/>
        <v>2308804.37</v>
      </c>
      <c r="DR56" s="232">
        <f t="shared" si="27"/>
        <v>771893.52000000048</v>
      </c>
      <c r="DS56" s="231">
        <f t="shared" si="28"/>
        <v>76482.34</v>
      </c>
      <c r="DT56" s="231">
        <f t="shared" si="29"/>
        <v>108228.84999999999</v>
      </c>
      <c r="DU56" s="231">
        <f t="shared" si="30"/>
        <v>220264.56</v>
      </c>
      <c r="DV56" s="231">
        <f t="shared" si="20"/>
        <v>0</v>
      </c>
    </row>
    <row r="57" spans="1:126" hidden="1">
      <c r="A57" s="226">
        <v>1802</v>
      </c>
      <c r="B57" s="227" t="s">
        <v>342</v>
      </c>
      <c r="C57" s="228" t="s">
        <v>281</v>
      </c>
      <c r="D57" s="228" t="s">
        <v>282</v>
      </c>
      <c r="E57" s="228" t="s">
        <v>5</v>
      </c>
      <c r="F57" s="228" t="s">
        <v>293</v>
      </c>
      <c r="G57" s="229">
        <v>652598</v>
      </c>
      <c r="H57" s="229">
        <v>0</v>
      </c>
      <c r="I57" s="229">
        <v>29633</v>
      </c>
      <c r="J57" s="229">
        <v>0</v>
      </c>
      <c r="K57" s="229">
        <v>0</v>
      </c>
      <c r="L57" s="229">
        <v>0</v>
      </c>
      <c r="M57" s="229">
        <v>0</v>
      </c>
      <c r="N57" s="229">
        <v>0</v>
      </c>
      <c r="O57" s="229">
        <v>652</v>
      </c>
      <c r="P57" s="229">
        <v>0</v>
      </c>
      <c r="Q57" s="229">
        <v>0</v>
      </c>
      <c r="R57" s="229">
        <v>0</v>
      </c>
      <c r="S57" s="229">
        <v>20660</v>
      </c>
      <c r="T57" s="229">
        <v>23980</v>
      </c>
      <c r="U57" s="229">
        <v>0</v>
      </c>
      <c r="V57" s="229">
        <v>0</v>
      </c>
      <c r="W57" s="229">
        <v>0</v>
      </c>
      <c r="X57" s="229">
        <f t="shared" si="6"/>
        <v>727523</v>
      </c>
      <c r="Y57" s="229">
        <v>131645</v>
      </c>
      <c r="Z57" s="229">
        <v>2329</v>
      </c>
      <c r="AA57" s="229">
        <v>230074</v>
      </c>
      <c r="AB57" s="229">
        <v>14553</v>
      </c>
      <c r="AC57" s="229">
        <v>32058</v>
      </c>
      <c r="AD57" s="229">
        <v>0</v>
      </c>
      <c r="AE57" s="229">
        <v>29194</v>
      </c>
      <c r="AF57" s="229">
        <v>1922</v>
      </c>
      <c r="AG57" s="229">
        <v>852</v>
      </c>
      <c r="AH57" s="229">
        <v>2477</v>
      </c>
      <c r="AI57" s="229">
        <v>0</v>
      </c>
      <c r="AJ57" s="229">
        <v>0</v>
      </c>
      <c r="AK57" s="229">
        <v>0</v>
      </c>
      <c r="AL57" s="229">
        <v>3706</v>
      </c>
      <c r="AM57" s="229">
        <v>1015</v>
      </c>
      <c r="AN57" s="229">
        <v>15207</v>
      </c>
      <c r="AO57" s="229">
        <v>0</v>
      </c>
      <c r="AP57" s="229">
        <v>0</v>
      </c>
      <c r="AQ57" s="229">
        <v>6512</v>
      </c>
      <c r="AR57" s="229">
        <v>6697</v>
      </c>
      <c r="AS57" s="229">
        <v>0</v>
      </c>
      <c r="AT57" s="229">
        <v>4907</v>
      </c>
      <c r="AU57" s="229">
        <v>3292</v>
      </c>
      <c r="AV57" s="229">
        <v>0</v>
      </c>
      <c r="AW57" s="229">
        <v>6019</v>
      </c>
      <c r="AX57" s="229">
        <v>9038</v>
      </c>
      <c r="AY57" s="229">
        <v>3000</v>
      </c>
      <c r="AZ57" s="229">
        <v>35916</v>
      </c>
      <c r="BA57" s="229">
        <v>0</v>
      </c>
      <c r="BB57" s="229">
        <v>0</v>
      </c>
      <c r="BC57" s="229">
        <v>0</v>
      </c>
      <c r="BD57" s="229">
        <f t="shared" si="7"/>
        <v>540413</v>
      </c>
      <c r="BE57" s="229">
        <v>-119817</v>
      </c>
      <c r="BF57" s="229">
        <f t="shared" si="17"/>
        <v>187110</v>
      </c>
      <c r="BG57" s="229">
        <f t="shared" si="18"/>
        <v>67293</v>
      </c>
      <c r="BH57" s="229">
        <v>4709</v>
      </c>
      <c r="BI57" s="229">
        <v>0</v>
      </c>
      <c r="BJ57" s="229">
        <v>0</v>
      </c>
      <c r="BK57" s="229">
        <v>4709</v>
      </c>
      <c r="BL57" s="229">
        <v>0</v>
      </c>
      <c r="BM57" s="229">
        <v>0</v>
      </c>
      <c r="BN57" s="229">
        <v>0</v>
      </c>
      <c r="BO57" s="229">
        <v>0</v>
      </c>
      <c r="BP57" s="229">
        <v>0</v>
      </c>
      <c r="BQ57" s="229">
        <v>15621</v>
      </c>
      <c r="BR57" s="229">
        <v>4709</v>
      </c>
      <c r="BS57" s="229">
        <v>20329</v>
      </c>
      <c r="BT57" s="229">
        <v>0</v>
      </c>
      <c r="BU57" s="229">
        <v>0</v>
      </c>
      <c r="BV57" s="229">
        <v>0</v>
      </c>
      <c r="BW57" s="229">
        <v>0</v>
      </c>
      <c r="BX57" s="229">
        <v>0</v>
      </c>
      <c r="BY57" s="229">
        <v>0</v>
      </c>
      <c r="BZ57" s="229">
        <v>0</v>
      </c>
      <c r="CA57" s="229">
        <v>0</v>
      </c>
      <c r="CB57" s="229">
        <v>0</v>
      </c>
      <c r="CC57" s="229">
        <f t="shared" si="10"/>
        <v>67293</v>
      </c>
      <c r="CD57" s="229"/>
      <c r="CE57" s="229">
        <f t="shared" si="11"/>
        <v>20329</v>
      </c>
      <c r="CF57" s="229"/>
      <c r="CG57" s="229">
        <f t="shared" si="31"/>
        <v>0</v>
      </c>
      <c r="CH57" s="229">
        <f t="shared" si="13"/>
        <v>87622</v>
      </c>
      <c r="CI57" s="229">
        <v>0</v>
      </c>
      <c r="CJ57" s="229">
        <v>0</v>
      </c>
      <c r="CK57" s="229">
        <v>0</v>
      </c>
      <c r="CL57" s="229">
        <v>0</v>
      </c>
      <c r="CM57" s="229">
        <v>602</v>
      </c>
      <c r="CN57" s="229">
        <v>0</v>
      </c>
      <c r="CO57" s="229">
        <v>0</v>
      </c>
      <c r="CP57" s="229">
        <v>0</v>
      </c>
      <c r="CQ57" s="229">
        <v>0</v>
      </c>
      <c r="CR57" s="229">
        <f t="shared" si="14"/>
        <v>602</v>
      </c>
      <c r="CS57" s="229">
        <v>0</v>
      </c>
      <c r="CT57" s="229">
        <v>0</v>
      </c>
      <c r="CU57" s="229">
        <v>0</v>
      </c>
      <c r="CV57" s="229">
        <v>0</v>
      </c>
      <c r="CW57" s="229"/>
      <c r="CX57" s="229"/>
      <c r="CY57" s="229"/>
      <c r="CZ57" s="229">
        <v>85651</v>
      </c>
      <c r="DA57" s="229">
        <f t="shared" si="15"/>
        <v>85651</v>
      </c>
      <c r="DB57" s="229">
        <v>0</v>
      </c>
      <c r="DC57" s="229">
        <v>4980</v>
      </c>
      <c r="DD57" s="229">
        <v>0</v>
      </c>
      <c r="DE57" s="229">
        <v>0</v>
      </c>
      <c r="DF57" s="229">
        <v>-3611</v>
      </c>
      <c r="DG57" s="229">
        <v>0</v>
      </c>
      <c r="DH57" s="229">
        <v>0</v>
      </c>
      <c r="DI57" s="229">
        <v>0</v>
      </c>
      <c r="DJ57" s="229">
        <f t="shared" si="16"/>
        <v>1369</v>
      </c>
      <c r="DK57" s="229">
        <v>0</v>
      </c>
      <c r="DL57" s="229">
        <v>0</v>
      </c>
      <c r="DM57" s="229">
        <v>0</v>
      </c>
      <c r="DN57" s="229">
        <v>0</v>
      </c>
      <c r="DO57" s="229">
        <v>0</v>
      </c>
      <c r="DP57" s="230">
        <v>-3.2480299999999998E-10</v>
      </c>
      <c r="DQ57" s="231">
        <f t="shared" si="26"/>
        <v>441775</v>
      </c>
      <c r="DR57" s="232">
        <f t="shared" si="27"/>
        <v>98638</v>
      </c>
      <c r="DS57" s="231">
        <f t="shared" si="28"/>
        <v>9038</v>
      </c>
      <c r="DT57" s="231">
        <f t="shared" si="29"/>
        <v>21312</v>
      </c>
      <c r="DU57" s="231">
        <f t="shared" si="30"/>
        <v>23980</v>
      </c>
      <c r="DV57" s="231">
        <f t="shared" si="20"/>
        <v>0</v>
      </c>
    </row>
    <row r="58" spans="1:126" hidden="1">
      <c r="A58" s="226">
        <v>2454</v>
      </c>
      <c r="B58" s="227" t="s">
        <v>343</v>
      </c>
      <c r="C58" s="228" t="s">
        <v>281</v>
      </c>
      <c r="D58" s="228" t="s">
        <v>291</v>
      </c>
      <c r="E58" s="228" t="s">
        <v>5</v>
      </c>
      <c r="F58" s="228" t="s">
        <v>283</v>
      </c>
      <c r="G58" s="229">
        <v>2490809.15</v>
      </c>
      <c r="H58" s="229">
        <v>0</v>
      </c>
      <c r="I58" s="229">
        <v>81608.740000000005</v>
      </c>
      <c r="J58" s="229">
        <v>0</v>
      </c>
      <c r="K58" s="229">
        <v>338450</v>
      </c>
      <c r="L58" s="229">
        <v>5000</v>
      </c>
      <c r="M58" s="229">
        <v>0</v>
      </c>
      <c r="N58" s="229">
        <v>0</v>
      </c>
      <c r="O58" s="229">
        <v>16749.79</v>
      </c>
      <c r="P58" s="229">
        <v>5166.8499999999985</v>
      </c>
      <c r="Q58" s="229">
        <v>0</v>
      </c>
      <c r="R58" s="229">
        <v>0</v>
      </c>
      <c r="S58" s="229">
        <v>11566.340000000004</v>
      </c>
      <c r="T58" s="229">
        <v>41115.46</v>
      </c>
      <c r="U58" s="229">
        <v>0</v>
      </c>
      <c r="V58" s="229">
        <v>10530.46</v>
      </c>
      <c r="W58" s="229">
        <v>43601</v>
      </c>
      <c r="X58" s="229">
        <f t="shared" si="6"/>
        <v>3044597.79</v>
      </c>
      <c r="Y58" s="229">
        <v>1329186.98</v>
      </c>
      <c r="Z58" s="229">
        <v>0</v>
      </c>
      <c r="AA58" s="229">
        <v>544662.18999999994</v>
      </c>
      <c r="AB58" s="229">
        <v>0</v>
      </c>
      <c r="AC58" s="229">
        <v>133161.1</v>
      </c>
      <c r="AD58" s="229">
        <v>0</v>
      </c>
      <c r="AE58" s="229">
        <v>52521.169999999518</v>
      </c>
      <c r="AF58" s="229">
        <v>9603.0700000000143</v>
      </c>
      <c r="AG58" s="229">
        <v>5502.9</v>
      </c>
      <c r="AH58" s="229">
        <v>0</v>
      </c>
      <c r="AI58" s="229">
        <v>0</v>
      </c>
      <c r="AJ58" s="229">
        <v>33301.320000000007</v>
      </c>
      <c r="AK58" s="229">
        <v>100</v>
      </c>
      <c r="AL58" s="229">
        <v>69340.210000000006</v>
      </c>
      <c r="AM58" s="229">
        <v>9409</v>
      </c>
      <c r="AN58" s="229">
        <v>34598.499999999993</v>
      </c>
      <c r="AO58" s="229">
        <v>30475.86</v>
      </c>
      <c r="AP58" s="229">
        <v>112203.09999999999</v>
      </c>
      <c r="AQ58" s="229">
        <v>165292.99000000002</v>
      </c>
      <c r="AR58" s="229">
        <v>6534.85</v>
      </c>
      <c r="AS58" s="229">
        <v>0</v>
      </c>
      <c r="AT58" s="229">
        <v>118379.38999999998</v>
      </c>
      <c r="AU58" s="229">
        <v>10121</v>
      </c>
      <c r="AV58" s="229">
        <v>7415</v>
      </c>
      <c r="AW58" s="229">
        <v>80005.86</v>
      </c>
      <c r="AX58" s="229">
        <v>94321.499999999985</v>
      </c>
      <c r="AY58" s="229">
        <v>170</v>
      </c>
      <c r="AZ58" s="229">
        <v>224708.80000000002</v>
      </c>
      <c r="BA58" s="229">
        <v>0</v>
      </c>
      <c r="BB58" s="229">
        <v>0</v>
      </c>
      <c r="BC58" s="229">
        <v>0</v>
      </c>
      <c r="BD58" s="229">
        <f t="shared" si="7"/>
        <v>3071014.7899999996</v>
      </c>
      <c r="BE58" s="229">
        <v>510242.99999999983</v>
      </c>
      <c r="BF58" s="229">
        <v>-26416.999999999534</v>
      </c>
      <c r="BG58" s="229">
        <v>483826.00000000029</v>
      </c>
      <c r="BH58" s="229">
        <v>8214.25</v>
      </c>
      <c r="BI58" s="229">
        <v>0</v>
      </c>
      <c r="BJ58" s="229">
        <v>0</v>
      </c>
      <c r="BK58" s="229">
        <v>8214.25</v>
      </c>
      <c r="BL58" s="229">
        <v>0</v>
      </c>
      <c r="BM58" s="229">
        <v>0</v>
      </c>
      <c r="BN58" s="229">
        <v>0</v>
      </c>
      <c r="BO58" s="229">
        <v>0</v>
      </c>
      <c r="BP58" s="229">
        <v>0</v>
      </c>
      <c r="BQ58" s="229">
        <v>8433</v>
      </c>
      <c r="BR58" s="229">
        <v>8214.25</v>
      </c>
      <c r="BS58" s="229">
        <v>16647.25</v>
      </c>
      <c r="BT58" s="229">
        <v>0</v>
      </c>
      <c r="BU58" s="229">
        <v>0</v>
      </c>
      <c r="BV58" s="229">
        <v>0</v>
      </c>
      <c r="BW58" s="229">
        <v>0</v>
      </c>
      <c r="BX58" s="229">
        <v>0</v>
      </c>
      <c r="BY58" s="229">
        <v>0</v>
      </c>
      <c r="BZ58" s="229">
        <v>0</v>
      </c>
      <c r="CA58" s="229">
        <v>0</v>
      </c>
      <c r="CB58" s="229">
        <v>0</v>
      </c>
      <c r="CC58" s="229">
        <f t="shared" si="10"/>
        <v>483826.00000000029</v>
      </c>
      <c r="CD58" s="229"/>
      <c r="CE58" s="229">
        <f t="shared" si="11"/>
        <v>16647.25</v>
      </c>
      <c r="CF58" s="229"/>
      <c r="CG58" s="229">
        <v>0</v>
      </c>
      <c r="CH58" s="229">
        <f t="shared" si="13"/>
        <v>500473.25000000029</v>
      </c>
      <c r="CI58" s="229">
        <v>715039.42</v>
      </c>
      <c r="CJ58" s="229">
        <v>58727.839999999997</v>
      </c>
      <c r="CK58" s="229">
        <v>0</v>
      </c>
      <c r="CL58" s="229">
        <v>656311.58000000007</v>
      </c>
      <c r="CM58" s="229">
        <v>7.45</v>
      </c>
      <c r="CN58" s="229">
        <v>0</v>
      </c>
      <c r="CO58" s="229">
        <v>16105.49</v>
      </c>
      <c r="CP58" s="229">
        <v>5297.47</v>
      </c>
      <c r="CQ58" s="229">
        <v>-39702.459999999963</v>
      </c>
      <c r="CR58" s="229">
        <f t="shared" si="14"/>
        <v>638019.53</v>
      </c>
      <c r="CS58" s="229">
        <v>0</v>
      </c>
      <c r="CT58" s="229">
        <v>0</v>
      </c>
      <c r="CU58" s="229">
        <v>0</v>
      </c>
      <c r="CV58" s="229">
        <v>0</v>
      </c>
      <c r="CW58" s="229"/>
      <c r="CX58" s="229"/>
      <c r="CY58" s="229"/>
      <c r="CZ58" s="229">
        <v>0</v>
      </c>
      <c r="DA58" s="229">
        <f t="shared" si="15"/>
        <v>0</v>
      </c>
      <c r="DB58" s="229">
        <v>0</v>
      </c>
      <c r="DC58" s="229">
        <v>15974.12</v>
      </c>
      <c r="DD58" s="229">
        <v>0</v>
      </c>
      <c r="DE58" s="229">
        <v>0</v>
      </c>
      <c r="DF58" s="229">
        <v>-21817.39</v>
      </c>
      <c r="DG58" s="229">
        <v>-30612.01</v>
      </c>
      <c r="DH58" s="229">
        <v>0</v>
      </c>
      <c r="DI58" s="229">
        <v>0</v>
      </c>
      <c r="DJ58" s="229">
        <f t="shared" si="16"/>
        <v>-36455.279999999999</v>
      </c>
      <c r="DK58" s="229">
        <v>0</v>
      </c>
      <c r="DL58" s="229">
        <v>0</v>
      </c>
      <c r="DM58" s="229">
        <v>-250</v>
      </c>
      <c r="DN58" s="229">
        <v>-100841</v>
      </c>
      <c r="DO58" s="229">
        <v>0</v>
      </c>
      <c r="DP58" s="230">
        <v>0</v>
      </c>
      <c r="DQ58" s="231"/>
      <c r="DR58" s="232"/>
      <c r="DS58" s="231"/>
      <c r="DT58" s="231"/>
      <c r="DU58" s="231"/>
      <c r="DV58" s="231">
        <f t="shared" si="20"/>
        <v>-101091</v>
      </c>
    </row>
    <row r="59" spans="1:126" hidden="1">
      <c r="A59" s="226">
        <v>3321</v>
      </c>
      <c r="B59" s="227" t="s">
        <v>344</v>
      </c>
      <c r="C59" s="228" t="s">
        <v>281</v>
      </c>
      <c r="D59" s="228" t="s">
        <v>291</v>
      </c>
      <c r="E59" s="228" t="s">
        <v>5</v>
      </c>
      <c r="F59" s="228" t="s">
        <v>283</v>
      </c>
      <c r="G59" s="229">
        <v>2069498.55</v>
      </c>
      <c r="H59" s="229">
        <v>0</v>
      </c>
      <c r="I59" s="229">
        <v>104150.85</v>
      </c>
      <c r="J59" s="229">
        <v>0</v>
      </c>
      <c r="K59" s="229">
        <v>214210</v>
      </c>
      <c r="L59" s="229">
        <v>8056.93</v>
      </c>
      <c r="M59" s="229">
        <v>0</v>
      </c>
      <c r="N59" s="229">
        <v>0</v>
      </c>
      <c r="O59" s="229">
        <v>28805.299999999996</v>
      </c>
      <c r="P59" s="229">
        <v>0</v>
      </c>
      <c r="Q59" s="229">
        <v>0</v>
      </c>
      <c r="R59" s="229">
        <v>0</v>
      </c>
      <c r="S59" s="229">
        <v>4438.6200000000008</v>
      </c>
      <c r="T59" s="229">
        <v>4950.390000000014</v>
      </c>
      <c r="U59" s="229">
        <v>0</v>
      </c>
      <c r="V59" s="229">
        <v>2833.13</v>
      </c>
      <c r="W59" s="229">
        <v>59241</v>
      </c>
      <c r="X59" s="229">
        <f t="shared" si="6"/>
        <v>2496184.77</v>
      </c>
      <c r="Y59" s="229">
        <v>1029614.2600000013</v>
      </c>
      <c r="Z59" s="229">
        <v>0</v>
      </c>
      <c r="AA59" s="229">
        <v>425038.67</v>
      </c>
      <c r="AB59" s="229">
        <v>62199.90000000078</v>
      </c>
      <c r="AC59" s="229">
        <v>100726.22</v>
      </c>
      <c r="AD59" s="229">
        <v>0</v>
      </c>
      <c r="AE59" s="229">
        <v>29826.73999999935</v>
      </c>
      <c r="AF59" s="229">
        <v>1.6370904631912708E-11</v>
      </c>
      <c r="AG59" s="229">
        <v>10758.26</v>
      </c>
      <c r="AH59" s="229">
        <v>0</v>
      </c>
      <c r="AI59" s="229">
        <v>0</v>
      </c>
      <c r="AJ59" s="229">
        <v>58068.619999999995</v>
      </c>
      <c r="AK59" s="229">
        <v>8539</v>
      </c>
      <c r="AL59" s="229">
        <v>17594.16</v>
      </c>
      <c r="AM59" s="229">
        <v>3079.39</v>
      </c>
      <c r="AN59" s="229">
        <v>45701.89</v>
      </c>
      <c r="AO59" s="229">
        <v>3815.97</v>
      </c>
      <c r="AP59" s="229">
        <v>11280.21</v>
      </c>
      <c r="AQ59" s="229">
        <v>130742.96000000009</v>
      </c>
      <c r="AR59" s="229">
        <v>14001.959999999992</v>
      </c>
      <c r="AS59" s="229">
        <v>0</v>
      </c>
      <c r="AT59" s="229">
        <v>3283.18</v>
      </c>
      <c r="AU59" s="229">
        <v>15576.34</v>
      </c>
      <c r="AV59" s="229">
        <v>3275</v>
      </c>
      <c r="AW59" s="229">
        <v>97035.693999999989</v>
      </c>
      <c r="AX59" s="229">
        <v>201909.24999999994</v>
      </c>
      <c r="AY59" s="229">
        <v>39192.26</v>
      </c>
      <c r="AZ59" s="229">
        <v>75850.959999999992</v>
      </c>
      <c r="BA59" s="229">
        <v>0</v>
      </c>
      <c r="BB59" s="229">
        <v>0</v>
      </c>
      <c r="BC59" s="229">
        <v>0</v>
      </c>
      <c r="BD59" s="229">
        <f t="shared" si="7"/>
        <v>2387110.8940000008</v>
      </c>
      <c r="BE59" s="229">
        <v>238037.67000000013</v>
      </c>
      <c r="BF59" s="229">
        <f t="shared" ref="BF59:BF97" si="32">X59-BD59</f>
        <v>109073.87599999923</v>
      </c>
      <c r="BG59" s="229">
        <f t="shared" ref="BG59:BG103" si="33">BE59+BF59</f>
        <v>347111.54599999939</v>
      </c>
      <c r="BH59" s="229">
        <v>0</v>
      </c>
      <c r="BI59" s="229">
        <v>0</v>
      </c>
      <c r="BJ59" s="229">
        <v>0</v>
      </c>
      <c r="BK59" s="229">
        <v>0</v>
      </c>
      <c r="BL59" s="229">
        <v>0</v>
      </c>
      <c r="BM59" s="229">
        <v>0</v>
      </c>
      <c r="BN59" s="229">
        <v>0</v>
      </c>
      <c r="BO59" s="229">
        <v>0</v>
      </c>
      <c r="BP59" s="229">
        <v>0</v>
      </c>
      <c r="BQ59" s="229">
        <v>0</v>
      </c>
      <c r="BR59" s="229">
        <v>0</v>
      </c>
      <c r="BS59" s="229">
        <v>0</v>
      </c>
      <c r="BT59" s="229">
        <v>0</v>
      </c>
      <c r="BU59" s="229">
        <v>0</v>
      </c>
      <c r="BV59" s="229">
        <v>0</v>
      </c>
      <c r="BW59" s="229">
        <v>0</v>
      </c>
      <c r="BX59" s="229">
        <v>0</v>
      </c>
      <c r="BY59" s="229">
        <v>0</v>
      </c>
      <c r="BZ59" s="229">
        <v>0</v>
      </c>
      <c r="CA59" s="229">
        <v>0</v>
      </c>
      <c r="CB59" s="229">
        <v>0</v>
      </c>
      <c r="CC59" s="229">
        <f t="shared" si="10"/>
        <v>347111.54599999939</v>
      </c>
      <c r="CD59" s="229"/>
      <c r="CE59" s="229">
        <f t="shared" si="11"/>
        <v>0</v>
      </c>
      <c r="CF59" s="229"/>
      <c r="CG59" s="229">
        <f t="shared" ref="CG59:CG65" si="34">CB59</f>
        <v>0</v>
      </c>
      <c r="CH59" s="229">
        <f t="shared" si="13"/>
        <v>347111.54599999939</v>
      </c>
      <c r="CI59" s="229">
        <v>601391.44999999995</v>
      </c>
      <c r="CJ59" s="229">
        <v>1896.2</v>
      </c>
      <c r="CK59" s="229">
        <v>0</v>
      </c>
      <c r="CL59" s="229">
        <v>599495.25</v>
      </c>
      <c r="CM59" s="229">
        <v>0</v>
      </c>
      <c r="CN59" s="229">
        <v>0</v>
      </c>
      <c r="CO59" s="229">
        <v>9412.2900000000009</v>
      </c>
      <c r="CP59" s="229">
        <v>0</v>
      </c>
      <c r="CQ59" s="229">
        <v>-221535.92</v>
      </c>
      <c r="CR59" s="229">
        <f t="shared" si="14"/>
        <v>387371.62</v>
      </c>
      <c r="CS59" s="229">
        <v>0</v>
      </c>
      <c r="CT59" s="229">
        <v>0</v>
      </c>
      <c r="CU59" s="229">
        <v>0</v>
      </c>
      <c r="CV59" s="229">
        <v>0</v>
      </c>
      <c r="CW59" s="229"/>
      <c r="CX59" s="229"/>
      <c r="CY59" s="229"/>
      <c r="CZ59" s="229">
        <v>0</v>
      </c>
      <c r="DA59" s="229">
        <f t="shared" si="15"/>
        <v>0</v>
      </c>
      <c r="DB59" s="229">
        <v>0</v>
      </c>
      <c r="DC59" s="229">
        <v>7599.38</v>
      </c>
      <c r="DD59" s="229">
        <v>0</v>
      </c>
      <c r="DE59" s="229">
        <v>0</v>
      </c>
      <c r="DF59" s="229">
        <v>-8023.91</v>
      </c>
      <c r="DG59" s="229">
        <v>-39835.453999999998</v>
      </c>
      <c r="DH59" s="229">
        <v>0</v>
      </c>
      <c r="DI59" s="229">
        <v>0</v>
      </c>
      <c r="DJ59" s="229">
        <f t="shared" si="16"/>
        <v>-40259.983999999997</v>
      </c>
      <c r="DK59" s="229">
        <v>0</v>
      </c>
      <c r="DL59" s="229">
        <v>0</v>
      </c>
      <c r="DM59" s="229">
        <v>0</v>
      </c>
      <c r="DN59" s="229">
        <v>0</v>
      </c>
      <c r="DO59" s="229">
        <v>0</v>
      </c>
      <c r="DP59" s="230">
        <v>-8.999999996740371E-2</v>
      </c>
      <c r="DQ59" s="231">
        <f t="shared" ref="DQ59:DQ84" si="35">SUM(Y59:AF59)</f>
        <v>1647405.7900000014</v>
      </c>
      <c r="DR59" s="232">
        <f t="shared" ref="DR59:DR84" si="36">BD59-DQ59</f>
        <v>739705.10399999935</v>
      </c>
      <c r="DS59" s="231">
        <f t="shared" ref="DS59:DS84" si="37">AX59</f>
        <v>201909.24999999994</v>
      </c>
      <c r="DT59" s="231">
        <f t="shared" ref="DT59:DT84" si="38">SUM(N59:P59,S59)</f>
        <v>33243.919999999998</v>
      </c>
      <c r="DU59" s="231">
        <f t="shared" ref="DU59:DU84" si="39">SUM(T59+Q59+R59)</f>
        <v>4950.390000000014</v>
      </c>
      <c r="DV59" s="231">
        <f t="shared" si="20"/>
        <v>0</v>
      </c>
    </row>
    <row r="60" spans="1:126" hidden="1">
      <c r="A60" s="226">
        <v>1026</v>
      </c>
      <c r="B60" s="227" t="s">
        <v>345</v>
      </c>
      <c r="C60" s="228" t="s">
        <v>281</v>
      </c>
      <c r="D60" s="228" t="s">
        <v>282</v>
      </c>
      <c r="E60" s="228" t="s">
        <v>5</v>
      </c>
      <c r="F60" s="228" t="s">
        <v>283</v>
      </c>
      <c r="G60" s="229">
        <v>800925</v>
      </c>
      <c r="H60" s="229">
        <v>0</v>
      </c>
      <c r="I60" s="229">
        <v>24481</v>
      </c>
      <c r="J60" s="229">
        <v>0</v>
      </c>
      <c r="K60" s="229">
        <v>0</v>
      </c>
      <c r="L60" s="229">
        <v>0</v>
      </c>
      <c r="M60" s="229">
        <v>135724</v>
      </c>
      <c r="N60" s="229">
        <v>24356</v>
      </c>
      <c r="O60" s="229">
        <v>7253</v>
      </c>
      <c r="P60" s="229">
        <v>0</v>
      </c>
      <c r="Q60" s="229">
        <v>0</v>
      </c>
      <c r="R60" s="229">
        <v>0</v>
      </c>
      <c r="S60" s="229">
        <v>22228</v>
      </c>
      <c r="T60" s="229">
        <v>34918</v>
      </c>
      <c r="U60" s="229">
        <v>0</v>
      </c>
      <c r="V60" s="229">
        <v>0</v>
      </c>
      <c r="W60" s="229">
        <v>0</v>
      </c>
      <c r="X60" s="229">
        <f t="shared" si="6"/>
        <v>1049885</v>
      </c>
      <c r="Y60" s="229">
        <v>137633</v>
      </c>
      <c r="Z60" s="229">
        <v>0</v>
      </c>
      <c r="AA60" s="229">
        <v>262365</v>
      </c>
      <c r="AB60" s="229">
        <v>26902</v>
      </c>
      <c r="AC60" s="229">
        <v>70418</v>
      </c>
      <c r="AD60" s="229">
        <v>0</v>
      </c>
      <c r="AE60" s="229">
        <v>0</v>
      </c>
      <c r="AF60" s="229">
        <v>2519</v>
      </c>
      <c r="AG60" s="229">
        <v>0</v>
      </c>
      <c r="AH60" s="229">
        <v>0</v>
      </c>
      <c r="AI60" s="229">
        <v>0</v>
      </c>
      <c r="AJ60" s="229">
        <v>24831</v>
      </c>
      <c r="AK60" s="229">
        <v>22</v>
      </c>
      <c r="AL60" s="229">
        <v>2277</v>
      </c>
      <c r="AM60" s="229">
        <v>5704</v>
      </c>
      <c r="AN60" s="229">
        <v>18753</v>
      </c>
      <c r="AO60" s="229">
        <v>0</v>
      </c>
      <c r="AP60" s="229">
        <v>22917</v>
      </c>
      <c r="AQ60" s="229">
        <v>15112</v>
      </c>
      <c r="AR60" s="229">
        <v>0</v>
      </c>
      <c r="AS60" s="229">
        <v>0</v>
      </c>
      <c r="AT60" s="229">
        <v>174507</v>
      </c>
      <c r="AU60" s="229">
        <v>3292</v>
      </c>
      <c r="AV60" s="229">
        <v>0</v>
      </c>
      <c r="AW60" s="229">
        <v>18411</v>
      </c>
      <c r="AX60" s="229">
        <v>70230</v>
      </c>
      <c r="AY60" s="229">
        <v>380</v>
      </c>
      <c r="AZ60" s="229">
        <v>40277</v>
      </c>
      <c r="BA60" s="229">
        <v>0</v>
      </c>
      <c r="BB60" s="229">
        <v>0</v>
      </c>
      <c r="BC60" s="229">
        <v>0</v>
      </c>
      <c r="BD60" s="229">
        <f t="shared" si="7"/>
        <v>896550</v>
      </c>
      <c r="BE60" s="229">
        <v>201529</v>
      </c>
      <c r="BF60" s="229">
        <f t="shared" si="32"/>
        <v>153335</v>
      </c>
      <c r="BG60" s="229">
        <f t="shared" si="33"/>
        <v>354864</v>
      </c>
      <c r="BH60" s="229">
        <v>17313</v>
      </c>
      <c r="BI60" s="229">
        <v>0</v>
      </c>
      <c r="BJ60" s="229">
        <v>0</v>
      </c>
      <c r="BK60" s="229">
        <v>17313</v>
      </c>
      <c r="BL60" s="229">
        <v>0</v>
      </c>
      <c r="BM60" s="229">
        <v>0</v>
      </c>
      <c r="BN60" s="229">
        <v>0</v>
      </c>
      <c r="BO60" s="229">
        <v>0</v>
      </c>
      <c r="BP60" s="229">
        <v>0</v>
      </c>
      <c r="BQ60" s="229">
        <v>0</v>
      </c>
      <c r="BR60" s="229">
        <v>17313</v>
      </c>
      <c r="BS60" s="229">
        <v>17313</v>
      </c>
      <c r="BT60" s="229">
        <v>0</v>
      </c>
      <c r="BU60" s="229">
        <v>0</v>
      </c>
      <c r="BV60" s="229">
        <v>0</v>
      </c>
      <c r="BW60" s="229">
        <v>0</v>
      </c>
      <c r="BX60" s="229">
        <v>0</v>
      </c>
      <c r="BY60" s="229">
        <v>0</v>
      </c>
      <c r="BZ60" s="229">
        <v>0</v>
      </c>
      <c r="CA60" s="229">
        <v>0</v>
      </c>
      <c r="CB60" s="229">
        <v>0</v>
      </c>
      <c r="CC60" s="229">
        <f t="shared" si="10"/>
        <v>354864</v>
      </c>
      <c r="CD60" s="229"/>
      <c r="CE60" s="229">
        <f t="shared" si="11"/>
        <v>17313</v>
      </c>
      <c r="CF60" s="229"/>
      <c r="CG60" s="229">
        <f t="shared" si="34"/>
        <v>0</v>
      </c>
      <c r="CH60" s="229">
        <f t="shared" si="13"/>
        <v>372177</v>
      </c>
      <c r="CI60" s="229">
        <v>210818</v>
      </c>
      <c r="CJ60" s="229">
        <v>0</v>
      </c>
      <c r="CK60" s="229">
        <v>0</v>
      </c>
      <c r="CL60" s="229">
        <v>210818</v>
      </c>
      <c r="CM60" s="229">
        <v>8530</v>
      </c>
      <c r="CN60" s="229">
        <v>0</v>
      </c>
      <c r="CO60" s="229">
        <v>1582</v>
      </c>
      <c r="CP60" s="229">
        <v>19</v>
      </c>
      <c r="CQ60" s="229">
        <v>0</v>
      </c>
      <c r="CR60" s="229">
        <f t="shared" si="14"/>
        <v>220949</v>
      </c>
      <c r="CS60" s="229">
        <v>50019</v>
      </c>
      <c r="CT60" s="229">
        <v>0</v>
      </c>
      <c r="CU60" s="229">
        <v>0</v>
      </c>
      <c r="CV60" s="229">
        <v>50019</v>
      </c>
      <c r="CW60" s="229"/>
      <c r="CX60" s="229"/>
      <c r="CY60" s="229"/>
      <c r="CZ60" s="229">
        <v>0</v>
      </c>
      <c r="DA60" s="229">
        <f t="shared" si="15"/>
        <v>50019</v>
      </c>
      <c r="DB60" s="229">
        <v>0</v>
      </c>
      <c r="DC60" s="229">
        <v>7232</v>
      </c>
      <c r="DD60" s="229">
        <v>0</v>
      </c>
      <c r="DE60" s="229">
        <v>0</v>
      </c>
      <c r="DF60" s="229">
        <v>0</v>
      </c>
      <c r="DG60" s="229">
        <v>0</v>
      </c>
      <c r="DH60" s="229">
        <v>0</v>
      </c>
      <c r="DI60" s="229">
        <v>0</v>
      </c>
      <c r="DJ60" s="229">
        <f t="shared" si="16"/>
        <v>7232</v>
      </c>
      <c r="DK60" s="229">
        <v>1601</v>
      </c>
      <c r="DL60" s="229">
        <v>94663</v>
      </c>
      <c r="DM60" s="229">
        <v>-2287</v>
      </c>
      <c r="DN60" s="229">
        <v>0</v>
      </c>
      <c r="DO60" s="229">
        <v>0</v>
      </c>
      <c r="DP60" s="230">
        <v>-0.37</v>
      </c>
      <c r="DQ60" s="231">
        <f t="shared" si="35"/>
        <v>499837</v>
      </c>
      <c r="DR60" s="232">
        <f t="shared" si="36"/>
        <v>396713</v>
      </c>
      <c r="DS60" s="231">
        <f t="shared" si="37"/>
        <v>70230</v>
      </c>
      <c r="DT60" s="231">
        <f t="shared" si="38"/>
        <v>53837</v>
      </c>
      <c r="DU60" s="231">
        <f t="shared" si="39"/>
        <v>34918</v>
      </c>
      <c r="DV60" s="231">
        <f t="shared" si="20"/>
        <v>93977</v>
      </c>
    </row>
    <row r="61" spans="1:126" hidden="1">
      <c r="A61" s="226">
        <v>2294</v>
      </c>
      <c r="B61" s="227" t="s">
        <v>346</v>
      </c>
      <c r="C61" s="228" t="s">
        <v>281</v>
      </c>
      <c r="D61" s="228" t="s">
        <v>291</v>
      </c>
      <c r="E61" s="228" t="s">
        <v>5</v>
      </c>
      <c r="F61" s="228" t="s">
        <v>283</v>
      </c>
      <c r="G61" s="229">
        <v>2461218</v>
      </c>
      <c r="H61" s="229">
        <v>0</v>
      </c>
      <c r="I61" s="229">
        <v>193696</v>
      </c>
      <c r="J61" s="229">
        <v>0</v>
      </c>
      <c r="K61" s="229">
        <v>279720</v>
      </c>
      <c r="L61" s="229">
        <v>9828</v>
      </c>
      <c r="M61" s="229">
        <v>0</v>
      </c>
      <c r="N61" s="229">
        <v>0</v>
      </c>
      <c r="O61" s="229">
        <v>29749</v>
      </c>
      <c r="P61" s="229">
        <v>16056</v>
      </c>
      <c r="Q61" s="229">
        <v>0</v>
      </c>
      <c r="R61" s="229">
        <v>0</v>
      </c>
      <c r="S61" s="229">
        <v>4675</v>
      </c>
      <c r="T61" s="229">
        <v>0</v>
      </c>
      <c r="U61" s="229">
        <v>0</v>
      </c>
      <c r="V61" s="229">
        <v>7050</v>
      </c>
      <c r="W61" s="229">
        <v>66098</v>
      </c>
      <c r="X61" s="229">
        <f t="shared" si="6"/>
        <v>3068090</v>
      </c>
      <c r="Y61" s="229">
        <v>1136356</v>
      </c>
      <c r="Z61" s="229">
        <v>0</v>
      </c>
      <c r="AA61" s="229">
        <v>432628</v>
      </c>
      <c r="AB61" s="229">
        <v>89881</v>
      </c>
      <c r="AC61" s="229">
        <v>148872</v>
      </c>
      <c r="AD61" s="229">
        <v>0</v>
      </c>
      <c r="AE61" s="229">
        <v>57875</v>
      </c>
      <c r="AF61" s="229">
        <v>0</v>
      </c>
      <c r="AG61" s="229">
        <v>8336</v>
      </c>
      <c r="AH61" s="229">
        <v>0</v>
      </c>
      <c r="AI61" s="229">
        <v>0</v>
      </c>
      <c r="AJ61" s="229">
        <v>26521</v>
      </c>
      <c r="AK61" s="229">
        <v>1800</v>
      </c>
      <c r="AL61" s="229">
        <v>14926</v>
      </c>
      <c r="AM61" s="229">
        <v>2463</v>
      </c>
      <c r="AN61" s="229">
        <v>46138</v>
      </c>
      <c r="AO61" s="229">
        <v>28090</v>
      </c>
      <c r="AP61" s="229">
        <v>44556</v>
      </c>
      <c r="AQ61" s="229">
        <v>100629</v>
      </c>
      <c r="AR61" s="229">
        <v>3427</v>
      </c>
      <c r="AS61" s="229">
        <v>0</v>
      </c>
      <c r="AT61" s="229">
        <v>27177</v>
      </c>
      <c r="AU61" s="229">
        <v>11095</v>
      </c>
      <c r="AV61" s="229">
        <v>10058</v>
      </c>
      <c r="AW61" s="229">
        <v>156873.07</v>
      </c>
      <c r="AX61" s="229">
        <v>217011</v>
      </c>
      <c r="AY61" s="229">
        <v>29341</v>
      </c>
      <c r="AZ61" s="229">
        <v>388572</v>
      </c>
      <c r="BA61" s="229">
        <v>0</v>
      </c>
      <c r="BB61" s="229">
        <v>0</v>
      </c>
      <c r="BC61" s="229">
        <v>0</v>
      </c>
      <c r="BD61" s="229">
        <f t="shared" si="7"/>
        <v>2982625.07</v>
      </c>
      <c r="BE61" s="229">
        <v>539386</v>
      </c>
      <c r="BF61" s="229">
        <f t="shared" si="32"/>
        <v>85464.930000000168</v>
      </c>
      <c r="BG61" s="229">
        <f t="shared" si="33"/>
        <v>624850.93000000017</v>
      </c>
      <c r="BH61" s="229">
        <v>8691</v>
      </c>
      <c r="BI61" s="229">
        <v>0</v>
      </c>
      <c r="BJ61" s="229">
        <v>0</v>
      </c>
      <c r="BK61" s="229">
        <v>8691</v>
      </c>
      <c r="BL61" s="229">
        <v>0</v>
      </c>
      <c r="BM61" s="229">
        <v>0</v>
      </c>
      <c r="BN61" s="229">
        <v>0</v>
      </c>
      <c r="BO61" s="229">
        <v>0</v>
      </c>
      <c r="BP61" s="229">
        <v>0</v>
      </c>
      <c r="BQ61" s="229">
        <v>4828</v>
      </c>
      <c r="BR61" s="229">
        <v>8691</v>
      </c>
      <c r="BS61" s="229">
        <v>13520</v>
      </c>
      <c r="BT61" s="229">
        <v>0</v>
      </c>
      <c r="BU61" s="229">
        <v>0</v>
      </c>
      <c r="BV61" s="229">
        <v>0</v>
      </c>
      <c r="BW61" s="229">
        <v>0</v>
      </c>
      <c r="BX61" s="229">
        <v>0</v>
      </c>
      <c r="BY61" s="229">
        <v>0</v>
      </c>
      <c r="BZ61" s="229">
        <v>0</v>
      </c>
      <c r="CA61" s="229">
        <v>0</v>
      </c>
      <c r="CB61" s="229">
        <v>0</v>
      </c>
      <c r="CC61" s="229">
        <f t="shared" si="10"/>
        <v>624850.93000000017</v>
      </c>
      <c r="CD61" s="229"/>
      <c r="CE61" s="229">
        <f t="shared" si="11"/>
        <v>13520</v>
      </c>
      <c r="CF61" s="229"/>
      <c r="CG61" s="229">
        <f t="shared" si="34"/>
        <v>0</v>
      </c>
      <c r="CH61" s="229">
        <f t="shared" si="13"/>
        <v>638370.93000000017</v>
      </c>
      <c r="CI61" s="229">
        <v>801800</v>
      </c>
      <c r="CJ61" s="229">
        <v>0</v>
      </c>
      <c r="CK61" s="229">
        <v>0</v>
      </c>
      <c r="CL61" s="229">
        <v>801800</v>
      </c>
      <c r="CM61" s="229">
        <v>0</v>
      </c>
      <c r="CN61" s="229">
        <v>0</v>
      </c>
      <c r="CO61" s="229">
        <v>10407</v>
      </c>
      <c r="CP61" s="229">
        <v>18362</v>
      </c>
      <c r="CQ61" s="229">
        <v>576</v>
      </c>
      <c r="CR61" s="229">
        <f t="shared" si="14"/>
        <v>831145</v>
      </c>
      <c r="CS61" s="229">
        <v>0</v>
      </c>
      <c r="CT61" s="229">
        <v>0</v>
      </c>
      <c r="CU61" s="229">
        <v>0</v>
      </c>
      <c r="CV61" s="229">
        <v>0</v>
      </c>
      <c r="CW61" s="229"/>
      <c r="CX61" s="229"/>
      <c r="CY61" s="229"/>
      <c r="CZ61" s="229">
        <v>0</v>
      </c>
      <c r="DA61" s="229">
        <f t="shared" si="15"/>
        <v>0</v>
      </c>
      <c r="DB61" s="229">
        <v>0</v>
      </c>
      <c r="DC61" s="229">
        <v>19188.72</v>
      </c>
      <c r="DD61" s="229">
        <v>0</v>
      </c>
      <c r="DE61" s="229">
        <v>0</v>
      </c>
      <c r="DF61" s="229">
        <v>0</v>
      </c>
      <c r="DG61" s="229">
        <v>-38095.07</v>
      </c>
      <c r="DH61" s="229">
        <v>0</v>
      </c>
      <c r="DI61" s="229">
        <v>0</v>
      </c>
      <c r="DJ61" s="229">
        <f t="shared" si="16"/>
        <v>-18906.349999999999</v>
      </c>
      <c r="DK61" s="229">
        <v>0</v>
      </c>
      <c r="DL61" s="229">
        <v>0</v>
      </c>
      <c r="DM61" s="229">
        <v>-525</v>
      </c>
      <c r="DN61" s="229">
        <v>-173343</v>
      </c>
      <c r="DO61" s="229">
        <v>0</v>
      </c>
      <c r="DP61" s="230">
        <v>0.09</v>
      </c>
      <c r="DQ61" s="231">
        <f t="shared" si="35"/>
        <v>1865612</v>
      </c>
      <c r="DR61" s="232">
        <f t="shared" si="36"/>
        <v>1117013.0699999998</v>
      </c>
      <c r="DS61" s="231">
        <f t="shared" si="37"/>
        <v>217011</v>
      </c>
      <c r="DT61" s="231">
        <f t="shared" si="38"/>
        <v>50480</v>
      </c>
      <c r="DU61" s="231">
        <f t="shared" si="39"/>
        <v>0</v>
      </c>
      <c r="DV61" s="231">
        <f t="shared" si="20"/>
        <v>-173868</v>
      </c>
    </row>
    <row r="62" spans="1:126" hidden="1">
      <c r="A62" s="226">
        <v>2486</v>
      </c>
      <c r="B62" s="227" t="s">
        <v>347</v>
      </c>
      <c r="C62" s="228" t="s">
        <v>281</v>
      </c>
      <c r="D62" s="228" t="s">
        <v>291</v>
      </c>
      <c r="E62" s="228" t="s">
        <v>5</v>
      </c>
      <c r="F62" s="228" t="s">
        <v>283</v>
      </c>
      <c r="G62" s="229">
        <v>1454335.95</v>
      </c>
      <c r="H62" s="229">
        <v>0</v>
      </c>
      <c r="I62" s="229">
        <v>111650.58</v>
      </c>
      <c r="J62" s="229">
        <v>0</v>
      </c>
      <c r="K62" s="229">
        <v>207960</v>
      </c>
      <c r="L62" s="229">
        <v>0</v>
      </c>
      <c r="M62" s="229">
        <v>0</v>
      </c>
      <c r="N62" s="229">
        <v>200</v>
      </c>
      <c r="O62" s="229">
        <v>8195.76</v>
      </c>
      <c r="P62" s="229">
        <v>4360.3999999999996</v>
      </c>
      <c r="Q62" s="229">
        <v>0</v>
      </c>
      <c r="R62" s="229">
        <v>0</v>
      </c>
      <c r="S62" s="229">
        <v>2506</v>
      </c>
      <c r="T62" s="229">
        <v>11806.67</v>
      </c>
      <c r="U62" s="229">
        <v>0</v>
      </c>
      <c r="V62" s="229">
        <v>5844.25</v>
      </c>
      <c r="W62" s="229">
        <v>30554</v>
      </c>
      <c r="X62" s="229">
        <f t="shared" si="6"/>
        <v>1837413.6099999999</v>
      </c>
      <c r="Y62" s="229">
        <v>708072.24</v>
      </c>
      <c r="Z62" s="229">
        <v>0</v>
      </c>
      <c r="AA62" s="229">
        <v>408139.72</v>
      </c>
      <c r="AB62" s="229">
        <v>78119.350000000006</v>
      </c>
      <c r="AC62" s="229">
        <v>102318.94</v>
      </c>
      <c r="AD62" s="229">
        <v>78088.240000000005</v>
      </c>
      <c r="AE62" s="229">
        <v>52328.21</v>
      </c>
      <c r="AF62" s="229">
        <v>3000.16</v>
      </c>
      <c r="AG62" s="229">
        <v>5947</v>
      </c>
      <c r="AH62" s="229">
        <v>0</v>
      </c>
      <c r="AI62" s="229">
        <v>0</v>
      </c>
      <c r="AJ62" s="229">
        <v>21990.63</v>
      </c>
      <c r="AK62" s="229">
        <v>3562.1</v>
      </c>
      <c r="AL62" s="229">
        <v>3713.74</v>
      </c>
      <c r="AM62" s="229">
        <v>4200.24</v>
      </c>
      <c r="AN62" s="229">
        <v>61286.31</v>
      </c>
      <c r="AO62" s="229">
        <v>14979.66</v>
      </c>
      <c r="AP62" s="229">
        <v>25972.1</v>
      </c>
      <c r="AQ62" s="229">
        <v>41118.5</v>
      </c>
      <c r="AR62" s="229">
        <v>8260.23</v>
      </c>
      <c r="AS62" s="229">
        <v>0</v>
      </c>
      <c r="AT62" s="229">
        <v>11227.33</v>
      </c>
      <c r="AU62" s="229">
        <v>4925</v>
      </c>
      <c r="AV62" s="229">
        <v>0</v>
      </c>
      <c r="AW62" s="229">
        <v>40315.81</v>
      </c>
      <c r="AX62" s="229">
        <v>88841.85</v>
      </c>
      <c r="AY62" s="229">
        <v>33073.46</v>
      </c>
      <c r="AZ62" s="229">
        <v>67909.75</v>
      </c>
      <c r="BA62" s="229">
        <v>0</v>
      </c>
      <c r="BB62" s="229">
        <v>0</v>
      </c>
      <c r="BC62" s="229">
        <v>0</v>
      </c>
      <c r="BD62" s="229">
        <f t="shared" si="7"/>
        <v>1867390.57</v>
      </c>
      <c r="BE62" s="229">
        <v>309284.0700000003</v>
      </c>
      <c r="BF62" s="229">
        <f t="shared" si="32"/>
        <v>-29976.960000000196</v>
      </c>
      <c r="BG62" s="229">
        <f t="shared" si="33"/>
        <v>279307.1100000001</v>
      </c>
      <c r="BH62" s="229">
        <v>6295</v>
      </c>
      <c r="BI62" s="229">
        <v>0</v>
      </c>
      <c r="BJ62" s="229">
        <v>0</v>
      </c>
      <c r="BK62" s="229">
        <v>6295</v>
      </c>
      <c r="BL62" s="229">
        <v>0</v>
      </c>
      <c r="BM62" s="229">
        <v>0</v>
      </c>
      <c r="BN62" s="229">
        <v>0</v>
      </c>
      <c r="BO62" s="229">
        <v>6870.5</v>
      </c>
      <c r="BP62" s="229">
        <v>6870.5</v>
      </c>
      <c r="BQ62" s="229">
        <v>5540.7000000000007</v>
      </c>
      <c r="BR62" s="229">
        <v>-575.5</v>
      </c>
      <c r="BS62" s="229">
        <v>4965.2000000000007</v>
      </c>
      <c r="BT62" s="229">
        <v>0</v>
      </c>
      <c r="BU62" s="229">
        <v>0</v>
      </c>
      <c r="BV62" s="229">
        <v>0</v>
      </c>
      <c r="BW62" s="229">
        <v>0</v>
      </c>
      <c r="BX62" s="229">
        <v>0</v>
      </c>
      <c r="BY62" s="229">
        <v>0</v>
      </c>
      <c r="BZ62" s="229">
        <v>0</v>
      </c>
      <c r="CA62" s="229">
        <v>0</v>
      </c>
      <c r="CB62" s="229">
        <v>0</v>
      </c>
      <c r="CC62" s="229">
        <f t="shared" si="10"/>
        <v>279307.1100000001</v>
      </c>
      <c r="CD62" s="229"/>
      <c r="CE62" s="229">
        <f t="shared" si="11"/>
        <v>4965.2000000000007</v>
      </c>
      <c r="CF62" s="229"/>
      <c r="CG62" s="229">
        <f t="shared" si="34"/>
        <v>0</v>
      </c>
      <c r="CH62" s="229">
        <f t="shared" si="13"/>
        <v>284272.31000000011</v>
      </c>
      <c r="CI62" s="229">
        <v>202366.11</v>
      </c>
      <c r="CJ62" s="229">
        <v>0</v>
      </c>
      <c r="CK62" s="229">
        <v>0</v>
      </c>
      <c r="CL62" s="229">
        <v>202366.11</v>
      </c>
      <c r="CM62" s="229">
        <v>0</v>
      </c>
      <c r="CN62" s="229">
        <v>0</v>
      </c>
      <c r="CO62" s="229">
        <v>4467.5600000000004</v>
      </c>
      <c r="CP62" s="229">
        <v>0</v>
      </c>
      <c r="CQ62" s="229">
        <v>0</v>
      </c>
      <c r="CR62" s="229">
        <f t="shared" si="14"/>
        <v>206833.66999999998</v>
      </c>
      <c r="CS62" s="229">
        <v>102735.67</v>
      </c>
      <c r="CT62" s="229">
        <v>0</v>
      </c>
      <c r="CU62" s="229">
        <v>0</v>
      </c>
      <c r="CV62" s="229">
        <v>102735.67</v>
      </c>
      <c r="CW62" s="229"/>
      <c r="CX62" s="229"/>
      <c r="CY62" s="229"/>
      <c r="CZ62" s="229">
        <v>0</v>
      </c>
      <c r="DA62" s="229">
        <f t="shared" si="15"/>
        <v>102735.67</v>
      </c>
      <c r="DB62" s="229">
        <v>0</v>
      </c>
      <c r="DC62" s="229">
        <v>1825.8</v>
      </c>
      <c r="DD62" s="229">
        <v>0</v>
      </c>
      <c r="DE62" s="229">
        <v>0</v>
      </c>
      <c r="DF62" s="229">
        <v>-12212.93</v>
      </c>
      <c r="DG62" s="229">
        <v>0</v>
      </c>
      <c r="DH62" s="229">
        <v>0</v>
      </c>
      <c r="DI62" s="229">
        <v>0</v>
      </c>
      <c r="DJ62" s="229">
        <f t="shared" si="16"/>
        <v>-10387.130000000001</v>
      </c>
      <c r="DK62" s="229">
        <v>0</v>
      </c>
      <c r="DL62" s="229">
        <v>5558</v>
      </c>
      <c r="DM62" s="229">
        <v>0</v>
      </c>
      <c r="DN62" s="229">
        <v>-20468.169999999998</v>
      </c>
      <c r="DO62" s="229">
        <v>0</v>
      </c>
      <c r="DP62" s="230">
        <v>0.27000000001862645</v>
      </c>
      <c r="DQ62" s="231">
        <f t="shared" si="35"/>
        <v>1430066.8599999999</v>
      </c>
      <c r="DR62" s="232">
        <f t="shared" si="36"/>
        <v>437323.7100000002</v>
      </c>
      <c r="DS62" s="231">
        <f t="shared" si="37"/>
        <v>88841.85</v>
      </c>
      <c r="DT62" s="231">
        <f t="shared" si="38"/>
        <v>15262.16</v>
      </c>
      <c r="DU62" s="231">
        <f t="shared" si="39"/>
        <v>11806.67</v>
      </c>
      <c r="DV62" s="231">
        <f t="shared" si="20"/>
        <v>-14910.169999999998</v>
      </c>
    </row>
    <row r="63" spans="1:126" hidden="1">
      <c r="A63" s="226">
        <v>3435</v>
      </c>
      <c r="B63" s="227" t="s">
        <v>348</v>
      </c>
      <c r="C63" s="228" t="s">
        <v>281</v>
      </c>
      <c r="D63" s="228" t="s">
        <v>291</v>
      </c>
      <c r="E63" s="228" t="s">
        <v>5</v>
      </c>
      <c r="F63" s="228" t="s">
        <v>283</v>
      </c>
      <c r="G63" s="229">
        <v>2054320.97</v>
      </c>
      <c r="H63" s="229">
        <v>0</v>
      </c>
      <c r="I63" s="229">
        <v>206440.53</v>
      </c>
      <c r="J63" s="229">
        <v>0</v>
      </c>
      <c r="K63" s="229">
        <v>66270</v>
      </c>
      <c r="L63" s="229">
        <v>3256.93</v>
      </c>
      <c r="M63" s="229">
        <v>0</v>
      </c>
      <c r="N63" s="229">
        <v>59377.820000000007</v>
      </c>
      <c r="O63" s="229">
        <v>172294.13000000003</v>
      </c>
      <c r="P63" s="229">
        <v>0</v>
      </c>
      <c r="Q63" s="229">
        <v>0</v>
      </c>
      <c r="R63" s="229">
        <v>0</v>
      </c>
      <c r="S63" s="229">
        <v>30062.42</v>
      </c>
      <c r="T63" s="229">
        <v>11080.650000000001</v>
      </c>
      <c r="U63" s="229">
        <v>0</v>
      </c>
      <c r="V63" s="229">
        <v>600.83000000000004</v>
      </c>
      <c r="W63" s="229">
        <v>100619</v>
      </c>
      <c r="X63" s="229">
        <f t="shared" si="6"/>
        <v>2704323.28</v>
      </c>
      <c r="Y63" s="229">
        <v>1302544.0699999996</v>
      </c>
      <c r="Z63" s="229">
        <v>0</v>
      </c>
      <c r="AA63" s="229">
        <v>404864.01</v>
      </c>
      <c r="AB63" s="229">
        <v>105052.80999999854</v>
      </c>
      <c r="AC63" s="229">
        <v>131615.04999999999</v>
      </c>
      <c r="AD63" s="229">
        <v>0</v>
      </c>
      <c r="AE63" s="229">
        <v>85909.570000000065</v>
      </c>
      <c r="AF63" s="229">
        <v>7149.300000000002</v>
      </c>
      <c r="AG63" s="229">
        <v>6027.04</v>
      </c>
      <c r="AH63" s="229">
        <v>0</v>
      </c>
      <c r="AI63" s="229">
        <v>0</v>
      </c>
      <c r="AJ63" s="229">
        <v>9913.2099999999991</v>
      </c>
      <c r="AK63" s="229">
        <v>3829.3200000000006</v>
      </c>
      <c r="AL63" s="229">
        <v>3173.64</v>
      </c>
      <c r="AM63" s="229">
        <v>10042.09</v>
      </c>
      <c r="AN63" s="229">
        <v>39094.25</v>
      </c>
      <c r="AO63" s="229">
        <v>5193.97</v>
      </c>
      <c r="AP63" s="229">
        <v>6954.4</v>
      </c>
      <c r="AQ63" s="229">
        <v>75638.880000000092</v>
      </c>
      <c r="AR63" s="229">
        <v>7909.6000000000013</v>
      </c>
      <c r="AS63" s="229">
        <v>0</v>
      </c>
      <c r="AT63" s="229">
        <v>19290.12</v>
      </c>
      <c r="AU63" s="229">
        <v>10240.799999999999</v>
      </c>
      <c r="AV63" s="229">
        <v>0</v>
      </c>
      <c r="AW63" s="229">
        <v>242236.85</v>
      </c>
      <c r="AX63" s="229">
        <v>35978.680000000008</v>
      </c>
      <c r="AY63" s="229">
        <v>10579.54</v>
      </c>
      <c r="AZ63" s="229">
        <v>196447.64</v>
      </c>
      <c r="BA63" s="229">
        <v>0</v>
      </c>
      <c r="BB63" s="229">
        <v>0</v>
      </c>
      <c r="BC63" s="229">
        <v>0</v>
      </c>
      <c r="BD63" s="229">
        <f t="shared" si="7"/>
        <v>2719684.8399999989</v>
      </c>
      <c r="BE63" s="229">
        <v>173560.11999999988</v>
      </c>
      <c r="BF63" s="229">
        <f t="shared" si="32"/>
        <v>-15361.559999999125</v>
      </c>
      <c r="BG63" s="229">
        <f t="shared" si="33"/>
        <v>158198.56000000075</v>
      </c>
      <c r="BH63" s="229">
        <v>8736.25</v>
      </c>
      <c r="BI63" s="229">
        <v>0</v>
      </c>
      <c r="BJ63" s="229">
        <v>0</v>
      </c>
      <c r="BK63" s="229">
        <v>8736.25</v>
      </c>
      <c r="BL63" s="229">
        <v>0</v>
      </c>
      <c r="BM63" s="229">
        <v>0</v>
      </c>
      <c r="BN63" s="229">
        <v>0</v>
      </c>
      <c r="BO63" s="229">
        <v>8614.59</v>
      </c>
      <c r="BP63" s="229">
        <v>8614.59</v>
      </c>
      <c r="BQ63" s="229">
        <v>11098.259999999995</v>
      </c>
      <c r="BR63" s="229">
        <v>121.65999999999985</v>
      </c>
      <c r="BS63" s="229">
        <v>11219.919999999995</v>
      </c>
      <c r="BT63" s="229">
        <v>0</v>
      </c>
      <c r="BU63" s="229">
        <v>0</v>
      </c>
      <c r="BV63" s="229">
        <v>0</v>
      </c>
      <c r="BW63" s="229">
        <v>0</v>
      </c>
      <c r="BX63" s="229">
        <v>0</v>
      </c>
      <c r="BY63" s="229">
        <v>0</v>
      </c>
      <c r="BZ63" s="229">
        <v>0</v>
      </c>
      <c r="CA63" s="229">
        <v>0</v>
      </c>
      <c r="CB63" s="229">
        <v>0</v>
      </c>
      <c r="CC63" s="229">
        <f t="shared" si="10"/>
        <v>158198.56000000075</v>
      </c>
      <c r="CD63" s="229"/>
      <c r="CE63" s="229">
        <f t="shared" si="11"/>
        <v>11219.919999999995</v>
      </c>
      <c r="CF63" s="229"/>
      <c r="CG63" s="229">
        <f t="shared" si="34"/>
        <v>0</v>
      </c>
      <c r="CH63" s="229">
        <f t="shared" si="13"/>
        <v>169418.48000000074</v>
      </c>
      <c r="CI63" s="229">
        <v>242119.88</v>
      </c>
      <c r="CJ63" s="229">
        <v>2516.9499999999998</v>
      </c>
      <c r="CK63" s="229">
        <v>251857.37</v>
      </c>
      <c r="CL63" s="229">
        <v>491460.3</v>
      </c>
      <c r="CM63" s="229">
        <v>0</v>
      </c>
      <c r="CN63" s="229">
        <v>0</v>
      </c>
      <c r="CO63" s="229">
        <v>4963.76</v>
      </c>
      <c r="CP63" s="229">
        <v>0</v>
      </c>
      <c r="CQ63" s="229">
        <v>-254142.28</v>
      </c>
      <c r="CR63" s="229">
        <f t="shared" si="14"/>
        <v>242281.78</v>
      </c>
      <c r="CS63" s="229">
        <v>0</v>
      </c>
      <c r="CT63" s="229">
        <v>0</v>
      </c>
      <c r="CU63" s="229">
        <v>0</v>
      </c>
      <c r="CV63" s="229">
        <v>0</v>
      </c>
      <c r="CW63" s="229"/>
      <c r="CX63" s="229"/>
      <c r="CY63" s="229"/>
      <c r="CZ63" s="229">
        <v>0</v>
      </c>
      <c r="DA63" s="229">
        <f t="shared" si="15"/>
        <v>0</v>
      </c>
      <c r="DB63" s="229">
        <v>0</v>
      </c>
      <c r="DC63" s="229">
        <v>5705.68</v>
      </c>
      <c r="DD63" s="229">
        <v>0</v>
      </c>
      <c r="DE63" s="229">
        <v>0</v>
      </c>
      <c r="DF63" s="229">
        <v>-13312.94</v>
      </c>
      <c r="DG63" s="229">
        <v>-65256.04</v>
      </c>
      <c r="DH63" s="229">
        <v>0</v>
      </c>
      <c r="DI63" s="229">
        <v>0</v>
      </c>
      <c r="DJ63" s="229">
        <f t="shared" si="16"/>
        <v>-72863.3</v>
      </c>
      <c r="DK63" s="229">
        <v>0</v>
      </c>
      <c r="DL63" s="229">
        <v>0</v>
      </c>
      <c r="DM63" s="229">
        <v>0</v>
      </c>
      <c r="DN63" s="229">
        <v>0</v>
      </c>
      <c r="DO63" s="229">
        <v>0</v>
      </c>
      <c r="DP63" s="230">
        <v>0</v>
      </c>
      <c r="DQ63" s="231">
        <f t="shared" si="35"/>
        <v>2037134.8099999984</v>
      </c>
      <c r="DR63" s="232">
        <f t="shared" si="36"/>
        <v>682550.03000000049</v>
      </c>
      <c r="DS63" s="231">
        <f t="shared" si="37"/>
        <v>35978.680000000008</v>
      </c>
      <c r="DT63" s="231">
        <f t="shared" si="38"/>
        <v>261734.37000000005</v>
      </c>
      <c r="DU63" s="231">
        <f t="shared" si="39"/>
        <v>11080.650000000001</v>
      </c>
      <c r="DV63" s="231">
        <f t="shared" si="20"/>
        <v>0</v>
      </c>
    </row>
    <row r="64" spans="1:126" hidden="1">
      <c r="A64" s="226">
        <v>7050</v>
      </c>
      <c r="B64" s="227" t="s">
        <v>349</v>
      </c>
      <c r="C64" s="228" t="s">
        <v>281</v>
      </c>
      <c r="D64" s="228" t="s">
        <v>296</v>
      </c>
      <c r="E64" s="228" t="s">
        <v>5</v>
      </c>
      <c r="F64" s="228" t="s">
        <v>283</v>
      </c>
      <c r="G64" s="229">
        <v>1300199.33</v>
      </c>
      <c r="H64" s="229">
        <v>0</v>
      </c>
      <c r="I64" s="229">
        <v>1865446.68</v>
      </c>
      <c r="J64" s="229">
        <v>0</v>
      </c>
      <c r="K64" s="229">
        <v>51450</v>
      </c>
      <c r="L64" s="229">
        <v>2400</v>
      </c>
      <c r="M64" s="229">
        <v>0</v>
      </c>
      <c r="N64" s="229">
        <v>0</v>
      </c>
      <c r="O64" s="229">
        <v>35614.840000000011</v>
      </c>
      <c r="P64" s="229">
        <v>0</v>
      </c>
      <c r="Q64" s="229">
        <v>0</v>
      </c>
      <c r="R64" s="229">
        <v>0</v>
      </c>
      <c r="S64" s="229">
        <v>2020.06</v>
      </c>
      <c r="T64" s="229">
        <v>32553.63</v>
      </c>
      <c r="U64" s="229">
        <v>0</v>
      </c>
      <c r="V64" s="229">
        <v>11936.19</v>
      </c>
      <c r="W64" s="229">
        <v>0</v>
      </c>
      <c r="X64" s="229">
        <f t="shared" si="6"/>
        <v>3301620.7299999995</v>
      </c>
      <c r="Y64" s="229">
        <v>1291347.4699999904</v>
      </c>
      <c r="Z64" s="229">
        <v>0</v>
      </c>
      <c r="AA64" s="229">
        <v>1016078.86</v>
      </c>
      <c r="AB64" s="229">
        <v>0</v>
      </c>
      <c r="AC64" s="229">
        <v>193420.93</v>
      </c>
      <c r="AD64" s="229">
        <v>0</v>
      </c>
      <c r="AE64" s="229">
        <v>40449.490000001155</v>
      </c>
      <c r="AF64" s="229">
        <v>222.76000000002387</v>
      </c>
      <c r="AG64" s="229">
        <v>9049.7800000000025</v>
      </c>
      <c r="AH64" s="229">
        <v>0</v>
      </c>
      <c r="AI64" s="229">
        <v>0</v>
      </c>
      <c r="AJ64" s="229">
        <v>80445.53</v>
      </c>
      <c r="AK64" s="229">
        <v>3658.9199999999996</v>
      </c>
      <c r="AL64" s="229">
        <v>48109.669999999991</v>
      </c>
      <c r="AM64" s="229">
        <v>2026.64</v>
      </c>
      <c r="AN64" s="229">
        <v>21509.479999999996</v>
      </c>
      <c r="AO64" s="229">
        <v>0</v>
      </c>
      <c r="AP64" s="229">
        <v>20305.149999999998</v>
      </c>
      <c r="AQ64" s="229">
        <v>74958.380000000019</v>
      </c>
      <c r="AR64" s="229">
        <v>21932.260000000002</v>
      </c>
      <c r="AS64" s="229">
        <v>0</v>
      </c>
      <c r="AT64" s="229">
        <v>26040.060000000005</v>
      </c>
      <c r="AU64" s="229">
        <v>3291.75</v>
      </c>
      <c r="AV64" s="229">
        <v>2310</v>
      </c>
      <c r="AW64" s="229">
        <v>98289.31</v>
      </c>
      <c r="AX64" s="229">
        <v>231399.23999999996</v>
      </c>
      <c r="AY64" s="229">
        <v>2062.81</v>
      </c>
      <c r="AZ64" s="229">
        <v>140819.50999999998</v>
      </c>
      <c r="BA64" s="229">
        <v>0</v>
      </c>
      <c r="BB64" s="229">
        <v>0</v>
      </c>
      <c r="BC64" s="229">
        <v>0</v>
      </c>
      <c r="BD64" s="229">
        <f t="shared" si="7"/>
        <v>3327727.9999999907</v>
      </c>
      <c r="BE64" s="229">
        <v>926856.29</v>
      </c>
      <c r="BF64" s="229">
        <f t="shared" si="32"/>
        <v>-26107.269999991171</v>
      </c>
      <c r="BG64" s="229">
        <f t="shared" si="33"/>
        <v>900749.02000000887</v>
      </c>
      <c r="BH64" s="229">
        <v>9568.75</v>
      </c>
      <c r="BI64" s="229">
        <v>0</v>
      </c>
      <c r="BJ64" s="229">
        <v>0</v>
      </c>
      <c r="BK64" s="229">
        <v>9568.75</v>
      </c>
      <c r="BL64" s="229">
        <v>0</v>
      </c>
      <c r="BM64" s="229">
        <v>7460</v>
      </c>
      <c r="BN64" s="229">
        <v>0</v>
      </c>
      <c r="BO64" s="229">
        <v>0</v>
      </c>
      <c r="BP64" s="229">
        <v>7460</v>
      </c>
      <c r="BQ64" s="229">
        <v>12581.46</v>
      </c>
      <c r="BR64" s="229">
        <v>2108.75</v>
      </c>
      <c r="BS64" s="229">
        <v>14690.21</v>
      </c>
      <c r="BT64" s="229">
        <v>0</v>
      </c>
      <c r="BU64" s="229">
        <v>0</v>
      </c>
      <c r="BV64" s="229">
        <v>0</v>
      </c>
      <c r="BW64" s="229">
        <v>0</v>
      </c>
      <c r="BX64" s="229">
        <v>0</v>
      </c>
      <c r="BY64" s="229">
        <v>0</v>
      </c>
      <c r="BZ64" s="229">
        <v>0</v>
      </c>
      <c r="CA64" s="229">
        <v>0</v>
      </c>
      <c r="CB64" s="229">
        <v>0</v>
      </c>
      <c r="CC64" s="229">
        <f t="shared" si="10"/>
        <v>900749.02000000887</v>
      </c>
      <c r="CD64" s="229"/>
      <c r="CE64" s="229">
        <f t="shared" si="11"/>
        <v>14690.21</v>
      </c>
      <c r="CF64" s="229"/>
      <c r="CG64" s="229">
        <f t="shared" si="34"/>
        <v>0</v>
      </c>
      <c r="CH64" s="229">
        <f t="shared" si="13"/>
        <v>915439.23000000883</v>
      </c>
      <c r="CI64" s="229">
        <v>1137055.8799999999</v>
      </c>
      <c r="CJ64" s="229">
        <v>3952.58</v>
      </c>
      <c r="CK64" s="229">
        <v>0</v>
      </c>
      <c r="CL64" s="229">
        <v>1133103.2999999998</v>
      </c>
      <c r="CM64" s="229">
        <v>0</v>
      </c>
      <c r="CN64" s="229">
        <v>0</v>
      </c>
      <c r="CO64" s="229">
        <v>5346.58</v>
      </c>
      <c r="CP64" s="229">
        <v>-159.14999999999964</v>
      </c>
      <c r="CQ64" s="229">
        <v>-216744.86</v>
      </c>
      <c r="CR64" s="229">
        <f t="shared" si="14"/>
        <v>921545.87</v>
      </c>
      <c r="CS64" s="229">
        <v>0</v>
      </c>
      <c r="CT64" s="229">
        <v>0</v>
      </c>
      <c r="CU64" s="229">
        <v>0</v>
      </c>
      <c r="CV64" s="229">
        <v>0</v>
      </c>
      <c r="CW64" s="229"/>
      <c r="CX64" s="229"/>
      <c r="CY64" s="229"/>
      <c r="CZ64" s="229">
        <v>0</v>
      </c>
      <c r="DA64" s="229">
        <f t="shared" si="15"/>
        <v>0</v>
      </c>
      <c r="DB64" s="229">
        <v>0</v>
      </c>
      <c r="DC64" s="229">
        <v>29097.439999999999</v>
      </c>
      <c r="DD64" s="229">
        <v>0</v>
      </c>
      <c r="DE64" s="229">
        <v>0</v>
      </c>
      <c r="DF64" s="229">
        <v>-35203.99</v>
      </c>
      <c r="DG64" s="229">
        <v>0</v>
      </c>
      <c r="DH64" s="229">
        <v>0</v>
      </c>
      <c r="DI64" s="229">
        <v>0</v>
      </c>
      <c r="DJ64" s="229">
        <f t="shared" si="16"/>
        <v>-6106.5499999999993</v>
      </c>
      <c r="DK64" s="229">
        <v>0</v>
      </c>
      <c r="DL64" s="229">
        <v>0</v>
      </c>
      <c r="DM64" s="229">
        <v>0</v>
      </c>
      <c r="DN64" s="229">
        <v>0</v>
      </c>
      <c r="DO64" s="229">
        <v>0</v>
      </c>
      <c r="DP64" s="230">
        <v>-8.999999996740371E-2</v>
      </c>
      <c r="DQ64" s="231">
        <f t="shared" si="35"/>
        <v>2541519.5099999919</v>
      </c>
      <c r="DR64" s="232">
        <f t="shared" si="36"/>
        <v>786208.48999999883</v>
      </c>
      <c r="DS64" s="231">
        <f t="shared" si="37"/>
        <v>231399.23999999996</v>
      </c>
      <c r="DT64" s="231">
        <f t="shared" si="38"/>
        <v>37634.900000000009</v>
      </c>
      <c r="DU64" s="231">
        <f t="shared" si="39"/>
        <v>32553.63</v>
      </c>
      <c r="DV64" s="231">
        <f t="shared" si="20"/>
        <v>0</v>
      </c>
    </row>
    <row r="65" spans="1:126" hidden="1">
      <c r="A65" s="226">
        <v>1006</v>
      </c>
      <c r="B65" s="227" t="s">
        <v>350</v>
      </c>
      <c r="C65" s="228" t="s">
        <v>281</v>
      </c>
      <c r="D65" s="228" t="s">
        <v>282</v>
      </c>
      <c r="E65" s="228" t="s">
        <v>5</v>
      </c>
      <c r="F65" s="228" t="s">
        <v>283</v>
      </c>
      <c r="G65" s="229">
        <v>646139.41</v>
      </c>
      <c r="H65" s="229">
        <v>0</v>
      </c>
      <c r="I65" s="229">
        <v>87804.29</v>
      </c>
      <c r="J65" s="229">
        <v>0</v>
      </c>
      <c r="K65" s="229">
        <v>0</v>
      </c>
      <c r="L65" s="229">
        <v>0</v>
      </c>
      <c r="M65" s="229">
        <v>0</v>
      </c>
      <c r="N65" s="229">
        <v>0</v>
      </c>
      <c r="O65" s="229">
        <v>13896.38</v>
      </c>
      <c r="P65" s="229">
        <v>0</v>
      </c>
      <c r="Q65" s="229">
        <v>0</v>
      </c>
      <c r="R65" s="229">
        <v>0</v>
      </c>
      <c r="S65" s="229">
        <v>0</v>
      </c>
      <c r="T65" s="229">
        <v>41500</v>
      </c>
      <c r="U65" s="229">
        <v>0</v>
      </c>
      <c r="V65" s="229">
        <v>0</v>
      </c>
      <c r="W65" s="229">
        <v>0</v>
      </c>
      <c r="X65" s="229">
        <f t="shared" si="6"/>
        <v>789340.08000000007</v>
      </c>
      <c r="Y65" s="229">
        <v>241518.38999999984</v>
      </c>
      <c r="Z65" s="229">
        <v>172.3</v>
      </c>
      <c r="AA65" s="229">
        <v>237578.63</v>
      </c>
      <c r="AB65" s="229">
        <v>44554.539999999892</v>
      </c>
      <c r="AC65" s="229">
        <v>29279.190000000002</v>
      </c>
      <c r="AD65" s="229">
        <v>0</v>
      </c>
      <c r="AE65" s="229">
        <v>48546.570000000065</v>
      </c>
      <c r="AF65" s="229">
        <v>10329.190000000004</v>
      </c>
      <c r="AG65" s="229">
        <v>1764</v>
      </c>
      <c r="AH65" s="229">
        <v>0</v>
      </c>
      <c r="AI65" s="229">
        <v>0</v>
      </c>
      <c r="AJ65" s="229">
        <v>1588.83</v>
      </c>
      <c r="AK65" s="229">
        <v>0</v>
      </c>
      <c r="AL65" s="229">
        <v>567.1</v>
      </c>
      <c r="AM65" s="229">
        <v>0</v>
      </c>
      <c r="AN65" s="229">
        <v>9407.489999999998</v>
      </c>
      <c r="AO65" s="229">
        <v>0</v>
      </c>
      <c r="AP65" s="229">
        <v>4697.7999999999993</v>
      </c>
      <c r="AQ65" s="229">
        <v>25450.059999999983</v>
      </c>
      <c r="AR65" s="229">
        <v>2555.86</v>
      </c>
      <c r="AS65" s="229">
        <v>6774.04</v>
      </c>
      <c r="AT65" s="229">
        <v>8980.1699999999983</v>
      </c>
      <c r="AU65" s="229">
        <v>3291.75</v>
      </c>
      <c r="AV65" s="229">
        <v>0</v>
      </c>
      <c r="AW65" s="229">
        <v>244.54</v>
      </c>
      <c r="AX65" s="229">
        <v>0</v>
      </c>
      <c r="AY65" s="229">
        <v>0</v>
      </c>
      <c r="AZ65" s="229">
        <v>113861.70000000007</v>
      </c>
      <c r="BA65" s="229">
        <v>0</v>
      </c>
      <c r="BB65" s="229">
        <v>0</v>
      </c>
      <c r="BC65" s="229">
        <v>0</v>
      </c>
      <c r="BD65" s="229">
        <f t="shared" si="7"/>
        <v>791162.15</v>
      </c>
      <c r="BE65" s="229">
        <v>156942.24000000011</v>
      </c>
      <c r="BF65" s="229">
        <f t="shared" si="32"/>
        <v>-1822.0699999999488</v>
      </c>
      <c r="BG65" s="229">
        <f t="shared" si="33"/>
        <v>155120.17000000016</v>
      </c>
      <c r="BH65" s="229">
        <v>14449.75</v>
      </c>
      <c r="BI65" s="229">
        <v>0</v>
      </c>
      <c r="BJ65" s="229">
        <v>0</v>
      </c>
      <c r="BK65" s="229">
        <v>14449.75</v>
      </c>
      <c r="BL65" s="229">
        <v>0</v>
      </c>
      <c r="BM65" s="229">
        <v>26927.429999999997</v>
      </c>
      <c r="BN65" s="229">
        <v>0</v>
      </c>
      <c r="BO65" s="229">
        <v>0</v>
      </c>
      <c r="BP65" s="229">
        <v>26927.429999999997</v>
      </c>
      <c r="BQ65" s="229">
        <v>20824.68</v>
      </c>
      <c r="BR65" s="229">
        <v>-12477.679999999997</v>
      </c>
      <c r="BS65" s="229">
        <v>8347.0000000000036</v>
      </c>
      <c r="BT65" s="229">
        <v>0</v>
      </c>
      <c r="BU65" s="229">
        <v>0</v>
      </c>
      <c r="BV65" s="229">
        <v>0</v>
      </c>
      <c r="BW65" s="229">
        <v>0</v>
      </c>
      <c r="BX65" s="229">
        <v>0</v>
      </c>
      <c r="BY65" s="229">
        <v>0</v>
      </c>
      <c r="BZ65" s="229">
        <v>0</v>
      </c>
      <c r="CA65" s="229">
        <v>0</v>
      </c>
      <c r="CB65" s="229">
        <v>0</v>
      </c>
      <c r="CC65" s="229">
        <f t="shared" si="10"/>
        <v>155120.17000000016</v>
      </c>
      <c r="CD65" s="229"/>
      <c r="CE65" s="229">
        <f t="shared" si="11"/>
        <v>8347.0000000000036</v>
      </c>
      <c r="CF65" s="229"/>
      <c r="CG65" s="229">
        <f t="shared" si="34"/>
        <v>0</v>
      </c>
      <c r="CH65" s="229">
        <f t="shared" si="13"/>
        <v>163467.17000000016</v>
      </c>
      <c r="CI65" s="229">
        <v>201638.31</v>
      </c>
      <c r="CJ65" s="229">
        <v>0</v>
      </c>
      <c r="CK65" s="229">
        <v>0</v>
      </c>
      <c r="CL65" s="229">
        <v>201638.31</v>
      </c>
      <c r="CM65" s="229">
        <v>0</v>
      </c>
      <c r="CN65" s="229">
        <v>0</v>
      </c>
      <c r="CO65" s="229">
        <v>0</v>
      </c>
      <c r="CP65" s="229">
        <v>0</v>
      </c>
      <c r="CQ65" s="229">
        <v>-40909.980000000003</v>
      </c>
      <c r="CR65" s="229">
        <f t="shared" si="14"/>
        <v>160728.32999999999</v>
      </c>
      <c r="CS65" s="229">
        <v>0</v>
      </c>
      <c r="CT65" s="229">
        <v>0</v>
      </c>
      <c r="CU65" s="229">
        <v>0</v>
      </c>
      <c r="CV65" s="229">
        <v>0</v>
      </c>
      <c r="CW65" s="229"/>
      <c r="CX65" s="229"/>
      <c r="CY65" s="229"/>
      <c r="CZ65" s="229">
        <v>-1000</v>
      </c>
      <c r="DA65" s="229">
        <f t="shared" si="15"/>
        <v>-1000</v>
      </c>
      <c r="DB65" s="229">
        <v>0</v>
      </c>
      <c r="DC65" s="229">
        <v>4405.09</v>
      </c>
      <c r="DD65" s="229">
        <v>0</v>
      </c>
      <c r="DE65" s="229">
        <v>0</v>
      </c>
      <c r="DF65" s="229">
        <v>-666.25</v>
      </c>
      <c r="DG65" s="229">
        <v>0</v>
      </c>
      <c r="DH65" s="229">
        <v>0</v>
      </c>
      <c r="DI65" s="229">
        <v>0</v>
      </c>
      <c r="DJ65" s="229">
        <f t="shared" si="16"/>
        <v>3738.84</v>
      </c>
      <c r="DK65" s="229">
        <v>0</v>
      </c>
      <c r="DL65" s="229">
        <v>0</v>
      </c>
      <c r="DM65" s="229">
        <v>0</v>
      </c>
      <c r="DN65" s="229">
        <v>0</v>
      </c>
      <c r="DO65" s="229">
        <v>0</v>
      </c>
      <c r="DP65" s="230">
        <v>0</v>
      </c>
      <c r="DQ65" s="231">
        <f t="shared" si="35"/>
        <v>611978.80999999994</v>
      </c>
      <c r="DR65" s="232">
        <f t="shared" si="36"/>
        <v>179183.34000000008</v>
      </c>
      <c r="DS65" s="231">
        <f t="shared" si="37"/>
        <v>0</v>
      </c>
      <c r="DT65" s="231">
        <f t="shared" si="38"/>
        <v>13896.38</v>
      </c>
      <c r="DU65" s="231">
        <f t="shared" si="39"/>
        <v>41500</v>
      </c>
      <c r="DV65" s="231">
        <f t="shared" si="20"/>
        <v>0</v>
      </c>
    </row>
    <row r="66" spans="1:126" hidden="1">
      <c r="A66" s="226">
        <v>2079</v>
      </c>
      <c r="B66" s="227" t="s">
        <v>351</v>
      </c>
      <c r="C66" s="228" t="s">
        <v>281</v>
      </c>
      <c r="D66" s="228" t="s">
        <v>291</v>
      </c>
      <c r="E66" s="228" t="s">
        <v>5</v>
      </c>
      <c r="F66" s="228" t="s">
        <v>293</v>
      </c>
      <c r="G66" s="229">
        <v>2025759.52</v>
      </c>
      <c r="H66" s="229">
        <v>0</v>
      </c>
      <c r="I66" s="229">
        <v>177959.05</v>
      </c>
      <c r="J66" s="229">
        <v>0</v>
      </c>
      <c r="K66" s="229">
        <v>257520</v>
      </c>
      <c r="L66" s="229">
        <v>3456.93</v>
      </c>
      <c r="M66" s="229">
        <v>0</v>
      </c>
      <c r="N66" s="229">
        <v>0</v>
      </c>
      <c r="O66" s="229">
        <v>28697.479999999996</v>
      </c>
      <c r="P66" s="229">
        <v>32147.45</v>
      </c>
      <c r="Q66" s="229">
        <v>0</v>
      </c>
      <c r="R66" s="229">
        <v>0</v>
      </c>
      <c r="S66" s="229">
        <v>4387.97</v>
      </c>
      <c r="T66" s="229">
        <v>0</v>
      </c>
      <c r="U66" s="229">
        <v>0</v>
      </c>
      <c r="V66" s="229">
        <v>4676.25</v>
      </c>
      <c r="W66" s="229">
        <v>50148</v>
      </c>
      <c r="X66" s="229">
        <f t="shared" si="6"/>
        <v>2584752.6500000004</v>
      </c>
      <c r="Y66" s="229">
        <v>1028164.7700000011</v>
      </c>
      <c r="Z66" s="229">
        <v>15580.849999999999</v>
      </c>
      <c r="AA66" s="229">
        <v>327153.52</v>
      </c>
      <c r="AB66" s="229">
        <v>27221.120000000461</v>
      </c>
      <c r="AC66" s="229">
        <v>71423.199999999997</v>
      </c>
      <c r="AD66" s="229">
        <v>0</v>
      </c>
      <c r="AE66" s="229">
        <v>132769.65000000002</v>
      </c>
      <c r="AF66" s="229">
        <v>848.46000000001004</v>
      </c>
      <c r="AG66" s="229">
        <v>5715</v>
      </c>
      <c r="AH66" s="229">
        <v>0</v>
      </c>
      <c r="AI66" s="229">
        <v>0</v>
      </c>
      <c r="AJ66" s="229">
        <v>32140.619999999995</v>
      </c>
      <c r="AK66" s="229">
        <v>0</v>
      </c>
      <c r="AL66" s="229">
        <v>5995.88</v>
      </c>
      <c r="AM66" s="229">
        <v>9413.68</v>
      </c>
      <c r="AN66" s="229">
        <v>41599.069999999985</v>
      </c>
      <c r="AO66" s="229">
        <v>23115.16</v>
      </c>
      <c r="AP66" s="229">
        <v>5318.28</v>
      </c>
      <c r="AQ66" s="229">
        <v>77366.7</v>
      </c>
      <c r="AR66" s="229">
        <v>27755.18</v>
      </c>
      <c r="AS66" s="229">
        <v>0</v>
      </c>
      <c r="AT66" s="229">
        <v>44122.170000000006</v>
      </c>
      <c r="AU66" s="229">
        <v>8600</v>
      </c>
      <c r="AV66" s="229">
        <v>5726.3700000000008</v>
      </c>
      <c r="AW66" s="229">
        <v>162354.40000000002</v>
      </c>
      <c r="AX66" s="229">
        <v>200890.60999999996</v>
      </c>
      <c r="AY66" s="229">
        <v>8624.08</v>
      </c>
      <c r="AZ66" s="229">
        <v>208080.60000000006</v>
      </c>
      <c r="BA66" s="229">
        <v>0</v>
      </c>
      <c r="BB66" s="229">
        <v>0</v>
      </c>
      <c r="BC66" s="229">
        <v>0</v>
      </c>
      <c r="BD66" s="229">
        <f t="shared" si="7"/>
        <v>2469979.3700000015</v>
      </c>
      <c r="BE66" s="229">
        <v>-81700.390000000305</v>
      </c>
      <c r="BF66" s="229">
        <f t="shared" si="32"/>
        <v>114773.27999999886</v>
      </c>
      <c r="BG66" s="229">
        <f t="shared" si="33"/>
        <v>33072.889999998559</v>
      </c>
      <c r="BH66" s="229">
        <v>8038.75</v>
      </c>
      <c r="BI66" s="229">
        <v>0</v>
      </c>
      <c r="BJ66" s="229">
        <v>0</v>
      </c>
      <c r="BK66" s="229">
        <v>8038.75</v>
      </c>
      <c r="BL66" s="229">
        <v>0</v>
      </c>
      <c r="BM66" s="229">
        <v>0</v>
      </c>
      <c r="BN66" s="229">
        <v>0</v>
      </c>
      <c r="BO66" s="229">
        <v>4527</v>
      </c>
      <c r="BP66" s="229">
        <v>4527</v>
      </c>
      <c r="BQ66" s="229">
        <v>22961.439999999999</v>
      </c>
      <c r="BR66" s="229">
        <v>3511.75</v>
      </c>
      <c r="BS66" s="229">
        <v>26473.19</v>
      </c>
      <c r="BT66" s="229">
        <v>0</v>
      </c>
      <c r="BU66" s="229">
        <v>0</v>
      </c>
      <c r="BV66" s="229">
        <v>0</v>
      </c>
      <c r="BW66" s="229">
        <v>0</v>
      </c>
      <c r="BX66" s="229">
        <v>0</v>
      </c>
      <c r="BY66" s="229">
        <v>0</v>
      </c>
      <c r="BZ66" s="229">
        <v>0</v>
      </c>
      <c r="CA66" s="229">
        <v>0</v>
      </c>
      <c r="CB66" s="229">
        <v>0</v>
      </c>
      <c r="CC66" s="229">
        <f t="shared" si="10"/>
        <v>33072.889999998559</v>
      </c>
      <c r="CD66" s="229"/>
      <c r="CE66" s="229">
        <f t="shared" si="11"/>
        <v>26473.19</v>
      </c>
      <c r="CF66" s="229"/>
      <c r="CG66" s="229">
        <v>0</v>
      </c>
      <c r="CH66" s="229">
        <f t="shared" si="13"/>
        <v>59546.079999998561</v>
      </c>
      <c r="CI66" s="229">
        <v>6286.23</v>
      </c>
      <c r="CJ66" s="229">
        <v>233.8</v>
      </c>
      <c r="CK66" s="229">
        <v>96.3</v>
      </c>
      <c r="CL66" s="229">
        <v>6148.73</v>
      </c>
      <c r="CM66" s="229">
        <v>0</v>
      </c>
      <c r="CN66" s="229">
        <v>0</v>
      </c>
      <c r="CO66" s="229">
        <v>0</v>
      </c>
      <c r="CP66" s="229">
        <v>0</v>
      </c>
      <c r="CQ66" s="229">
        <v>-4745</v>
      </c>
      <c r="CR66" s="229">
        <f t="shared" si="14"/>
        <v>1403.7299999999996</v>
      </c>
      <c r="CS66" s="229">
        <v>0</v>
      </c>
      <c r="CT66" s="229">
        <v>0</v>
      </c>
      <c r="CU66" s="229">
        <v>0</v>
      </c>
      <c r="CV66" s="229">
        <v>0</v>
      </c>
      <c r="CW66" s="229"/>
      <c r="CX66" s="229"/>
      <c r="CY66" s="229"/>
      <c r="CZ66" s="229">
        <f>169418.019999998-CR66</f>
        <v>168014.289999998</v>
      </c>
      <c r="DA66" s="229">
        <f t="shared" si="15"/>
        <v>168014.289999998</v>
      </c>
      <c r="DB66" s="229">
        <v>0</v>
      </c>
      <c r="DC66" s="229">
        <v>38.770000000000003</v>
      </c>
      <c r="DD66" s="229">
        <v>0</v>
      </c>
      <c r="DE66" s="229">
        <v>0</v>
      </c>
      <c r="DF66" s="229">
        <v>-28516.18</v>
      </c>
      <c r="DG66" s="229">
        <v>-81394.53</v>
      </c>
      <c r="DH66" s="229">
        <v>0</v>
      </c>
      <c r="DI66" s="229">
        <v>0</v>
      </c>
      <c r="DJ66" s="229">
        <f t="shared" si="16"/>
        <v>-109871.94</v>
      </c>
      <c r="DK66" s="229">
        <v>0</v>
      </c>
      <c r="DL66" s="229">
        <v>0</v>
      </c>
      <c r="DM66" s="229">
        <v>0</v>
      </c>
      <c r="DN66" s="229">
        <v>0</v>
      </c>
      <c r="DO66" s="229">
        <v>0</v>
      </c>
      <c r="DP66" s="230">
        <v>1.6298145055770874E-9</v>
      </c>
      <c r="DQ66" s="231">
        <f t="shared" si="35"/>
        <v>1603161.5700000017</v>
      </c>
      <c r="DR66" s="232">
        <f t="shared" si="36"/>
        <v>866817.79999999981</v>
      </c>
      <c r="DS66" s="231">
        <f t="shared" si="37"/>
        <v>200890.60999999996</v>
      </c>
      <c r="DT66" s="231">
        <f t="shared" si="38"/>
        <v>65232.899999999994</v>
      </c>
      <c r="DU66" s="231">
        <f t="shared" si="39"/>
        <v>0</v>
      </c>
      <c r="DV66" s="231">
        <f t="shared" si="20"/>
        <v>0</v>
      </c>
    </row>
    <row r="67" spans="1:126" hidden="1">
      <c r="A67" s="226">
        <v>2081</v>
      </c>
      <c r="B67" s="227" t="s">
        <v>352</v>
      </c>
      <c r="C67" s="228" t="s">
        <v>281</v>
      </c>
      <c r="D67" s="228" t="s">
        <v>291</v>
      </c>
      <c r="E67" s="228" t="s">
        <v>5</v>
      </c>
      <c r="F67" s="228" t="s">
        <v>283</v>
      </c>
      <c r="G67" s="229">
        <v>2167302.9300000002</v>
      </c>
      <c r="H67" s="229">
        <v>0</v>
      </c>
      <c r="I67" s="229">
        <v>88193.45</v>
      </c>
      <c r="J67" s="229">
        <v>0</v>
      </c>
      <c r="K67" s="229">
        <v>223400</v>
      </c>
      <c r="L67" s="229">
        <v>856.93</v>
      </c>
      <c r="M67" s="229">
        <v>0</v>
      </c>
      <c r="N67" s="229">
        <v>0</v>
      </c>
      <c r="O67" s="229">
        <v>107193.86999999998</v>
      </c>
      <c r="P67" s="229">
        <v>10312.399999999998</v>
      </c>
      <c r="Q67" s="229">
        <v>0</v>
      </c>
      <c r="R67" s="229">
        <v>0</v>
      </c>
      <c r="S67" s="229">
        <v>12725.400000000001</v>
      </c>
      <c r="T67" s="229">
        <v>0</v>
      </c>
      <c r="U67" s="229">
        <v>0</v>
      </c>
      <c r="V67" s="229">
        <v>12369.25</v>
      </c>
      <c r="W67" s="229">
        <v>73173</v>
      </c>
      <c r="X67" s="229">
        <f t="shared" si="6"/>
        <v>2695527.2300000004</v>
      </c>
      <c r="Y67" s="229">
        <v>1172834.3199999989</v>
      </c>
      <c r="Z67" s="229">
        <v>0</v>
      </c>
      <c r="AA67" s="229">
        <v>318067.96999999997</v>
      </c>
      <c r="AB67" s="229">
        <v>39928.349999999627</v>
      </c>
      <c r="AC67" s="229">
        <v>171155.81</v>
      </c>
      <c r="AD67" s="229">
        <v>0</v>
      </c>
      <c r="AE67" s="229">
        <v>92207.989999999641</v>
      </c>
      <c r="AF67" s="229">
        <v>6963.1400000000031</v>
      </c>
      <c r="AG67" s="229">
        <v>1255</v>
      </c>
      <c r="AH67" s="229">
        <v>0</v>
      </c>
      <c r="AI67" s="229">
        <v>0</v>
      </c>
      <c r="AJ67" s="229">
        <v>6341.04</v>
      </c>
      <c r="AK67" s="229">
        <v>7444.21</v>
      </c>
      <c r="AL67" s="229">
        <v>41067.61</v>
      </c>
      <c r="AM67" s="229">
        <v>12349.39</v>
      </c>
      <c r="AN67" s="229">
        <v>24560.7</v>
      </c>
      <c r="AO67" s="229">
        <v>41339.75</v>
      </c>
      <c r="AP67" s="229">
        <v>6880.45</v>
      </c>
      <c r="AQ67" s="229">
        <v>156226.62000000005</v>
      </c>
      <c r="AR67" s="229">
        <v>10690.41</v>
      </c>
      <c r="AS67" s="229">
        <v>0</v>
      </c>
      <c r="AT67" s="229">
        <v>17666.52999999997</v>
      </c>
      <c r="AU67" s="229">
        <v>9471</v>
      </c>
      <c r="AV67" s="229">
        <v>4715</v>
      </c>
      <c r="AW67" s="229">
        <v>173546.37</v>
      </c>
      <c r="AX67" s="229">
        <v>230145.16999999998</v>
      </c>
      <c r="AY67" s="229">
        <v>10479.26</v>
      </c>
      <c r="AZ67" s="229">
        <v>215347.23</v>
      </c>
      <c r="BA67" s="229">
        <v>0</v>
      </c>
      <c r="BB67" s="229">
        <v>0</v>
      </c>
      <c r="BC67" s="229">
        <v>0</v>
      </c>
      <c r="BD67" s="229">
        <f t="shared" si="7"/>
        <v>2770683.3199999975</v>
      </c>
      <c r="BE67" s="229">
        <v>128567.02000000005</v>
      </c>
      <c r="BF67" s="229">
        <f t="shared" si="32"/>
        <v>-75156.089999997057</v>
      </c>
      <c r="BG67" s="229">
        <f t="shared" si="33"/>
        <v>53410.930000002991</v>
      </c>
      <c r="BH67" s="229">
        <v>8754.25</v>
      </c>
      <c r="BI67" s="229">
        <v>0</v>
      </c>
      <c r="BJ67" s="229">
        <v>0</v>
      </c>
      <c r="BK67" s="229">
        <v>8754.25</v>
      </c>
      <c r="BL67" s="229">
        <v>0</v>
      </c>
      <c r="BM67" s="229">
        <v>16077.139999999998</v>
      </c>
      <c r="BN67" s="229">
        <v>0</v>
      </c>
      <c r="BO67" s="229">
        <v>3584</v>
      </c>
      <c r="BP67" s="229">
        <v>19661.14</v>
      </c>
      <c r="BQ67" s="229">
        <v>50918.68</v>
      </c>
      <c r="BR67" s="229">
        <v>-10906.89</v>
      </c>
      <c r="BS67" s="229">
        <v>40011.79</v>
      </c>
      <c r="BT67" s="229">
        <v>0</v>
      </c>
      <c r="BU67" s="229">
        <v>0</v>
      </c>
      <c r="BV67" s="229">
        <v>0</v>
      </c>
      <c r="BW67" s="229">
        <v>0</v>
      </c>
      <c r="BX67" s="229">
        <v>0</v>
      </c>
      <c r="BY67" s="229">
        <v>0</v>
      </c>
      <c r="BZ67" s="229">
        <v>0</v>
      </c>
      <c r="CA67" s="229">
        <v>0</v>
      </c>
      <c r="CB67" s="229">
        <v>0</v>
      </c>
      <c r="CC67" s="229">
        <f t="shared" si="10"/>
        <v>53410.930000002991</v>
      </c>
      <c r="CD67" s="229"/>
      <c r="CE67" s="229">
        <f t="shared" si="11"/>
        <v>40011.79</v>
      </c>
      <c r="CF67" s="229"/>
      <c r="CG67" s="229">
        <f>CB67</f>
        <v>0</v>
      </c>
      <c r="CH67" s="229">
        <f t="shared" si="13"/>
        <v>93422.720000002999</v>
      </c>
      <c r="CI67" s="229">
        <v>363161.46</v>
      </c>
      <c r="CJ67" s="229">
        <v>2243.88</v>
      </c>
      <c r="CK67" s="229">
        <v>401.88</v>
      </c>
      <c r="CL67" s="229">
        <v>361319.46</v>
      </c>
      <c r="CM67" s="229">
        <v>0</v>
      </c>
      <c r="CN67" s="229">
        <v>0</v>
      </c>
      <c r="CO67" s="229">
        <v>13126.97</v>
      </c>
      <c r="CP67" s="229">
        <v>0</v>
      </c>
      <c r="CQ67" s="229">
        <v>-223938.19</v>
      </c>
      <c r="CR67" s="229">
        <f t="shared" si="14"/>
        <v>150508.24</v>
      </c>
      <c r="CS67" s="229">
        <v>0</v>
      </c>
      <c r="CT67" s="229">
        <v>0</v>
      </c>
      <c r="CU67" s="229">
        <v>0</v>
      </c>
      <c r="CV67" s="229">
        <v>0</v>
      </c>
      <c r="CW67" s="229"/>
      <c r="CX67" s="229"/>
      <c r="CY67" s="229"/>
      <c r="CZ67" s="229">
        <v>0</v>
      </c>
      <c r="DA67" s="229">
        <f t="shared" si="15"/>
        <v>0</v>
      </c>
      <c r="DB67" s="229">
        <v>0</v>
      </c>
      <c r="DC67" s="229">
        <v>3685.2</v>
      </c>
      <c r="DD67" s="229">
        <v>0</v>
      </c>
      <c r="DE67" s="229">
        <v>0</v>
      </c>
      <c r="DF67" s="229">
        <v>-19522.47</v>
      </c>
      <c r="DG67" s="229">
        <v>-41248.25</v>
      </c>
      <c r="DH67" s="229">
        <v>0</v>
      </c>
      <c r="DI67" s="229">
        <v>0</v>
      </c>
      <c r="DJ67" s="229">
        <f t="shared" si="16"/>
        <v>-57085.520000000004</v>
      </c>
      <c r="DK67" s="229">
        <v>0</v>
      </c>
      <c r="DL67" s="229">
        <v>0</v>
      </c>
      <c r="DM67" s="229">
        <v>0</v>
      </c>
      <c r="DN67" s="229">
        <v>0</v>
      </c>
      <c r="DO67" s="229">
        <v>0</v>
      </c>
      <c r="DP67" s="230">
        <v>0</v>
      </c>
      <c r="DQ67" s="231">
        <f t="shared" si="35"/>
        <v>1801157.579999998</v>
      </c>
      <c r="DR67" s="232">
        <f t="shared" si="36"/>
        <v>969525.73999999953</v>
      </c>
      <c r="DS67" s="231">
        <f t="shared" si="37"/>
        <v>230145.16999999998</v>
      </c>
      <c r="DT67" s="231">
        <f t="shared" si="38"/>
        <v>130231.66999999998</v>
      </c>
      <c r="DU67" s="231">
        <f t="shared" si="39"/>
        <v>0</v>
      </c>
      <c r="DV67" s="231">
        <f t="shared" si="20"/>
        <v>0</v>
      </c>
    </row>
    <row r="68" spans="1:126" hidden="1">
      <c r="A68" s="226">
        <v>2296</v>
      </c>
      <c r="B68" s="227" t="s">
        <v>353</v>
      </c>
      <c r="C68" s="228" t="s">
        <v>281</v>
      </c>
      <c r="D68" s="228" t="s">
        <v>291</v>
      </c>
      <c r="E68" s="228" t="s">
        <v>5</v>
      </c>
      <c r="F68" s="228" t="s">
        <v>354</v>
      </c>
      <c r="G68" s="229">
        <v>1718445.75</v>
      </c>
      <c r="H68" s="229">
        <v>0</v>
      </c>
      <c r="I68" s="229">
        <v>63863.45</v>
      </c>
      <c r="J68" s="229">
        <v>0</v>
      </c>
      <c r="K68" s="229">
        <v>177130</v>
      </c>
      <c r="L68" s="229">
        <v>800</v>
      </c>
      <c r="M68" s="229">
        <v>0</v>
      </c>
      <c r="N68" s="229">
        <v>41669.03</v>
      </c>
      <c r="O68" s="229">
        <v>0</v>
      </c>
      <c r="P68" s="229">
        <v>0</v>
      </c>
      <c r="Q68" s="229">
        <v>0</v>
      </c>
      <c r="R68" s="229">
        <v>0</v>
      </c>
      <c r="S68" s="229">
        <v>19727.509999999998</v>
      </c>
      <c r="T68" s="229">
        <v>0</v>
      </c>
      <c r="U68" s="229">
        <v>0</v>
      </c>
      <c r="V68" s="229">
        <v>7455.63</v>
      </c>
      <c r="W68" s="229">
        <v>42933</v>
      </c>
      <c r="X68" s="229">
        <f t="shared" si="6"/>
        <v>2072024.3699999999</v>
      </c>
      <c r="Y68" s="229">
        <v>988873.91</v>
      </c>
      <c r="Z68" s="229">
        <v>0</v>
      </c>
      <c r="AA68" s="229">
        <v>172639.8</v>
      </c>
      <c r="AB68" s="229">
        <v>72871.179999999993</v>
      </c>
      <c r="AC68" s="229">
        <v>103267.66</v>
      </c>
      <c r="AD68" s="229">
        <v>7380.97</v>
      </c>
      <c r="AE68" s="229">
        <v>56332.84</v>
      </c>
      <c r="AF68" s="229">
        <v>6726.28</v>
      </c>
      <c r="AG68" s="229">
        <v>3257.6</v>
      </c>
      <c r="AH68" s="229">
        <v>0</v>
      </c>
      <c r="AI68" s="229">
        <v>0</v>
      </c>
      <c r="AJ68" s="229">
        <v>72236.63</v>
      </c>
      <c r="AK68" s="229">
        <v>2246.25</v>
      </c>
      <c r="AL68" s="229">
        <v>1564.26</v>
      </c>
      <c r="AM68" s="229">
        <v>7471.35</v>
      </c>
      <c r="AN68" s="229">
        <v>27722.6</v>
      </c>
      <c r="AO68" s="229">
        <v>31269.81</v>
      </c>
      <c r="AP68" s="229">
        <v>19836.21</v>
      </c>
      <c r="AQ68" s="229">
        <v>62521.01</v>
      </c>
      <c r="AR68" s="229">
        <v>8186.86</v>
      </c>
      <c r="AS68" s="229">
        <v>0</v>
      </c>
      <c r="AT68" s="229">
        <v>6552.09</v>
      </c>
      <c r="AU68" s="229">
        <v>5377.5</v>
      </c>
      <c r="AV68" s="229">
        <v>0</v>
      </c>
      <c r="AW68" s="229">
        <v>61163.47</v>
      </c>
      <c r="AX68" s="229">
        <v>163766.15</v>
      </c>
      <c r="AY68" s="229">
        <v>16137.990000000002</v>
      </c>
      <c r="AZ68" s="229">
        <v>98854.36</v>
      </c>
      <c r="BA68" s="229">
        <v>0</v>
      </c>
      <c r="BB68" s="229">
        <v>0</v>
      </c>
      <c r="BC68" s="229">
        <v>0</v>
      </c>
      <c r="BD68" s="229">
        <f t="shared" si="7"/>
        <v>1996256.7800000005</v>
      </c>
      <c r="BE68" s="229">
        <v>238822.42999999991</v>
      </c>
      <c r="BF68" s="229">
        <f t="shared" si="32"/>
        <v>75767.589999999385</v>
      </c>
      <c r="BG68" s="229">
        <f t="shared" si="33"/>
        <v>314590.01999999932</v>
      </c>
      <c r="BH68" s="229">
        <v>7403.13</v>
      </c>
      <c r="BI68" s="229">
        <v>0</v>
      </c>
      <c r="BJ68" s="229">
        <v>0</v>
      </c>
      <c r="BK68" s="229">
        <v>7403.13</v>
      </c>
      <c r="BL68" s="229">
        <v>0</v>
      </c>
      <c r="BM68" s="229">
        <v>4990</v>
      </c>
      <c r="BN68" s="229">
        <v>0</v>
      </c>
      <c r="BO68" s="229">
        <v>0</v>
      </c>
      <c r="BP68" s="229">
        <v>4990</v>
      </c>
      <c r="BQ68" s="229">
        <v>18214.11</v>
      </c>
      <c r="BR68" s="229">
        <v>2413.13</v>
      </c>
      <c r="BS68" s="229">
        <v>20627.240000000002</v>
      </c>
      <c r="BT68" s="229">
        <v>0</v>
      </c>
      <c r="BU68" s="229">
        <v>0</v>
      </c>
      <c r="BV68" s="229">
        <v>0</v>
      </c>
      <c r="BW68" s="229">
        <v>0</v>
      </c>
      <c r="BX68" s="229">
        <v>0</v>
      </c>
      <c r="BY68" s="229">
        <v>0</v>
      </c>
      <c r="BZ68" s="229">
        <v>0</v>
      </c>
      <c r="CA68" s="229">
        <v>0</v>
      </c>
      <c r="CB68" s="229">
        <v>0</v>
      </c>
      <c r="CC68" s="229">
        <f t="shared" si="10"/>
        <v>314590.01999999932</v>
      </c>
      <c r="CD68" s="229"/>
      <c r="CE68" s="229">
        <f t="shared" si="11"/>
        <v>20627.240000000002</v>
      </c>
      <c r="CF68" s="229"/>
      <c r="CG68" s="229">
        <f>CB68</f>
        <v>0</v>
      </c>
      <c r="CH68" s="229">
        <f t="shared" si="13"/>
        <v>335217.25999999931</v>
      </c>
      <c r="CI68" s="229">
        <v>453549.5</v>
      </c>
      <c r="CJ68" s="229">
        <v>136388.35999999999</v>
      </c>
      <c r="CK68" s="229">
        <v>0</v>
      </c>
      <c r="CL68" s="229">
        <v>317161.14</v>
      </c>
      <c r="CM68" s="229">
        <v>0</v>
      </c>
      <c r="CN68" s="229">
        <v>0</v>
      </c>
      <c r="CO68" s="229">
        <v>14483.179999999998</v>
      </c>
      <c r="CP68" s="229">
        <v>-8325.9</v>
      </c>
      <c r="CQ68" s="229">
        <v>33340.5</v>
      </c>
      <c r="CR68" s="229">
        <f t="shared" si="14"/>
        <v>356658.92</v>
      </c>
      <c r="CS68" s="229">
        <v>0</v>
      </c>
      <c r="CT68" s="229">
        <v>0</v>
      </c>
      <c r="CU68" s="229">
        <v>0</v>
      </c>
      <c r="CV68" s="229">
        <v>0</v>
      </c>
      <c r="CW68" s="229"/>
      <c r="CX68" s="229"/>
      <c r="CY68" s="229"/>
      <c r="CZ68" s="229">
        <v>0</v>
      </c>
      <c r="DA68" s="229">
        <f t="shared" si="15"/>
        <v>0</v>
      </c>
      <c r="DB68" s="229">
        <v>0</v>
      </c>
      <c r="DC68" s="229">
        <v>0</v>
      </c>
      <c r="DD68" s="229">
        <v>0</v>
      </c>
      <c r="DE68" s="229">
        <v>0</v>
      </c>
      <c r="DF68" s="229">
        <v>-21441.46</v>
      </c>
      <c r="DG68" s="229">
        <v>0</v>
      </c>
      <c r="DH68" s="229">
        <v>0</v>
      </c>
      <c r="DI68" s="229">
        <v>0</v>
      </c>
      <c r="DJ68" s="229">
        <f t="shared" si="16"/>
        <v>-21441.46</v>
      </c>
      <c r="DK68" s="229">
        <v>0</v>
      </c>
      <c r="DL68" s="229">
        <v>0</v>
      </c>
      <c r="DM68" s="229">
        <v>0</v>
      </c>
      <c r="DN68" s="229">
        <v>0</v>
      </c>
      <c r="DO68" s="229">
        <v>0</v>
      </c>
      <c r="DP68" s="230">
        <v>-0.19999999995343387</v>
      </c>
      <c r="DQ68" s="231">
        <f t="shared" si="35"/>
        <v>1408092.64</v>
      </c>
      <c r="DR68" s="232">
        <f t="shared" si="36"/>
        <v>588164.1400000006</v>
      </c>
      <c r="DS68" s="231">
        <f t="shared" si="37"/>
        <v>163766.15</v>
      </c>
      <c r="DT68" s="231">
        <f t="shared" si="38"/>
        <v>61396.539999999994</v>
      </c>
      <c r="DU68" s="231">
        <f t="shared" si="39"/>
        <v>0</v>
      </c>
      <c r="DV68" s="231">
        <f t="shared" si="20"/>
        <v>0</v>
      </c>
    </row>
    <row r="69" spans="1:126" hidden="1">
      <c r="A69" s="226">
        <v>1015</v>
      </c>
      <c r="B69" s="227" t="s">
        <v>355</v>
      </c>
      <c r="C69" s="228" t="s">
        <v>281</v>
      </c>
      <c r="D69" s="228" t="s">
        <v>282</v>
      </c>
      <c r="E69" s="228" t="s">
        <v>5</v>
      </c>
      <c r="F69" s="228" t="s">
        <v>283</v>
      </c>
      <c r="G69" s="229">
        <v>757253.73</v>
      </c>
      <c r="H69" s="229">
        <v>0</v>
      </c>
      <c r="I69" s="229">
        <v>31748.560000000001</v>
      </c>
      <c r="J69" s="229">
        <v>0</v>
      </c>
      <c r="K69" s="229">
        <v>0</v>
      </c>
      <c r="L69" s="229">
        <v>500</v>
      </c>
      <c r="M69" s="229">
        <v>0</v>
      </c>
      <c r="N69" s="229">
        <v>0</v>
      </c>
      <c r="O69" s="229">
        <v>51141</v>
      </c>
      <c r="P69" s="229">
        <v>0</v>
      </c>
      <c r="Q69" s="229">
        <v>0</v>
      </c>
      <c r="R69" s="229">
        <v>0</v>
      </c>
      <c r="S69" s="229">
        <v>36125.370000000003</v>
      </c>
      <c r="T69" s="229">
        <v>47413.35</v>
      </c>
      <c r="U69" s="229">
        <v>0</v>
      </c>
      <c r="V69" s="229">
        <v>0</v>
      </c>
      <c r="W69" s="229">
        <v>0</v>
      </c>
      <c r="X69" s="229">
        <f t="shared" si="6"/>
        <v>924182.01</v>
      </c>
      <c r="Y69" s="229">
        <v>251515.69000000012</v>
      </c>
      <c r="Z69" s="229">
        <v>0</v>
      </c>
      <c r="AA69" s="229">
        <v>377365.54</v>
      </c>
      <c r="AB69" s="229">
        <v>32735.470000000059</v>
      </c>
      <c r="AC69" s="229">
        <v>40374.660000000003</v>
      </c>
      <c r="AD69" s="229">
        <v>0</v>
      </c>
      <c r="AE69" s="229">
        <v>9481.3700000001809</v>
      </c>
      <c r="AF69" s="229">
        <v>349.99999999999818</v>
      </c>
      <c r="AG69" s="229">
        <v>5910.83</v>
      </c>
      <c r="AH69" s="229">
        <v>0</v>
      </c>
      <c r="AI69" s="229">
        <v>3291.75</v>
      </c>
      <c r="AJ69" s="229">
        <v>39684.78</v>
      </c>
      <c r="AK69" s="229">
        <v>0</v>
      </c>
      <c r="AL69" s="229">
        <v>151</v>
      </c>
      <c r="AM69" s="229">
        <v>1781.78</v>
      </c>
      <c r="AN69" s="229">
        <v>9493.1400000000012</v>
      </c>
      <c r="AO69" s="229">
        <v>0</v>
      </c>
      <c r="AP69" s="229">
        <v>1905.1100000000001</v>
      </c>
      <c r="AQ69" s="229">
        <v>29712.69000000001</v>
      </c>
      <c r="AR69" s="229">
        <v>158.75</v>
      </c>
      <c r="AS69" s="229">
        <v>0</v>
      </c>
      <c r="AT69" s="229">
        <v>7176.4799999999959</v>
      </c>
      <c r="AU69" s="229">
        <v>3291.75</v>
      </c>
      <c r="AV69" s="229">
        <v>0</v>
      </c>
      <c r="AW69" s="229">
        <v>0</v>
      </c>
      <c r="AX69" s="229">
        <v>326.79999999997381</v>
      </c>
      <c r="AY69" s="229">
        <v>0</v>
      </c>
      <c r="AZ69" s="229">
        <v>0</v>
      </c>
      <c r="BA69" s="229">
        <v>53795.8</v>
      </c>
      <c r="BB69" s="229">
        <v>0</v>
      </c>
      <c r="BC69" s="229">
        <v>0</v>
      </c>
      <c r="BD69" s="229">
        <f t="shared" si="7"/>
        <v>868503.39000000048</v>
      </c>
      <c r="BE69" s="229">
        <v>159353.10000000009</v>
      </c>
      <c r="BF69" s="229">
        <f t="shared" si="32"/>
        <v>55678.61999999953</v>
      </c>
      <c r="BG69" s="229">
        <f t="shared" si="33"/>
        <v>215031.71999999962</v>
      </c>
      <c r="BH69" s="229">
        <v>4951.75</v>
      </c>
      <c r="BI69" s="229">
        <v>0</v>
      </c>
      <c r="BJ69" s="229">
        <v>0</v>
      </c>
      <c r="BK69" s="229">
        <v>4951.75</v>
      </c>
      <c r="BL69" s="229">
        <v>0</v>
      </c>
      <c r="BM69" s="229">
        <v>4250</v>
      </c>
      <c r="BN69" s="229">
        <v>0</v>
      </c>
      <c r="BO69" s="229">
        <v>0</v>
      </c>
      <c r="BP69" s="229">
        <v>4250</v>
      </c>
      <c r="BQ69" s="229">
        <v>16487.5</v>
      </c>
      <c r="BR69" s="229">
        <v>701.75</v>
      </c>
      <c r="BS69" s="229">
        <v>17189.25</v>
      </c>
      <c r="BT69" s="229">
        <v>0</v>
      </c>
      <c r="BU69" s="229">
        <v>0</v>
      </c>
      <c r="BV69" s="229">
        <v>0</v>
      </c>
      <c r="BW69" s="229">
        <v>0</v>
      </c>
      <c r="BX69" s="229">
        <v>0</v>
      </c>
      <c r="BY69" s="229">
        <v>0</v>
      </c>
      <c r="BZ69" s="229">
        <v>0</v>
      </c>
      <c r="CA69" s="229">
        <v>0</v>
      </c>
      <c r="CB69" s="229">
        <v>0</v>
      </c>
      <c r="CC69" s="229">
        <f t="shared" si="10"/>
        <v>215031.71999999962</v>
      </c>
      <c r="CD69" s="229"/>
      <c r="CE69" s="229">
        <f t="shared" si="11"/>
        <v>17189.25</v>
      </c>
      <c r="CF69" s="229"/>
      <c r="CG69" s="229">
        <f>CB69</f>
        <v>0</v>
      </c>
      <c r="CH69" s="229">
        <f t="shared" si="13"/>
        <v>232220.96999999962</v>
      </c>
      <c r="CI69" s="229">
        <v>277308.18</v>
      </c>
      <c r="CJ69" s="229">
        <v>50273</v>
      </c>
      <c r="CK69" s="229">
        <v>0</v>
      </c>
      <c r="CL69" s="229">
        <v>227035.18</v>
      </c>
      <c r="CM69" s="229">
        <v>1142.46</v>
      </c>
      <c r="CN69" s="229">
        <v>0</v>
      </c>
      <c r="CO69" s="229">
        <v>893.16</v>
      </c>
      <c r="CP69" s="229">
        <v>0</v>
      </c>
      <c r="CQ69" s="229">
        <v>0</v>
      </c>
      <c r="CR69" s="229">
        <f t="shared" si="14"/>
        <v>229070.8</v>
      </c>
      <c r="CS69" s="229">
        <v>0</v>
      </c>
      <c r="CT69" s="229">
        <v>0</v>
      </c>
      <c r="CU69" s="229">
        <v>0</v>
      </c>
      <c r="CV69" s="229">
        <v>0</v>
      </c>
      <c r="CW69" s="229"/>
      <c r="CX69" s="229"/>
      <c r="CY69" s="229"/>
      <c r="CZ69" s="229">
        <v>0</v>
      </c>
      <c r="DA69" s="229">
        <f t="shared" si="15"/>
        <v>0</v>
      </c>
      <c r="DB69" s="229">
        <v>0</v>
      </c>
      <c r="DC69" s="229">
        <v>4792.3999999999996</v>
      </c>
      <c r="DD69" s="229">
        <v>0</v>
      </c>
      <c r="DE69" s="229">
        <v>0</v>
      </c>
      <c r="DF69" s="229">
        <v>-3430.23</v>
      </c>
      <c r="DG69" s="229">
        <v>1788</v>
      </c>
      <c r="DH69" s="229">
        <v>0</v>
      </c>
      <c r="DI69" s="229">
        <v>0</v>
      </c>
      <c r="DJ69" s="229">
        <f t="shared" si="16"/>
        <v>3150.1699999999996</v>
      </c>
      <c r="DK69" s="229">
        <v>0</v>
      </c>
      <c r="DL69" s="229">
        <v>0</v>
      </c>
      <c r="DM69" s="229">
        <v>0</v>
      </c>
      <c r="DN69" s="229">
        <v>0</v>
      </c>
      <c r="DO69" s="229">
        <v>0</v>
      </c>
      <c r="DP69" s="230">
        <v>0</v>
      </c>
      <c r="DQ69" s="231">
        <f t="shared" si="35"/>
        <v>711822.73000000045</v>
      </c>
      <c r="DR69" s="232">
        <f t="shared" si="36"/>
        <v>156680.66000000003</v>
      </c>
      <c r="DS69" s="231">
        <f t="shared" si="37"/>
        <v>326.79999999997381</v>
      </c>
      <c r="DT69" s="231">
        <f t="shared" si="38"/>
        <v>87266.37</v>
      </c>
      <c r="DU69" s="231">
        <f t="shared" si="39"/>
        <v>47413.35</v>
      </c>
      <c r="DV69" s="231">
        <f t="shared" si="20"/>
        <v>0</v>
      </c>
    </row>
    <row r="70" spans="1:126" hidden="1">
      <c r="A70" s="226">
        <v>1022</v>
      </c>
      <c r="B70" s="227" t="s">
        <v>356</v>
      </c>
      <c r="C70" s="228" t="s">
        <v>281</v>
      </c>
      <c r="D70" s="228" t="s">
        <v>282</v>
      </c>
      <c r="E70" s="228" t="s">
        <v>5</v>
      </c>
      <c r="F70" s="228" t="s">
        <v>283</v>
      </c>
      <c r="G70" s="229">
        <v>649121.31000000006</v>
      </c>
      <c r="H70" s="229">
        <v>0</v>
      </c>
      <c r="I70" s="229">
        <v>48141.16</v>
      </c>
      <c r="J70" s="229">
        <v>0</v>
      </c>
      <c r="K70" s="229">
        <v>0</v>
      </c>
      <c r="L70" s="229">
        <v>856.93</v>
      </c>
      <c r="M70" s="229">
        <v>0</v>
      </c>
      <c r="N70" s="229">
        <v>0</v>
      </c>
      <c r="O70" s="229">
        <v>6647.33</v>
      </c>
      <c r="P70" s="229">
        <v>0</v>
      </c>
      <c r="Q70" s="229">
        <v>0</v>
      </c>
      <c r="R70" s="229">
        <v>0</v>
      </c>
      <c r="S70" s="229">
        <v>9570.4</v>
      </c>
      <c r="T70" s="229">
        <v>54976</v>
      </c>
      <c r="U70" s="229">
        <v>0</v>
      </c>
      <c r="V70" s="229">
        <v>0</v>
      </c>
      <c r="W70" s="229">
        <v>0</v>
      </c>
      <c r="X70" s="229">
        <f t="shared" si="6"/>
        <v>769313.13000000012</v>
      </c>
      <c r="Y70" s="229">
        <v>205669.80000000016</v>
      </c>
      <c r="Z70" s="229">
        <v>0</v>
      </c>
      <c r="AA70" s="229">
        <v>83287.16</v>
      </c>
      <c r="AB70" s="229">
        <v>1262</v>
      </c>
      <c r="AC70" s="229">
        <v>3270.66</v>
      </c>
      <c r="AD70" s="229">
        <v>0</v>
      </c>
      <c r="AE70" s="229">
        <v>97463.950000000055</v>
      </c>
      <c r="AF70" s="229">
        <v>967.60999999999785</v>
      </c>
      <c r="AG70" s="229">
        <v>2576</v>
      </c>
      <c r="AH70" s="229">
        <v>0</v>
      </c>
      <c r="AI70" s="229">
        <v>0</v>
      </c>
      <c r="AJ70" s="229">
        <v>16286.51</v>
      </c>
      <c r="AK70" s="229">
        <v>11884.4</v>
      </c>
      <c r="AL70" s="229">
        <v>13377.09</v>
      </c>
      <c r="AM70" s="229">
        <v>1165.6699999999998</v>
      </c>
      <c r="AN70" s="229">
        <v>9282.0300000000007</v>
      </c>
      <c r="AO70" s="229">
        <v>0</v>
      </c>
      <c r="AP70" s="229">
        <v>17111.52</v>
      </c>
      <c r="AQ70" s="229">
        <v>16446.139999999996</v>
      </c>
      <c r="AR70" s="229">
        <v>893.14</v>
      </c>
      <c r="AS70" s="229">
        <v>0</v>
      </c>
      <c r="AT70" s="229">
        <v>4997.6399999999994</v>
      </c>
      <c r="AU70" s="229">
        <v>3291.75</v>
      </c>
      <c r="AV70" s="229">
        <v>0</v>
      </c>
      <c r="AW70" s="229">
        <v>1379.2399999999998</v>
      </c>
      <c r="AX70" s="229">
        <v>80488.549999999988</v>
      </c>
      <c r="AY70" s="229">
        <v>0</v>
      </c>
      <c r="AZ70" s="229">
        <v>82789.929999999993</v>
      </c>
      <c r="BA70" s="229">
        <v>0</v>
      </c>
      <c r="BB70" s="229">
        <v>0</v>
      </c>
      <c r="BC70" s="229">
        <v>0</v>
      </c>
      <c r="BD70" s="229">
        <f t="shared" si="7"/>
        <v>653890.79000000027</v>
      </c>
      <c r="BE70" s="229">
        <v>233684.74</v>
      </c>
      <c r="BF70" s="229">
        <f t="shared" si="32"/>
        <v>115422.33999999985</v>
      </c>
      <c r="BG70" s="229">
        <f t="shared" si="33"/>
        <v>349107.07999999984</v>
      </c>
      <c r="BH70" s="229">
        <v>4627.75</v>
      </c>
      <c r="BI70" s="229">
        <v>0</v>
      </c>
      <c r="BJ70" s="229">
        <v>0</v>
      </c>
      <c r="BK70" s="229">
        <v>4627.75</v>
      </c>
      <c r="BL70" s="229">
        <v>0</v>
      </c>
      <c r="BM70" s="229">
        <v>0</v>
      </c>
      <c r="BN70" s="229">
        <v>0</v>
      </c>
      <c r="BO70" s="229">
        <v>0</v>
      </c>
      <c r="BP70" s="229">
        <v>0</v>
      </c>
      <c r="BQ70" s="229">
        <v>7297.5899999999965</v>
      </c>
      <c r="BR70" s="229">
        <v>4627.75</v>
      </c>
      <c r="BS70" s="229">
        <v>11925.339999999997</v>
      </c>
      <c r="BT70" s="229">
        <v>0</v>
      </c>
      <c r="BU70" s="229">
        <v>0</v>
      </c>
      <c r="BV70" s="229">
        <v>0</v>
      </c>
      <c r="BW70" s="229">
        <v>0</v>
      </c>
      <c r="BX70" s="229">
        <v>0</v>
      </c>
      <c r="BY70" s="229">
        <v>0</v>
      </c>
      <c r="BZ70" s="229">
        <v>0</v>
      </c>
      <c r="CA70" s="229">
        <v>0</v>
      </c>
      <c r="CB70" s="229">
        <v>0</v>
      </c>
      <c r="CC70" s="229">
        <f t="shared" si="10"/>
        <v>349107.07999999984</v>
      </c>
      <c r="CD70" s="229"/>
      <c r="CE70" s="229">
        <f t="shared" si="11"/>
        <v>11925.339999999997</v>
      </c>
      <c r="CF70" s="229"/>
      <c r="CG70" s="229">
        <f>CB70</f>
        <v>0</v>
      </c>
      <c r="CH70" s="229">
        <f t="shared" si="13"/>
        <v>361032.41999999981</v>
      </c>
      <c r="CI70" s="229">
        <v>363258.17</v>
      </c>
      <c r="CJ70" s="229">
        <v>0</v>
      </c>
      <c r="CK70" s="229">
        <v>0</v>
      </c>
      <c r="CL70" s="229">
        <v>363258.17</v>
      </c>
      <c r="CM70" s="229">
        <v>600</v>
      </c>
      <c r="CN70" s="229">
        <v>0</v>
      </c>
      <c r="CO70" s="229">
        <v>2415.84</v>
      </c>
      <c r="CP70" s="229">
        <v>0</v>
      </c>
      <c r="CQ70" s="229">
        <v>0</v>
      </c>
      <c r="CR70" s="229">
        <f t="shared" si="14"/>
        <v>366274.01</v>
      </c>
      <c r="CS70" s="229">
        <v>0</v>
      </c>
      <c r="CT70" s="229">
        <v>0</v>
      </c>
      <c r="CU70" s="229">
        <v>0</v>
      </c>
      <c r="CV70" s="229">
        <v>0</v>
      </c>
      <c r="CW70" s="229"/>
      <c r="CX70" s="229"/>
      <c r="CY70" s="229"/>
      <c r="CZ70" s="229">
        <v>0</v>
      </c>
      <c r="DA70" s="229">
        <f t="shared" si="15"/>
        <v>0</v>
      </c>
      <c r="DB70" s="229">
        <v>0</v>
      </c>
      <c r="DC70" s="229">
        <v>6647.33</v>
      </c>
      <c r="DD70" s="229">
        <v>0</v>
      </c>
      <c r="DE70" s="229">
        <v>0</v>
      </c>
      <c r="DF70" s="229">
        <v>-11889.31</v>
      </c>
      <c r="DG70" s="229">
        <v>0</v>
      </c>
      <c r="DH70" s="229">
        <v>0</v>
      </c>
      <c r="DI70" s="229">
        <v>0</v>
      </c>
      <c r="DJ70" s="229">
        <f t="shared" si="16"/>
        <v>-5241.9799999999996</v>
      </c>
      <c r="DK70" s="229">
        <v>0</v>
      </c>
      <c r="DL70" s="229">
        <v>0</v>
      </c>
      <c r="DM70" s="229">
        <v>0</v>
      </c>
      <c r="DN70" s="229">
        <v>0</v>
      </c>
      <c r="DO70" s="229">
        <v>0</v>
      </c>
      <c r="DP70" s="230"/>
      <c r="DQ70" s="231">
        <f t="shared" si="35"/>
        <v>391921.18000000023</v>
      </c>
      <c r="DR70" s="232">
        <f t="shared" si="36"/>
        <v>261969.61000000004</v>
      </c>
      <c r="DS70" s="231">
        <f t="shared" si="37"/>
        <v>80488.549999999988</v>
      </c>
      <c r="DT70" s="231">
        <f t="shared" si="38"/>
        <v>16217.73</v>
      </c>
      <c r="DU70" s="231">
        <f t="shared" si="39"/>
        <v>54976</v>
      </c>
      <c r="DV70" s="231">
        <f t="shared" si="20"/>
        <v>0</v>
      </c>
    </row>
    <row r="71" spans="1:126" hidden="1">
      <c r="A71" s="226">
        <v>2087</v>
      </c>
      <c r="B71" s="227" t="s">
        <v>357</v>
      </c>
      <c r="C71" s="228" t="s">
        <v>281</v>
      </c>
      <c r="D71" s="228" t="s">
        <v>291</v>
      </c>
      <c r="E71" s="228" t="s">
        <v>5</v>
      </c>
      <c r="F71" s="228" t="s">
        <v>283</v>
      </c>
      <c r="G71" s="229">
        <v>2219419.39</v>
      </c>
      <c r="H71" s="229">
        <v>0</v>
      </c>
      <c r="I71" s="229">
        <v>144946.63</v>
      </c>
      <c r="J71" s="229">
        <v>0</v>
      </c>
      <c r="K71" s="229">
        <v>279720</v>
      </c>
      <c r="L71" s="229">
        <v>2600</v>
      </c>
      <c r="M71" s="229">
        <v>0</v>
      </c>
      <c r="N71" s="229">
        <v>0</v>
      </c>
      <c r="O71" s="229">
        <v>51892.259999999995</v>
      </c>
      <c r="P71" s="229">
        <v>42807.26</v>
      </c>
      <c r="Q71" s="229">
        <v>0</v>
      </c>
      <c r="R71" s="229">
        <v>0</v>
      </c>
      <c r="S71" s="229">
        <v>0</v>
      </c>
      <c r="T71" s="229">
        <v>0</v>
      </c>
      <c r="U71" s="229">
        <v>0</v>
      </c>
      <c r="V71" s="229">
        <v>16175.83</v>
      </c>
      <c r="W71" s="229">
        <v>44164</v>
      </c>
      <c r="X71" s="229">
        <f t="shared" si="6"/>
        <v>2801725.3699999996</v>
      </c>
      <c r="Y71" s="229">
        <v>1121460.5199999968</v>
      </c>
      <c r="Z71" s="229">
        <v>0</v>
      </c>
      <c r="AA71" s="229">
        <v>559.11999999999978</v>
      </c>
      <c r="AB71" s="229">
        <v>486749</v>
      </c>
      <c r="AC71" s="229">
        <v>6.31</v>
      </c>
      <c r="AD71" s="229">
        <v>0</v>
      </c>
      <c r="AE71" s="229">
        <v>393217.04</v>
      </c>
      <c r="AF71" s="229">
        <v>20711.899999999972</v>
      </c>
      <c r="AG71" s="229">
        <v>1159.0500000000002</v>
      </c>
      <c r="AH71" s="229">
        <v>0</v>
      </c>
      <c r="AI71" s="229">
        <v>0</v>
      </c>
      <c r="AJ71" s="229">
        <v>38495.780000000013</v>
      </c>
      <c r="AK71" s="229">
        <v>4652.4400000000005</v>
      </c>
      <c r="AL71" s="229">
        <v>2404.15</v>
      </c>
      <c r="AM71" s="229">
        <v>15671.899999999998</v>
      </c>
      <c r="AN71" s="229">
        <v>35367.840000000004</v>
      </c>
      <c r="AO71" s="229">
        <v>25826.99</v>
      </c>
      <c r="AP71" s="229">
        <v>8781.880000000001</v>
      </c>
      <c r="AQ71" s="229">
        <v>155444.74000000002</v>
      </c>
      <c r="AR71" s="229">
        <v>3589.65</v>
      </c>
      <c r="AS71" s="229">
        <v>0</v>
      </c>
      <c r="AT71" s="229">
        <v>25229.160000000003</v>
      </c>
      <c r="AU71" s="229">
        <v>9471</v>
      </c>
      <c r="AV71" s="229">
        <v>1495</v>
      </c>
      <c r="AW71" s="229">
        <v>149812.95000000001</v>
      </c>
      <c r="AX71" s="229">
        <v>142998.63999999998</v>
      </c>
      <c r="AY71" s="229">
        <v>9050.27</v>
      </c>
      <c r="AZ71" s="229">
        <v>123659.98999999999</v>
      </c>
      <c r="BA71" s="229">
        <v>0</v>
      </c>
      <c r="BB71" s="229">
        <v>0</v>
      </c>
      <c r="BC71" s="229">
        <v>0</v>
      </c>
      <c r="BD71" s="229">
        <f t="shared" si="7"/>
        <v>2775815.3199999975</v>
      </c>
      <c r="BE71" s="229">
        <v>253666.92000000022</v>
      </c>
      <c r="BF71" s="229">
        <f t="shared" si="32"/>
        <v>25910.050000002142</v>
      </c>
      <c r="BG71" s="229">
        <f t="shared" si="33"/>
        <v>279576.97000000236</v>
      </c>
      <c r="BH71" s="229">
        <v>8230</v>
      </c>
      <c r="BI71" s="229">
        <v>0</v>
      </c>
      <c r="BJ71" s="229">
        <v>0</v>
      </c>
      <c r="BK71" s="229">
        <v>8230</v>
      </c>
      <c r="BL71" s="229">
        <v>0</v>
      </c>
      <c r="BM71" s="229">
        <v>5523.18</v>
      </c>
      <c r="BN71" s="229">
        <v>0</v>
      </c>
      <c r="BO71" s="229">
        <v>0</v>
      </c>
      <c r="BP71" s="229">
        <v>5523.18</v>
      </c>
      <c r="BQ71" s="229">
        <v>0</v>
      </c>
      <c r="BR71" s="229">
        <v>2706.8199999999997</v>
      </c>
      <c r="BS71" s="229">
        <v>2706.8199999999997</v>
      </c>
      <c r="BT71" s="229">
        <v>0</v>
      </c>
      <c r="BU71" s="229">
        <v>0</v>
      </c>
      <c r="BV71" s="229">
        <v>0</v>
      </c>
      <c r="BW71" s="229">
        <v>0</v>
      </c>
      <c r="BX71" s="229">
        <v>0</v>
      </c>
      <c r="BY71" s="229">
        <v>0</v>
      </c>
      <c r="BZ71" s="229">
        <v>0</v>
      </c>
      <c r="CA71" s="229">
        <v>0</v>
      </c>
      <c r="CB71" s="229">
        <v>0</v>
      </c>
      <c r="CC71" s="229">
        <f t="shared" si="10"/>
        <v>279576.97000000236</v>
      </c>
      <c r="CD71" s="229"/>
      <c r="CE71" s="229">
        <f t="shared" si="11"/>
        <v>2706.8199999999997</v>
      </c>
      <c r="CF71" s="229"/>
      <c r="CG71" s="229">
        <v>0</v>
      </c>
      <c r="CH71" s="229">
        <f t="shared" si="13"/>
        <v>282283.79000000237</v>
      </c>
      <c r="CI71" s="229">
        <v>725319</v>
      </c>
      <c r="CJ71" s="229">
        <v>0</v>
      </c>
      <c r="CK71" s="229">
        <v>0</v>
      </c>
      <c r="CL71" s="229">
        <v>725319</v>
      </c>
      <c r="CM71" s="229">
        <v>0</v>
      </c>
      <c r="CN71" s="229">
        <v>0</v>
      </c>
      <c r="CO71" s="229">
        <v>3635</v>
      </c>
      <c r="CP71" s="229">
        <v>0</v>
      </c>
      <c r="CQ71" s="229">
        <v>-409581.18</v>
      </c>
      <c r="CR71" s="229">
        <f t="shared" si="14"/>
        <v>319372.82</v>
      </c>
      <c r="CS71" s="229">
        <v>0</v>
      </c>
      <c r="CT71" s="229">
        <v>0</v>
      </c>
      <c r="CU71" s="229">
        <v>0</v>
      </c>
      <c r="CV71" s="229">
        <v>0</v>
      </c>
      <c r="CW71" s="229"/>
      <c r="CX71" s="229"/>
      <c r="CY71" s="229"/>
      <c r="CZ71" s="229">
        <v>0</v>
      </c>
      <c r="DA71" s="229">
        <f t="shared" si="15"/>
        <v>0</v>
      </c>
      <c r="DB71" s="229">
        <v>0</v>
      </c>
      <c r="DC71" s="229">
        <v>7545.92</v>
      </c>
      <c r="DD71" s="229">
        <v>0</v>
      </c>
      <c r="DE71" s="229">
        <v>0</v>
      </c>
      <c r="DF71" s="229">
        <v>0</v>
      </c>
      <c r="DG71" s="229">
        <v>-44634.51</v>
      </c>
      <c r="DH71" s="229">
        <v>0</v>
      </c>
      <c r="DI71" s="229">
        <v>0</v>
      </c>
      <c r="DJ71" s="229">
        <f t="shared" si="16"/>
        <v>-37088.590000000004</v>
      </c>
      <c r="DK71" s="229">
        <v>0</v>
      </c>
      <c r="DL71" s="229">
        <v>0</v>
      </c>
      <c r="DM71" s="229">
        <v>0</v>
      </c>
      <c r="DN71" s="229">
        <v>0</v>
      </c>
      <c r="DO71" s="229">
        <v>0</v>
      </c>
      <c r="DP71" s="230">
        <v>-0.44000000000232831</v>
      </c>
      <c r="DQ71" s="231">
        <f t="shared" si="35"/>
        <v>2022703.8899999969</v>
      </c>
      <c r="DR71" s="232">
        <f t="shared" si="36"/>
        <v>753111.43000000063</v>
      </c>
      <c r="DS71" s="231">
        <f t="shared" si="37"/>
        <v>142998.63999999998</v>
      </c>
      <c r="DT71" s="231">
        <f t="shared" si="38"/>
        <v>94699.51999999999</v>
      </c>
      <c r="DU71" s="231">
        <f t="shared" si="39"/>
        <v>0</v>
      </c>
      <c r="DV71" s="231">
        <f t="shared" si="20"/>
        <v>0</v>
      </c>
    </row>
    <row r="72" spans="1:126" hidden="1">
      <c r="A72" s="226">
        <v>2466</v>
      </c>
      <c r="B72" s="227" t="s">
        <v>358</v>
      </c>
      <c r="C72" s="228" t="s">
        <v>281</v>
      </c>
      <c r="D72" s="228" t="s">
        <v>291</v>
      </c>
      <c r="E72" s="228" t="s">
        <v>5</v>
      </c>
      <c r="F72" s="228" t="s">
        <v>283</v>
      </c>
      <c r="G72" s="229">
        <v>3737307.28</v>
      </c>
      <c r="H72" s="229">
        <v>0</v>
      </c>
      <c r="I72" s="229">
        <v>88352.22</v>
      </c>
      <c r="J72" s="229">
        <v>0</v>
      </c>
      <c r="K72" s="229">
        <v>417300</v>
      </c>
      <c r="L72" s="229">
        <v>13027.72</v>
      </c>
      <c r="M72" s="229">
        <v>0</v>
      </c>
      <c r="N72" s="229">
        <v>0</v>
      </c>
      <c r="O72" s="229">
        <v>59916.990000000005</v>
      </c>
      <c r="P72" s="229">
        <v>1509.54</v>
      </c>
      <c r="Q72" s="229">
        <v>0</v>
      </c>
      <c r="R72" s="229">
        <v>0</v>
      </c>
      <c r="S72" s="229">
        <v>9458.0400000000009</v>
      </c>
      <c r="T72" s="229">
        <v>260</v>
      </c>
      <c r="U72" s="229">
        <v>0</v>
      </c>
      <c r="V72" s="229">
        <v>22809.38</v>
      </c>
      <c r="W72" s="229">
        <v>84343</v>
      </c>
      <c r="X72" s="229">
        <f t="shared" si="6"/>
        <v>4434284.17</v>
      </c>
      <c r="Y72" s="229">
        <v>1869034.5500000007</v>
      </c>
      <c r="Z72" s="229">
        <v>0</v>
      </c>
      <c r="AA72" s="229">
        <v>373382.39999999997</v>
      </c>
      <c r="AB72" s="229">
        <v>293038.77000000066</v>
      </c>
      <c r="AC72" s="229">
        <v>161586.28</v>
      </c>
      <c r="AD72" s="229">
        <v>91456.07</v>
      </c>
      <c r="AE72" s="229">
        <v>160841.51000000021</v>
      </c>
      <c r="AF72" s="229">
        <v>13327.660000000022</v>
      </c>
      <c r="AG72" s="229">
        <v>289</v>
      </c>
      <c r="AH72" s="229">
        <v>0</v>
      </c>
      <c r="AI72" s="229">
        <v>0</v>
      </c>
      <c r="AJ72" s="229">
        <v>74127.380000000019</v>
      </c>
      <c r="AK72" s="229">
        <v>7750.0499999999993</v>
      </c>
      <c r="AL72" s="229">
        <v>15518.429999999997</v>
      </c>
      <c r="AM72" s="229">
        <v>19708.670000000006</v>
      </c>
      <c r="AN72" s="229">
        <v>102236.13</v>
      </c>
      <c r="AO72" s="229">
        <v>30739.81</v>
      </c>
      <c r="AP72" s="229">
        <v>50080.3</v>
      </c>
      <c r="AQ72" s="229">
        <v>179650.52000000008</v>
      </c>
      <c r="AR72" s="229">
        <v>13692.39</v>
      </c>
      <c r="AS72" s="229">
        <v>0</v>
      </c>
      <c r="AT72" s="229">
        <v>64857.619999999981</v>
      </c>
      <c r="AU72" s="229">
        <v>18745.650000000001</v>
      </c>
      <c r="AV72" s="229">
        <v>0</v>
      </c>
      <c r="AW72" s="229">
        <v>123952.86000000003</v>
      </c>
      <c r="AX72" s="229">
        <v>202923.84000000008</v>
      </c>
      <c r="AY72" s="229">
        <v>47162.5</v>
      </c>
      <c r="AZ72" s="229">
        <v>405716.70999999996</v>
      </c>
      <c r="BA72" s="229">
        <v>0</v>
      </c>
      <c r="BB72" s="229">
        <v>0</v>
      </c>
      <c r="BC72" s="229">
        <v>0</v>
      </c>
      <c r="BD72" s="229">
        <f t="shared" si="7"/>
        <v>4319819.1000000006</v>
      </c>
      <c r="BE72" s="229">
        <v>842018.03000000026</v>
      </c>
      <c r="BF72" s="229">
        <f t="shared" si="32"/>
        <v>114465.06999999937</v>
      </c>
      <c r="BG72" s="229">
        <f t="shared" si="33"/>
        <v>956483.09999999963</v>
      </c>
      <c r="BH72" s="229">
        <v>11402.5</v>
      </c>
      <c r="BI72" s="229">
        <v>0</v>
      </c>
      <c r="BJ72" s="229">
        <v>0</v>
      </c>
      <c r="BK72" s="229">
        <v>11402.5</v>
      </c>
      <c r="BL72" s="229">
        <v>0</v>
      </c>
      <c r="BM72" s="229">
        <v>56612</v>
      </c>
      <c r="BN72" s="229">
        <v>0</v>
      </c>
      <c r="BO72" s="229">
        <v>0</v>
      </c>
      <c r="BP72" s="229">
        <v>56612</v>
      </c>
      <c r="BQ72" s="229">
        <v>58991</v>
      </c>
      <c r="BR72" s="229">
        <v>-45209.5</v>
      </c>
      <c r="BS72" s="229">
        <v>13781.5</v>
      </c>
      <c r="BT72" s="229">
        <v>0</v>
      </c>
      <c r="BU72" s="229">
        <v>0</v>
      </c>
      <c r="BV72" s="229">
        <v>0</v>
      </c>
      <c r="BW72" s="229">
        <v>0</v>
      </c>
      <c r="BX72" s="229">
        <v>0</v>
      </c>
      <c r="BY72" s="229">
        <v>0</v>
      </c>
      <c r="BZ72" s="229">
        <v>0</v>
      </c>
      <c r="CA72" s="229">
        <v>0</v>
      </c>
      <c r="CB72" s="229">
        <v>0</v>
      </c>
      <c r="CC72" s="229">
        <f t="shared" si="10"/>
        <v>956483.09999999963</v>
      </c>
      <c r="CD72" s="229"/>
      <c r="CE72" s="229">
        <f t="shared" si="11"/>
        <v>13781.5</v>
      </c>
      <c r="CF72" s="229"/>
      <c r="CG72" s="229">
        <f t="shared" ref="CG72:CG84" si="40">CB72</f>
        <v>0</v>
      </c>
      <c r="CH72" s="229">
        <f t="shared" si="13"/>
        <v>970264.59999999963</v>
      </c>
      <c r="CI72" s="229">
        <v>1382428.94</v>
      </c>
      <c r="CJ72" s="229">
        <v>78450.350000000006</v>
      </c>
      <c r="CK72" s="229">
        <v>0</v>
      </c>
      <c r="CL72" s="229">
        <v>1303978.5899999999</v>
      </c>
      <c r="CM72" s="229">
        <v>0</v>
      </c>
      <c r="CN72" s="229">
        <v>0</v>
      </c>
      <c r="CO72" s="229">
        <v>21803.25</v>
      </c>
      <c r="CP72" s="229">
        <v>0</v>
      </c>
      <c r="CQ72" s="229">
        <v>-284980.44</v>
      </c>
      <c r="CR72" s="229">
        <f t="shared" si="14"/>
        <v>1040801.3999999999</v>
      </c>
      <c r="CS72" s="229">
        <v>0</v>
      </c>
      <c r="CT72" s="229">
        <v>0</v>
      </c>
      <c r="CU72" s="229">
        <v>0</v>
      </c>
      <c r="CV72" s="229">
        <v>0</v>
      </c>
      <c r="CW72" s="229"/>
      <c r="CX72" s="229"/>
      <c r="CY72" s="229"/>
      <c r="CZ72" s="229">
        <v>0</v>
      </c>
      <c r="DA72" s="229">
        <f t="shared" si="15"/>
        <v>0</v>
      </c>
      <c r="DB72" s="229">
        <v>0</v>
      </c>
      <c r="DC72" s="229">
        <v>26393.14</v>
      </c>
      <c r="DD72" s="229">
        <v>0</v>
      </c>
      <c r="DE72" s="229">
        <v>0</v>
      </c>
      <c r="DF72" s="229">
        <v>-84462.15</v>
      </c>
      <c r="DG72" s="229">
        <v>-12197.13</v>
      </c>
      <c r="DH72" s="229">
        <v>0</v>
      </c>
      <c r="DI72" s="229">
        <v>0</v>
      </c>
      <c r="DJ72" s="229">
        <f t="shared" si="16"/>
        <v>-70266.14</v>
      </c>
      <c r="DK72" s="229">
        <v>0</v>
      </c>
      <c r="DL72" s="229">
        <v>0</v>
      </c>
      <c r="DM72" s="229">
        <v>-270.66000000000003</v>
      </c>
      <c r="DN72" s="229">
        <v>0</v>
      </c>
      <c r="DO72" s="229">
        <v>0</v>
      </c>
      <c r="DP72" s="230">
        <v>0</v>
      </c>
      <c r="DQ72" s="231">
        <f t="shared" si="35"/>
        <v>2962667.2400000012</v>
      </c>
      <c r="DR72" s="232">
        <f t="shared" si="36"/>
        <v>1357151.8599999994</v>
      </c>
      <c r="DS72" s="231">
        <f t="shared" si="37"/>
        <v>202923.84000000008</v>
      </c>
      <c r="DT72" s="231">
        <f t="shared" si="38"/>
        <v>70884.570000000007</v>
      </c>
      <c r="DU72" s="231">
        <f t="shared" si="39"/>
        <v>260</v>
      </c>
      <c r="DV72" s="231">
        <f t="shared" si="20"/>
        <v>-270.66000000000003</v>
      </c>
    </row>
    <row r="73" spans="1:126" hidden="1">
      <c r="A73" s="226">
        <v>2091</v>
      </c>
      <c r="B73" s="227" t="s">
        <v>359</v>
      </c>
      <c r="C73" s="228" t="s">
        <v>281</v>
      </c>
      <c r="D73" s="228" t="s">
        <v>291</v>
      </c>
      <c r="E73" s="228" t="s">
        <v>5</v>
      </c>
      <c r="F73" s="228" t="s">
        <v>293</v>
      </c>
      <c r="G73" s="229">
        <v>1128540.3999999999</v>
      </c>
      <c r="H73" s="229">
        <v>0</v>
      </c>
      <c r="I73" s="229">
        <v>102537.17</v>
      </c>
      <c r="J73" s="229">
        <v>0</v>
      </c>
      <c r="K73" s="229">
        <v>128690</v>
      </c>
      <c r="L73" s="229">
        <v>2706</v>
      </c>
      <c r="M73" s="229">
        <v>0</v>
      </c>
      <c r="N73" s="229">
        <v>15155</v>
      </c>
      <c r="O73" s="229">
        <v>36357.409999999996</v>
      </c>
      <c r="P73" s="229">
        <v>1289.92</v>
      </c>
      <c r="Q73" s="229">
        <v>0</v>
      </c>
      <c r="R73" s="229">
        <v>0</v>
      </c>
      <c r="S73" s="229">
        <v>12872.26</v>
      </c>
      <c r="T73" s="229">
        <v>3857.0699999999997</v>
      </c>
      <c r="U73" s="229">
        <v>0</v>
      </c>
      <c r="V73" s="229">
        <v>7168.55</v>
      </c>
      <c r="W73" s="229">
        <v>35012</v>
      </c>
      <c r="X73" s="229">
        <f t="shared" si="6"/>
        <v>1474185.7799999998</v>
      </c>
      <c r="Y73" s="229">
        <v>640779.74999999907</v>
      </c>
      <c r="Z73" s="229">
        <v>1205.2600000000002</v>
      </c>
      <c r="AA73" s="229">
        <v>195.60000000000014</v>
      </c>
      <c r="AB73" s="229">
        <v>328399.58000000025</v>
      </c>
      <c r="AC73" s="229">
        <v>39.989999999999888</v>
      </c>
      <c r="AD73" s="229">
        <v>0</v>
      </c>
      <c r="AE73" s="229">
        <v>370819.13999999937</v>
      </c>
      <c r="AF73" s="229">
        <v>15373.560000000009</v>
      </c>
      <c r="AG73" s="229">
        <v>3337.67</v>
      </c>
      <c r="AH73" s="229">
        <v>0</v>
      </c>
      <c r="AI73" s="229">
        <v>1084.74</v>
      </c>
      <c r="AJ73" s="229">
        <v>51931.020000000004</v>
      </c>
      <c r="AK73" s="229">
        <v>0</v>
      </c>
      <c r="AL73" s="229">
        <v>15865.500000000007</v>
      </c>
      <c r="AM73" s="229">
        <v>9098.92</v>
      </c>
      <c r="AN73" s="229">
        <v>25067.630000000005</v>
      </c>
      <c r="AO73" s="229">
        <v>16916.68</v>
      </c>
      <c r="AP73" s="229">
        <v>11847.689999999997</v>
      </c>
      <c r="AQ73" s="229">
        <v>48973.630000000026</v>
      </c>
      <c r="AR73" s="229">
        <v>346.49</v>
      </c>
      <c r="AS73" s="229">
        <v>0</v>
      </c>
      <c r="AT73" s="229">
        <v>17670.419999999984</v>
      </c>
      <c r="AU73" s="229">
        <v>5139.75</v>
      </c>
      <c r="AV73" s="229">
        <v>4505</v>
      </c>
      <c r="AW73" s="229">
        <v>61620.2</v>
      </c>
      <c r="AX73" s="229">
        <v>64146.03</v>
      </c>
      <c r="AY73" s="229">
        <v>4462.46</v>
      </c>
      <c r="AZ73" s="229">
        <v>147059.66</v>
      </c>
      <c r="BA73" s="229">
        <v>0</v>
      </c>
      <c r="BB73" s="229">
        <v>0</v>
      </c>
      <c r="BC73" s="229">
        <v>0</v>
      </c>
      <c r="BD73" s="229">
        <f t="shared" si="7"/>
        <v>1845886.3699999982</v>
      </c>
      <c r="BE73" s="229">
        <v>-278013.80000000028</v>
      </c>
      <c r="BF73" s="229">
        <f t="shared" si="32"/>
        <v>-371700.58999999845</v>
      </c>
      <c r="BG73" s="229">
        <f t="shared" si="33"/>
        <v>-649714.38999999873</v>
      </c>
      <c r="BH73" s="229">
        <v>6098.13</v>
      </c>
      <c r="BI73" s="229">
        <v>0</v>
      </c>
      <c r="BJ73" s="229">
        <v>0</v>
      </c>
      <c r="BK73" s="229">
        <v>6098.13</v>
      </c>
      <c r="BL73" s="229">
        <v>0</v>
      </c>
      <c r="BM73" s="229">
        <v>0</v>
      </c>
      <c r="BN73" s="229">
        <v>0</v>
      </c>
      <c r="BO73" s="229">
        <v>0</v>
      </c>
      <c r="BP73" s="229">
        <v>0</v>
      </c>
      <c r="BQ73" s="229">
        <v>0</v>
      </c>
      <c r="BR73" s="229">
        <v>6098.13</v>
      </c>
      <c r="BS73" s="229">
        <v>6098.13</v>
      </c>
      <c r="BT73" s="229">
        <v>0</v>
      </c>
      <c r="BU73" s="229">
        <v>0</v>
      </c>
      <c r="BV73" s="229">
        <v>0</v>
      </c>
      <c r="BW73" s="229">
        <v>0</v>
      </c>
      <c r="BX73" s="229">
        <v>0</v>
      </c>
      <c r="BY73" s="229">
        <v>0</v>
      </c>
      <c r="BZ73" s="229">
        <v>0</v>
      </c>
      <c r="CA73" s="229">
        <v>0</v>
      </c>
      <c r="CB73" s="229">
        <v>0</v>
      </c>
      <c r="CC73" s="229"/>
      <c r="CD73" s="229">
        <v>-649714.38999999873</v>
      </c>
      <c r="CE73" s="229">
        <f t="shared" si="11"/>
        <v>6098.13</v>
      </c>
      <c r="CF73" s="229"/>
      <c r="CG73" s="229">
        <f t="shared" si="40"/>
        <v>0</v>
      </c>
      <c r="CH73" s="229">
        <f t="shared" si="13"/>
        <v>-643616.25999999873</v>
      </c>
      <c r="CI73" s="229">
        <v>0</v>
      </c>
      <c r="CJ73" s="229">
        <v>0</v>
      </c>
      <c r="CK73" s="229">
        <v>0</v>
      </c>
      <c r="CL73" s="229">
        <v>0</v>
      </c>
      <c r="CM73" s="229">
        <v>0</v>
      </c>
      <c r="CN73" s="229">
        <v>0</v>
      </c>
      <c r="CO73" s="229">
        <v>0</v>
      </c>
      <c r="CP73" s="229">
        <v>0</v>
      </c>
      <c r="CQ73" s="229">
        <v>0</v>
      </c>
      <c r="CR73" s="229">
        <f t="shared" si="14"/>
        <v>0</v>
      </c>
      <c r="CS73" s="229">
        <v>0</v>
      </c>
      <c r="CT73" s="229">
        <v>0</v>
      </c>
      <c r="CU73" s="229">
        <v>0</v>
      </c>
      <c r="CV73" s="229">
        <v>0</v>
      </c>
      <c r="CW73" s="229"/>
      <c r="CX73" s="229"/>
      <c r="CY73" s="229"/>
      <c r="CZ73" s="229">
        <v>-650507.57999999868</v>
      </c>
      <c r="DA73" s="229">
        <f t="shared" si="15"/>
        <v>-650507.57999999868</v>
      </c>
      <c r="DB73" s="229">
        <v>31000</v>
      </c>
      <c r="DC73" s="229">
        <v>0</v>
      </c>
      <c r="DD73" s="229">
        <v>0</v>
      </c>
      <c r="DE73" s="229">
        <v>0</v>
      </c>
      <c r="DF73" s="229">
        <v>-24108.68</v>
      </c>
      <c r="DG73" s="229">
        <v>0</v>
      </c>
      <c r="DH73" s="229">
        <v>0</v>
      </c>
      <c r="DI73" s="229">
        <v>0</v>
      </c>
      <c r="DJ73" s="229">
        <f t="shared" si="16"/>
        <v>6891.32</v>
      </c>
      <c r="DK73" s="229">
        <v>0</v>
      </c>
      <c r="DL73" s="229">
        <v>0</v>
      </c>
      <c r="DM73" s="229">
        <v>0</v>
      </c>
      <c r="DN73" s="229">
        <v>0</v>
      </c>
      <c r="DO73" s="229">
        <v>0</v>
      </c>
      <c r="DP73" s="230">
        <v>-1.280568540096283E-9</v>
      </c>
      <c r="DQ73" s="231">
        <f t="shared" si="35"/>
        <v>1356812.8799999987</v>
      </c>
      <c r="DR73" s="232">
        <f t="shared" si="36"/>
        <v>489073.48999999953</v>
      </c>
      <c r="DS73" s="231">
        <f t="shared" si="37"/>
        <v>64146.03</v>
      </c>
      <c r="DT73" s="231">
        <f t="shared" si="38"/>
        <v>65674.59</v>
      </c>
      <c r="DU73" s="231">
        <f t="shared" si="39"/>
        <v>3857.0699999999997</v>
      </c>
      <c r="DV73" s="231">
        <f t="shared" ref="DV73:DV104" si="41">SUM(DK73:DO73)</f>
        <v>0</v>
      </c>
    </row>
    <row r="74" spans="1:126" hidden="1">
      <c r="A74" s="226">
        <v>2093</v>
      </c>
      <c r="B74" s="227" t="s">
        <v>360</v>
      </c>
      <c r="C74" s="228" t="s">
        <v>281</v>
      </c>
      <c r="D74" s="228" t="s">
        <v>291</v>
      </c>
      <c r="E74" s="228" t="s">
        <v>5</v>
      </c>
      <c r="F74" s="228" t="s">
        <v>283</v>
      </c>
      <c r="G74" s="229">
        <v>2049486.62</v>
      </c>
      <c r="H74" s="229">
        <v>0</v>
      </c>
      <c r="I74" s="229">
        <v>99597.5</v>
      </c>
      <c r="J74" s="229">
        <v>0</v>
      </c>
      <c r="K74" s="229">
        <v>114560</v>
      </c>
      <c r="L74" s="229">
        <v>5771.29</v>
      </c>
      <c r="M74" s="229">
        <v>0</v>
      </c>
      <c r="N74" s="229">
        <v>0</v>
      </c>
      <c r="O74" s="229">
        <v>108146.32999999999</v>
      </c>
      <c r="P74" s="229">
        <v>919.00000000000728</v>
      </c>
      <c r="Q74" s="229">
        <v>0</v>
      </c>
      <c r="R74" s="229">
        <v>0</v>
      </c>
      <c r="S74" s="229">
        <v>34895.61</v>
      </c>
      <c r="T74" s="229">
        <v>0</v>
      </c>
      <c r="U74" s="229">
        <v>0</v>
      </c>
      <c r="V74" s="229">
        <v>6295.21</v>
      </c>
      <c r="W74" s="229">
        <v>148416</v>
      </c>
      <c r="X74" s="229">
        <f t="shared" ref="X74:X137" si="42">SUM(G74:W74)</f>
        <v>2568087.56</v>
      </c>
      <c r="Y74" s="229">
        <v>840964.75000000012</v>
      </c>
      <c r="Z74" s="229">
        <v>2768.0299999999997</v>
      </c>
      <c r="AA74" s="229">
        <v>1679.7699999999991</v>
      </c>
      <c r="AB74" s="229">
        <v>392189.47000000038</v>
      </c>
      <c r="AC74" s="229">
        <v>1670.87</v>
      </c>
      <c r="AD74" s="229">
        <v>0</v>
      </c>
      <c r="AE74" s="229">
        <v>318140.40999999957</v>
      </c>
      <c r="AF74" s="229">
        <v>18992.349999999995</v>
      </c>
      <c r="AG74" s="229">
        <v>3018.26</v>
      </c>
      <c r="AH74" s="229">
        <v>0</v>
      </c>
      <c r="AI74" s="229">
        <v>0</v>
      </c>
      <c r="AJ74" s="229">
        <v>145377.53999999998</v>
      </c>
      <c r="AK74" s="229">
        <v>0</v>
      </c>
      <c r="AL74" s="229">
        <v>4628.45</v>
      </c>
      <c r="AM74" s="229">
        <v>10706.08</v>
      </c>
      <c r="AN74" s="229">
        <v>58033.279999999999</v>
      </c>
      <c r="AO74" s="229">
        <v>19886.79</v>
      </c>
      <c r="AP74" s="229">
        <v>8880.4400000000023</v>
      </c>
      <c r="AQ74" s="229">
        <v>76854.66</v>
      </c>
      <c r="AR74" s="229">
        <v>17807.919999999998</v>
      </c>
      <c r="AS74" s="229">
        <v>0</v>
      </c>
      <c r="AT74" s="229">
        <v>29194.720000000005</v>
      </c>
      <c r="AU74" s="229">
        <v>0</v>
      </c>
      <c r="AV74" s="229">
        <v>100</v>
      </c>
      <c r="AW74" s="229">
        <v>185199.23</v>
      </c>
      <c r="AX74" s="229">
        <v>195525</v>
      </c>
      <c r="AY74" s="229">
        <v>17290</v>
      </c>
      <c r="AZ74" s="229">
        <v>45309.000000000015</v>
      </c>
      <c r="BA74" s="229">
        <v>0</v>
      </c>
      <c r="BB74" s="229">
        <v>0</v>
      </c>
      <c r="BC74" s="229">
        <v>0</v>
      </c>
      <c r="BD74" s="229">
        <f t="shared" ref="BD74:BD137" si="43">SUM(Y74:BC74)</f>
        <v>2394217.0200000005</v>
      </c>
      <c r="BE74" s="229">
        <v>365168.97999999981</v>
      </c>
      <c r="BF74" s="229">
        <f t="shared" si="32"/>
        <v>173870.53999999957</v>
      </c>
      <c r="BG74" s="229">
        <f t="shared" si="33"/>
        <v>539039.51999999932</v>
      </c>
      <c r="BH74" s="229">
        <v>49690</v>
      </c>
      <c r="BI74" s="229">
        <v>0</v>
      </c>
      <c r="BJ74" s="229">
        <v>0</v>
      </c>
      <c r="BK74" s="229">
        <v>49690</v>
      </c>
      <c r="BL74" s="229">
        <v>0</v>
      </c>
      <c r="BM74" s="229">
        <v>34570</v>
      </c>
      <c r="BN74" s="229">
        <v>41343</v>
      </c>
      <c r="BO74" s="229">
        <v>0</v>
      </c>
      <c r="BP74" s="229">
        <v>75913</v>
      </c>
      <c r="BQ74" s="229">
        <v>66732.479999999996</v>
      </c>
      <c r="BR74" s="229">
        <v>-26223</v>
      </c>
      <c r="BS74" s="229">
        <v>40509.479999999996</v>
      </c>
      <c r="BT74" s="229">
        <v>0</v>
      </c>
      <c r="BU74" s="229">
        <v>0</v>
      </c>
      <c r="BV74" s="229">
        <v>0</v>
      </c>
      <c r="BW74" s="229">
        <v>0</v>
      </c>
      <c r="BX74" s="229">
        <v>0</v>
      </c>
      <c r="BY74" s="229">
        <v>0</v>
      </c>
      <c r="BZ74" s="229">
        <v>0</v>
      </c>
      <c r="CA74" s="229">
        <v>0</v>
      </c>
      <c r="CB74" s="229">
        <v>0</v>
      </c>
      <c r="CC74" s="229">
        <f t="shared" ref="CC74:CC137" si="44">BG74</f>
        <v>539039.51999999932</v>
      </c>
      <c r="CD74" s="229"/>
      <c r="CE74" s="229">
        <f t="shared" ref="CE74:CE137" si="45">BS74</f>
        <v>40509.479999999996</v>
      </c>
      <c r="CF74" s="229"/>
      <c r="CG74" s="229">
        <f t="shared" si="40"/>
        <v>0</v>
      </c>
      <c r="CH74" s="229">
        <f t="shared" ref="CH74:CH137" si="46">SUM(CC74:CE74)</f>
        <v>579548.9999999993</v>
      </c>
      <c r="CI74" s="229">
        <v>735039.98</v>
      </c>
      <c r="CJ74" s="229">
        <v>0</v>
      </c>
      <c r="CK74" s="229">
        <v>0</v>
      </c>
      <c r="CL74" s="229">
        <v>735039.98</v>
      </c>
      <c r="CM74" s="229">
        <v>0</v>
      </c>
      <c r="CN74" s="229">
        <v>0</v>
      </c>
      <c r="CO74" s="229">
        <v>5335.57</v>
      </c>
      <c r="CP74" s="229">
        <v>0</v>
      </c>
      <c r="CQ74" s="229">
        <v>-125318.04062500004</v>
      </c>
      <c r="CR74" s="229">
        <f t="shared" ref="CR74:CR137" si="47">SUM(CL74:CQ74)</f>
        <v>615057.50937499991</v>
      </c>
      <c r="CS74" s="229">
        <v>0</v>
      </c>
      <c r="CT74" s="229">
        <v>0</v>
      </c>
      <c r="CU74" s="229">
        <v>0</v>
      </c>
      <c r="CV74" s="229">
        <v>0</v>
      </c>
      <c r="CW74" s="229"/>
      <c r="CX74" s="229"/>
      <c r="CY74" s="229"/>
      <c r="CZ74" s="229">
        <v>0</v>
      </c>
      <c r="DA74" s="229">
        <f t="shared" ref="DA74:DA137" si="48">SUM(CV74:CZ74)</f>
        <v>0</v>
      </c>
      <c r="DB74" s="229">
        <v>0</v>
      </c>
      <c r="DC74" s="229">
        <v>11094.84</v>
      </c>
      <c r="DD74" s="229">
        <v>0</v>
      </c>
      <c r="DE74" s="229">
        <v>0</v>
      </c>
      <c r="DF74" s="229">
        <v>0</v>
      </c>
      <c r="DG74" s="229">
        <v>-46603.35</v>
      </c>
      <c r="DH74" s="229">
        <v>0</v>
      </c>
      <c r="DI74" s="229">
        <v>0</v>
      </c>
      <c r="DJ74" s="229">
        <f t="shared" ref="DJ74:DJ137" si="49">SUM(DB74:DI74)</f>
        <v>-35508.509999999995</v>
      </c>
      <c r="DK74" s="229">
        <v>0</v>
      </c>
      <c r="DL74" s="229">
        <v>0</v>
      </c>
      <c r="DM74" s="229">
        <v>0</v>
      </c>
      <c r="DN74" s="229">
        <v>0</v>
      </c>
      <c r="DO74" s="229">
        <v>0</v>
      </c>
      <c r="DP74" s="230">
        <v>6.2500010244548321E-4</v>
      </c>
      <c r="DQ74" s="231">
        <f t="shared" si="35"/>
        <v>1576405.6500000004</v>
      </c>
      <c r="DR74" s="232">
        <f t="shared" si="36"/>
        <v>817811.37000000011</v>
      </c>
      <c r="DS74" s="231">
        <f t="shared" si="37"/>
        <v>195525</v>
      </c>
      <c r="DT74" s="231">
        <f t="shared" si="38"/>
        <v>143960.94</v>
      </c>
      <c r="DU74" s="231">
        <f t="shared" si="39"/>
        <v>0</v>
      </c>
      <c r="DV74" s="231">
        <f t="shared" si="41"/>
        <v>0</v>
      </c>
    </row>
    <row r="75" spans="1:126" hidden="1">
      <c r="A75" s="226">
        <v>2092</v>
      </c>
      <c r="B75" s="227" t="s">
        <v>361</v>
      </c>
      <c r="C75" s="228" t="s">
        <v>281</v>
      </c>
      <c r="D75" s="228" t="s">
        <v>291</v>
      </c>
      <c r="E75" s="228" t="s">
        <v>5</v>
      </c>
      <c r="F75" s="228" t="s">
        <v>283</v>
      </c>
      <c r="G75" s="229">
        <v>2442727.85</v>
      </c>
      <c r="H75" s="229">
        <v>0</v>
      </c>
      <c r="I75" s="229">
        <v>97393.56</v>
      </c>
      <c r="J75" s="229">
        <v>0</v>
      </c>
      <c r="K75" s="229">
        <v>227090</v>
      </c>
      <c r="L75" s="229">
        <v>2400</v>
      </c>
      <c r="M75" s="229">
        <v>0</v>
      </c>
      <c r="N75" s="229">
        <v>0</v>
      </c>
      <c r="O75" s="229">
        <v>73403.820000000007</v>
      </c>
      <c r="P75" s="229">
        <v>70178.710000000006</v>
      </c>
      <c r="Q75" s="229">
        <v>0</v>
      </c>
      <c r="R75" s="229">
        <v>0</v>
      </c>
      <c r="S75" s="229">
        <v>25606</v>
      </c>
      <c r="T75" s="229">
        <v>186122.7</v>
      </c>
      <c r="U75" s="229">
        <v>0</v>
      </c>
      <c r="V75" s="229">
        <v>9636.25</v>
      </c>
      <c r="W75" s="229">
        <v>20807</v>
      </c>
      <c r="X75" s="229">
        <f t="shared" si="42"/>
        <v>3155365.89</v>
      </c>
      <c r="Y75" s="229">
        <v>1516047.85</v>
      </c>
      <c r="Z75" s="229">
        <v>0</v>
      </c>
      <c r="AA75" s="229">
        <v>158812.82999999999</v>
      </c>
      <c r="AB75" s="229">
        <v>77372.59</v>
      </c>
      <c r="AC75" s="229">
        <v>189433.54</v>
      </c>
      <c r="AD75" s="229">
        <v>0</v>
      </c>
      <c r="AE75" s="229">
        <v>80032.53</v>
      </c>
      <c r="AF75" s="229">
        <v>9248.7199999999993</v>
      </c>
      <c r="AG75" s="229">
        <v>993</v>
      </c>
      <c r="AH75" s="229">
        <v>0</v>
      </c>
      <c r="AI75" s="229">
        <v>0</v>
      </c>
      <c r="AJ75" s="229">
        <v>223838.67</v>
      </c>
      <c r="AK75" s="229">
        <v>4519.49</v>
      </c>
      <c r="AL75" s="229">
        <v>1459.42</v>
      </c>
      <c r="AM75" s="229">
        <v>8229.16</v>
      </c>
      <c r="AN75" s="229">
        <v>95351.16</v>
      </c>
      <c r="AO75" s="229">
        <v>27754.63</v>
      </c>
      <c r="AP75" s="229">
        <v>12454.94</v>
      </c>
      <c r="AQ75" s="229">
        <v>136318.24</v>
      </c>
      <c r="AR75" s="229">
        <v>49275.25</v>
      </c>
      <c r="AS75" s="229">
        <v>0</v>
      </c>
      <c r="AT75" s="229">
        <v>19382.61</v>
      </c>
      <c r="AU75" s="229">
        <v>12100</v>
      </c>
      <c r="AV75" s="229">
        <v>6783</v>
      </c>
      <c r="AW75" s="229">
        <v>145290.87</v>
      </c>
      <c r="AX75" s="229">
        <v>164224.6</v>
      </c>
      <c r="AY75" s="229">
        <v>12133.88</v>
      </c>
      <c r="AZ75" s="229">
        <v>335827.09</v>
      </c>
      <c r="BA75" s="229">
        <v>0</v>
      </c>
      <c r="BB75" s="229">
        <v>0</v>
      </c>
      <c r="BC75" s="229">
        <v>0</v>
      </c>
      <c r="BD75" s="229">
        <f t="shared" si="43"/>
        <v>3286884.0700000003</v>
      </c>
      <c r="BE75" s="229">
        <v>928537.10000000021</v>
      </c>
      <c r="BF75" s="229">
        <f t="shared" si="32"/>
        <v>-131518.18000000017</v>
      </c>
      <c r="BG75" s="229">
        <f t="shared" si="33"/>
        <v>797018.92</v>
      </c>
      <c r="BH75" s="229">
        <v>9388.75</v>
      </c>
      <c r="BI75" s="229">
        <v>0</v>
      </c>
      <c r="BJ75" s="229">
        <v>0</v>
      </c>
      <c r="BK75" s="229">
        <v>9388.75</v>
      </c>
      <c r="BL75" s="229">
        <v>0</v>
      </c>
      <c r="BM75" s="229">
        <v>0</v>
      </c>
      <c r="BN75" s="229">
        <v>0</v>
      </c>
      <c r="BO75" s="229">
        <v>29048</v>
      </c>
      <c r="BP75" s="229">
        <v>29048</v>
      </c>
      <c r="BQ75" s="229">
        <v>66660.91</v>
      </c>
      <c r="BR75" s="229">
        <v>-19659.25</v>
      </c>
      <c r="BS75" s="229">
        <v>47001.66</v>
      </c>
      <c r="BT75" s="229">
        <v>0</v>
      </c>
      <c r="BU75" s="229">
        <v>0</v>
      </c>
      <c r="BV75" s="229">
        <v>0</v>
      </c>
      <c r="BW75" s="229">
        <v>0</v>
      </c>
      <c r="BX75" s="229">
        <v>0</v>
      </c>
      <c r="BY75" s="229">
        <v>0</v>
      </c>
      <c r="BZ75" s="229">
        <v>0</v>
      </c>
      <c r="CA75" s="229">
        <v>0</v>
      </c>
      <c r="CB75" s="229">
        <v>0</v>
      </c>
      <c r="CC75" s="229">
        <f t="shared" si="44"/>
        <v>797018.92</v>
      </c>
      <c r="CD75" s="229"/>
      <c r="CE75" s="229">
        <f t="shared" si="45"/>
        <v>47001.66</v>
      </c>
      <c r="CF75" s="229"/>
      <c r="CG75" s="229">
        <f t="shared" si="40"/>
        <v>0</v>
      </c>
      <c r="CH75" s="229">
        <f t="shared" si="46"/>
        <v>844020.58000000007</v>
      </c>
      <c r="CI75" s="229">
        <v>959476.43</v>
      </c>
      <c r="CJ75" s="229">
        <v>-828</v>
      </c>
      <c r="CK75" s="229">
        <v>0</v>
      </c>
      <c r="CL75" s="229">
        <v>960304.43</v>
      </c>
      <c r="CM75" s="229">
        <v>0</v>
      </c>
      <c r="CN75" s="229">
        <v>0</v>
      </c>
      <c r="CO75" s="229">
        <v>10505.48</v>
      </c>
      <c r="CP75" s="229">
        <v>8729.35</v>
      </c>
      <c r="CQ75" s="229">
        <v>-172266.78</v>
      </c>
      <c r="CR75" s="229">
        <f t="shared" si="47"/>
        <v>807272.48</v>
      </c>
      <c r="CS75" s="229">
        <v>161562.93</v>
      </c>
      <c r="CT75" s="229">
        <v>0</v>
      </c>
      <c r="CU75" s="229">
        <v>0</v>
      </c>
      <c r="CV75" s="229">
        <v>161562.93</v>
      </c>
      <c r="CW75" s="229"/>
      <c r="CX75" s="229"/>
      <c r="CY75" s="229"/>
      <c r="CZ75" s="229">
        <v>0</v>
      </c>
      <c r="DA75" s="229">
        <f t="shared" si="48"/>
        <v>161562.93</v>
      </c>
      <c r="DB75" s="229">
        <v>0</v>
      </c>
      <c r="DC75" s="229">
        <v>0</v>
      </c>
      <c r="DD75" s="229">
        <v>1750</v>
      </c>
      <c r="DE75" s="229">
        <v>0</v>
      </c>
      <c r="DF75" s="229">
        <v>0</v>
      </c>
      <c r="DG75" s="229">
        <v>-45159.33</v>
      </c>
      <c r="DH75" s="229">
        <v>0</v>
      </c>
      <c r="DI75" s="229">
        <v>-9520</v>
      </c>
      <c r="DJ75" s="229">
        <f t="shared" si="49"/>
        <v>-52929.33</v>
      </c>
      <c r="DK75" s="229">
        <v>0</v>
      </c>
      <c r="DL75" s="229">
        <v>0</v>
      </c>
      <c r="DM75" s="229">
        <v>-71885.320000000007</v>
      </c>
      <c r="DN75" s="229">
        <v>0</v>
      </c>
      <c r="DO75" s="229">
        <v>0</v>
      </c>
      <c r="DP75" s="230">
        <v>-0.1799999998183921</v>
      </c>
      <c r="DQ75" s="231">
        <f t="shared" si="35"/>
        <v>2030948.0600000003</v>
      </c>
      <c r="DR75" s="232">
        <f t="shared" si="36"/>
        <v>1255936.01</v>
      </c>
      <c r="DS75" s="231">
        <f t="shared" si="37"/>
        <v>164224.6</v>
      </c>
      <c r="DT75" s="231">
        <f t="shared" si="38"/>
        <v>169188.53000000003</v>
      </c>
      <c r="DU75" s="231">
        <f t="shared" si="39"/>
        <v>186122.7</v>
      </c>
      <c r="DV75" s="231">
        <f t="shared" si="41"/>
        <v>-71885.320000000007</v>
      </c>
    </row>
    <row r="76" spans="1:126" hidden="1">
      <c r="A76" s="226">
        <v>7006</v>
      </c>
      <c r="B76" s="227" t="s">
        <v>362</v>
      </c>
      <c r="C76" s="228" t="s">
        <v>281</v>
      </c>
      <c r="D76" s="228" t="s">
        <v>296</v>
      </c>
      <c r="E76" s="228" t="s">
        <v>5</v>
      </c>
      <c r="F76" s="228" t="s">
        <v>283</v>
      </c>
      <c r="G76" s="229">
        <v>1934802.45</v>
      </c>
      <c r="H76" s="229">
        <v>0</v>
      </c>
      <c r="I76" s="229">
        <v>2876689.23</v>
      </c>
      <c r="J76" s="229">
        <v>0</v>
      </c>
      <c r="K76" s="229">
        <v>129300</v>
      </c>
      <c r="L76" s="229">
        <v>2237.29</v>
      </c>
      <c r="M76" s="229">
        <v>0</v>
      </c>
      <c r="N76" s="229">
        <v>0</v>
      </c>
      <c r="O76" s="229">
        <v>15466.550000000061</v>
      </c>
      <c r="P76" s="229">
        <v>108000.57000000005</v>
      </c>
      <c r="Q76" s="229">
        <v>0</v>
      </c>
      <c r="R76" s="229">
        <v>0</v>
      </c>
      <c r="S76" s="229">
        <v>1331.1399999999999</v>
      </c>
      <c r="T76" s="229">
        <v>0</v>
      </c>
      <c r="U76" s="229">
        <v>0</v>
      </c>
      <c r="V76" s="229">
        <v>23436.89</v>
      </c>
      <c r="W76" s="229">
        <v>33555</v>
      </c>
      <c r="X76" s="229">
        <f t="shared" si="42"/>
        <v>5124819.1199999992</v>
      </c>
      <c r="Y76" s="229">
        <v>1198451.3999999859</v>
      </c>
      <c r="Z76" s="229">
        <v>0</v>
      </c>
      <c r="AA76" s="229">
        <v>0</v>
      </c>
      <c r="AB76" s="229">
        <v>986591.03</v>
      </c>
      <c r="AC76" s="229">
        <v>107.97</v>
      </c>
      <c r="AD76" s="229">
        <v>0</v>
      </c>
      <c r="AE76" s="229">
        <v>1693309.580000004</v>
      </c>
      <c r="AF76" s="229">
        <v>56650.269999999982</v>
      </c>
      <c r="AG76" s="229">
        <v>5550</v>
      </c>
      <c r="AH76" s="229">
        <v>0</v>
      </c>
      <c r="AI76" s="229">
        <v>0</v>
      </c>
      <c r="AJ76" s="229">
        <v>115712.87999999993</v>
      </c>
      <c r="AK76" s="229">
        <v>0</v>
      </c>
      <c r="AL76" s="229">
        <v>35499.120000000003</v>
      </c>
      <c r="AM76" s="229">
        <v>12236.069999999996</v>
      </c>
      <c r="AN76" s="229">
        <v>52647.929999999986</v>
      </c>
      <c r="AO76" s="229">
        <v>0</v>
      </c>
      <c r="AP76" s="229">
        <v>40016.110000000008</v>
      </c>
      <c r="AQ76" s="229">
        <v>162931.03</v>
      </c>
      <c r="AR76" s="229">
        <v>246.32</v>
      </c>
      <c r="AS76" s="229">
        <v>0</v>
      </c>
      <c r="AT76" s="229">
        <v>61656.929999999964</v>
      </c>
      <c r="AU76" s="229">
        <v>9565.16</v>
      </c>
      <c r="AV76" s="229">
        <v>747.5</v>
      </c>
      <c r="AW76" s="229">
        <v>115064.84</v>
      </c>
      <c r="AX76" s="229">
        <v>0</v>
      </c>
      <c r="AY76" s="229">
        <v>0</v>
      </c>
      <c r="AZ76" s="229">
        <v>943509.39000000071</v>
      </c>
      <c r="BA76" s="229">
        <v>0</v>
      </c>
      <c r="BB76" s="229">
        <v>0</v>
      </c>
      <c r="BC76" s="229">
        <v>0</v>
      </c>
      <c r="BD76" s="229">
        <f t="shared" si="43"/>
        <v>5490493.5299999909</v>
      </c>
      <c r="BE76" s="229">
        <v>286048.80000000104</v>
      </c>
      <c r="BF76" s="229">
        <f t="shared" si="32"/>
        <v>-365674.40999999177</v>
      </c>
      <c r="BG76" s="229">
        <f t="shared" si="33"/>
        <v>-79625.609999990731</v>
      </c>
      <c r="BH76" s="229">
        <v>67170</v>
      </c>
      <c r="BI76" s="229">
        <v>0</v>
      </c>
      <c r="BJ76" s="229">
        <v>0</v>
      </c>
      <c r="BK76" s="229">
        <v>67170</v>
      </c>
      <c r="BL76" s="229">
        <v>0</v>
      </c>
      <c r="BM76" s="229">
        <v>0</v>
      </c>
      <c r="BN76" s="229">
        <v>0</v>
      </c>
      <c r="BO76" s="229">
        <v>0</v>
      </c>
      <c r="BP76" s="229">
        <v>0</v>
      </c>
      <c r="BQ76" s="229">
        <v>40338</v>
      </c>
      <c r="BR76" s="229">
        <v>67170</v>
      </c>
      <c r="BS76" s="229">
        <v>107508</v>
      </c>
      <c r="BT76" s="229">
        <v>0</v>
      </c>
      <c r="BU76" s="229">
        <v>0</v>
      </c>
      <c r="BV76" s="229">
        <v>0</v>
      </c>
      <c r="BW76" s="229">
        <v>0</v>
      </c>
      <c r="BX76" s="229">
        <v>0</v>
      </c>
      <c r="BY76" s="229">
        <v>0</v>
      </c>
      <c r="BZ76" s="229">
        <v>0</v>
      </c>
      <c r="CA76" s="229">
        <v>0</v>
      </c>
      <c r="CB76" s="229">
        <v>0</v>
      </c>
      <c r="CC76" s="229"/>
      <c r="CD76" s="229">
        <v>-79625.609999990731</v>
      </c>
      <c r="CE76" s="229">
        <f t="shared" si="45"/>
        <v>107508</v>
      </c>
      <c r="CF76" s="229"/>
      <c r="CG76" s="229">
        <f t="shared" si="40"/>
        <v>0</v>
      </c>
      <c r="CH76" s="229">
        <f t="shared" si="46"/>
        <v>27882.390000009269</v>
      </c>
      <c r="CI76" s="229">
        <v>444347.13</v>
      </c>
      <c r="CJ76" s="229">
        <v>0</v>
      </c>
      <c r="CK76" s="229">
        <v>0</v>
      </c>
      <c r="CL76" s="229">
        <v>444347.13</v>
      </c>
      <c r="CM76" s="229">
        <v>0</v>
      </c>
      <c r="CN76" s="229">
        <v>0</v>
      </c>
      <c r="CO76" s="229">
        <v>20269.72</v>
      </c>
      <c r="CP76" s="229">
        <v>0</v>
      </c>
      <c r="CQ76" s="229">
        <v>-408151.89</v>
      </c>
      <c r="CR76" s="229">
        <f t="shared" si="47"/>
        <v>56464.959999999963</v>
      </c>
      <c r="CS76" s="229">
        <v>0</v>
      </c>
      <c r="CT76" s="229">
        <v>0</v>
      </c>
      <c r="CU76" s="229">
        <v>0</v>
      </c>
      <c r="CV76" s="229">
        <v>0</v>
      </c>
      <c r="CW76" s="229"/>
      <c r="CX76" s="229"/>
      <c r="CY76" s="229"/>
      <c r="CZ76" s="229">
        <v>0</v>
      </c>
      <c r="DA76" s="229">
        <f t="shared" si="48"/>
        <v>0</v>
      </c>
      <c r="DB76" s="229">
        <v>0</v>
      </c>
      <c r="DC76" s="229">
        <v>8656.11</v>
      </c>
      <c r="DD76" s="229">
        <v>0</v>
      </c>
      <c r="DE76" s="229">
        <v>0</v>
      </c>
      <c r="DF76" s="229">
        <v>0</v>
      </c>
      <c r="DG76" s="229">
        <v>-37238.75</v>
      </c>
      <c r="DH76" s="229">
        <v>0</v>
      </c>
      <c r="DI76" s="229">
        <v>0</v>
      </c>
      <c r="DJ76" s="229">
        <f t="shared" si="49"/>
        <v>-28582.639999999999</v>
      </c>
      <c r="DK76" s="229">
        <v>0</v>
      </c>
      <c r="DL76" s="229">
        <v>0</v>
      </c>
      <c r="DM76" s="229">
        <v>0</v>
      </c>
      <c r="DN76" s="229">
        <v>0</v>
      </c>
      <c r="DO76" s="229">
        <v>0</v>
      </c>
      <c r="DP76" s="230">
        <v>7.000000003608875E-2</v>
      </c>
      <c r="DQ76" s="231">
        <f t="shared" si="35"/>
        <v>3935110.2499999902</v>
      </c>
      <c r="DR76" s="232">
        <f t="shared" si="36"/>
        <v>1555383.2800000007</v>
      </c>
      <c r="DS76" s="231">
        <f t="shared" si="37"/>
        <v>0</v>
      </c>
      <c r="DT76" s="231">
        <f t="shared" si="38"/>
        <v>124798.26000000011</v>
      </c>
      <c r="DU76" s="231">
        <f t="shared" si="39"/>
        <v>0</v>
      </c>
      <c r="DV76" s="231">
        <f t="shared" si="41"/>
        <v>0</v>
      </c>
    </row>
    <row r="77" spans="1:126" hidden="1">
      <c r="A77" s="226">
        <v>2477</v>
      </c>
      <c r="B77" s="227" t="s">
        <v>363</v>
      </c>
      <c r="C77" s="228" t="s">
        <v>281</v>
      </c>
      <c r="D77" s="228" t="s">
        <v>291</v>
      </c>
      <c r="E77" s="228" t="s">
        <v>5</v>
      </c>
      <c r="F77" s="228" t="s">
        <v>293</v>
      </c>
      <c r="G77" s="229">
        <v>4144062.78</v>
      </c>
      <c r="H77" s="229">
        <v>0</v>
      </c>
      <c r="I77" s="229">
        <v>144950.29999999999</v>
      </c>
      <c r="J77" s="229">
        <v>0</v>
      </c>
      <c r="K77" s="229">
        <v>121230</v>
      </c>
      <c r="L77" s="229">
        <v>5456.93</v>
      </c>
      <c r="M77" s="229">
        <v>0</v>
      </c>
      <c r="N77" s="229">
        <v>0</v>
      </c>
      <c r="O77" s="229">
        <v>0</v>
      </c>
      <c r="P77" s="229">
        <v>2295.4899999999998</v>
      </c>
      <c r="Q77" s="229">
        <v>0</v>
      </c>
      <c r="R77" s="229">
        <v>0</v>
      </c>
      <c r="S77" s="229">
        <v>137652.66</v>
      </c>
      <c r="T77" s="229">
        <v>0</v>
      </c>
      <c r="U77" s="229">
        <v>0</v>
      </c>
      <c r="V77" s="229">
        <v>1780.83</v>
      </c>
      <c r="W77" s="229">
        <v>174033</v>
      </c>
      <c r="X77" s="229">
        <f t="shared" si="42"/>
        <v>4731461.99</v>
      </c>
      <c r="Y77" s="229">
        <v>2091475.4500000067</v>
      </c>
      <c r="Z77" s="229">
        <v>12858.79</v>
      </c>
      <c r="AA77" s="229">
        <v>0</v>
      </c>
      <c r="AB77" s="229">
        <v>719791.53</v>
      </c>
      <c r="AC77" s="229">
        <v>628.50999999999988</v>
      </c>
      <c r="AD77" s="229">
        <v>0</v>
      </c>
      <c r="AE77" s="229">
        <v>955605.33000000089</v>
      </c>
      <c r="AF77" s="229">
        <v>34088.209999999941</v>
      </c>
      <c r="AG77" s="229">
        <v>7083</v>
      </c>
      <c r="AH77" s="229">
        <v>0</v>
      </c>
      <c r="AI77" s="229">
        <v>2385.2600000000002</v>
      </c>
      <c r="AJ77" s="229">
        <v>36354.880000000005</v>
      </c>
      <c r="AK77" s="229">
        <v>0</v>
      </c>
      <c r="AL77" s="229">
        <v>93057.27</v>
      </c>
      <c r="AM77" s="229">
        <v>4908.7000000000007</v>
      </c>
      <c r="AN77" s="229">
        <v>95848.390000000014</v>
      </c>
      <c r="AO77" s="229">
        <v>33389.800000000003</v>
      </c>
      <c r="AP77" s="229">
        <v>43786.73</v>
      </c>
      <c r="AQ77" s="229">
        <v>116871.4800000001</v>
      </c>
      <c r="AR77" s="229">
        <v>20262.36</v>
      </c>
      <c r="AS77" s="229">
        <v>95</v>
      </c>
      <c r="AT77" s="229">
        <v>50566.959999999992</v>
      </c>
      <c r="AU77" s="229">
        <v>24312.75</v>
      </c>
      <c r="AV77" s="229">
        <v>7794.6</v>
      </c>
      <c r="AW77" s="229">
        <v>171339.42</v>
      </c>
      <c r="AX77" s="229">
        <v>274396.14000000013</v>
      </c>
      <c r="AY77" s="229">
        <v>35335.5</v>
      </c>
      <c r="AZ77" s="229">
        <v>323627.32000000036</v>
      </c>
      <c r="BA77" s="229">
        <v>0</v>
      </c>
      <c r="BB77" s="229">
        <v>0</v>
      </c>
      <c r="BC77" s="229">
        <v>0</v>
      </c>
      <c r="BD77" s="229">
        <f t="shared" si="43"/>
        <v>5155863.3800000083</v>
      </c>
      <c r="BE77" s="229">
        <v>-76900.000000000524</v>
      </c>
      <c r="BF77" s="229">
        <f t="shared" si="32"/>
        <v>-424401.39000000805</v>
      </c>
      <c r="BG77" s="229">
        <f t="shared" si="33"/>
        <v>-501301.39000000857</v>
      </c>
      <c r="BH77" s="229">
        <v>44621.38</v>
      </c>
      <c r="BI77" s="229">
        <v>0</v>
      </c>
      <c r="BJ77" s="229">
        <v>0</v>
      </c>
      <c r="BK77" s="229">
        <v>44621.38</v>
      </c>
      <c r="BL77" s="229">
        <v>0</v>
      </c>
      <c r="BM77" s="229">
        <v>0</v>
      </c>
      <c r="BN77" s="229">
        <v>0</v>
      </c>
      <c r="BO77" s="229">
        <v>0</v>
      </c>
      <c r="BP77" s="229">
        <v>0</v>
      </c>
      <c r="BQ77" s="229">
        <v>1214.1100000000006</v>
      </c>
      <c r="BR77" s="229">
        <v>44621.38</v>
      </c>
      <c r="BS77" s="229">
        <v>45835.49</v>
      </c>
      <c r="BT77" s="229">
        <v>0</v>
      </c>
      <c r="BU77" s="229">
        <v>0</v>
      </c>
      <c r="BV77" s="229">
        <v>0</v>
      </c>
      <c r="BW77" s="229">
        <v>0</v>
      </c>
      <c r="BX77" s="229">
        <v>0</v>
      </c>
      <c r="BY77" s="229">
        <v>0</v>
      </c>
      <c r="BZ77" s="229">
        <v>0</v>
      </c>
      <c r="CA77" s="229">
        <v>0</v>
      </c>
      <c r="CB77" s="229">
        <v>0</v>
      </c>
      <c r="CC77" s="229"/>
      <c r="CD77" s="229">
        <v>-501301.39000000857</v>
      </c>
      <c r="CE77" s="229">
        <f t="shared" si="45"/>
        <v>45835.49</v>
      </c>
      <c r="CF77" s="229"/>
      <c r="CG77" s="229">
        <f t="shared" si="40"/>
        <v>0</v>
      </c>
      <c r="CH77" s="229">
        <f t="shared" si="46"/>
        <v>-455465.90000000858</v>
      </c>
      <c r="CI77" s="229">
        <v>0</v>
      </c>
      <c r="CJ77" s="229">
        <v>0</v>
      </c>
      <c r="CK77" s="229">
        <v>0</v>
      </c>
      <c r="CL77" s="229">
        <v>0</v>
      </c>
      <c r="CM77" s="229">
        <v>0</v>
      </c>
      <c r="CN77" s="229">
        <v>0</v>
      </c>
      <c r="CO77" s="229">
        <v>0</v>
      </c>
      <c r="CP77" s="229">
        <v>0</v>
      </c>
      <c r="CQ77" s="229">
        <v>0</v>
      </c>
      <c r="CR77" s="229">
        <f t="shared" si="47"/>
        <v>0</v>
      </c>
      <c r="CS77" s="229">
        <v>0</v>
      </c>
      <c r="CT77" s="229">
        <v>0</v>
      </c>
      <c r="CU77" s="229">
        <v>0</v>
      </c>
      <c r="CV77" s="229">
        <v>0</v>
      </c>
      <c r="CW77" s="229"/>
      <c r="CX77" s="229"/>
      <c r="CY77" s="229"/>
      <c r="CZ77" s="229">
        <v>-383258.91000000673</v>
      </c>
      <c r="DA77" s="229">
        <f t="shared" si="48"/>
        <v>-383258.91000000673</v>
      </c>
      <c r="DB77" s="229">
        <v>0</v>
      </c>
      <c r="DC77" s="229">
        <v>10177.959999999999</v>
      </c>
      <c r="DD77" s="229">
        <v>0</v>
      </c>
      <c r="DE77" s="229">
        <v>0</v>
      </c>
      <c r="DF77" s="229">
        <v>-81866.25</v>
      </c>
      <c r="DG77" s="229">
        <v>-518.70000000000005</v>
      </c>
      <c r="DH77" s="229">
        <v>0</v>
      </c>
      <c r="DI77" s="229">
        <v>0</v>
      </c>
      <c r="DJ77" s="229">
        <f t="shared" si="49"/>
        <v>-72206.990000000005</v>
      </c>
      <c r="DK77" s="229">
        <v>0</v>
      </c>
      <c r="DL77" s="229">
        <v>0</v>
      </c>
      <c r="DM77" s="229">
        <v>0</v>
      </c>
      <c r="DN77" s="229">
        <v>0</v>
      </c>
      <c r="DO77" s="229">
        <v>0</v>
      </c>
      <c r="DP77" s="230">
        <v>6.6938810050487518E-9</v>
      </c>
      <c r="DQ77" s="231">
        <f t="shared" si="35"/>
        <v>3814447.8200000077</v>
      </c>
      <c r="DR77" s="232">
        <f t="shared" si="36"/>
        <v>1341415.5600000005</v>
      </c>
      <c r="DS77" s="231">
        <f t="shared" si="37"/>
        <v>274396.14000000013</v>
      </c>
      <c r="DT77" s="231">
        <f t="shared" si="38"/>
        <v>139948.15</v>
      </c>
      <c r="DU77" s="231">
        <f t="shared" si="39"/>
        <v>0</v>
      </c>
      <c r="DV77" s="231">
        <f t="shared" si="41"/>
        <v>0</v>
      </c>
    </row>
    <row r="78" spans="1:126" hidden="1">
      <c r="A78" s="226">
        <v>3436</v>
      </c>
      <c r="B78" s="227" t="s">
        <v>364</v>
      </c>
      <c r="C78" s="228" t="s">
        <v>281</v>
      </c>
      <c r="D78" s="228" t="s">
        <v>291</v>
      </c>
      <c r="E78" s="228" t="s">
        <v>5</v>
      </c>
      <c r="F78" s="228" t="s">
        <v>293</v>
      </c>
      <c r="G78" s="229">
        <v>1118443.71</v>
      </c>
      <c r="H78" s="229">
        <v>0</v>
      </c>
      <c r="I78" s="229">
        <v>43566.81</v>
      </c>
      <c r="J78" s="229">
        <v>0</v>
      </c>
      <c r="K78" s="229">
        <v>107210</v>
      </c>
      <c r="L78" s="229">
        <v>4800</v>
      </c>
      <c r="M78" s="229">
        <v>0</v>
      </c>
      <c r="N78" s="229">
        <v>0</v>
      </c>
      <c r="O78" s="229">
        <v>27442.04</v>
      </c>
      <c r="P78" s="229">
        <v>0</v>
      </c>
      <c r="Q78" s="229">
        <v>0</v>
      </c>
      <c r="R78" s="229">
        <v>0</v>
      </c>
      <c r="S78" s="229"/>
      <c r="T78" s="229">
        <v>0</v>
      </c>
      <c r="U78" s="229">
        <v>0</v>
      </c>
      <c r="V78" s="229">
        <v>1520</v>
      </c>
      <c r="W78" s="229">
        <v>42676</v>
      </c>
      <c r="X78" s="229">
        <f t="shared" si="42"/>
        <v>1345658.56</v>
      </c>
      <c r="Y78" s="229">
        <v>423547.79000000015</v>
      </c>
      <c r="Z78" s="229">
        <v>1830.37</v>
      </c>
      <c r="AA78" s="229">
        <v>0</v>
      </c>
      <c r="AB78" s="229">
        <v>255107.28</v>
      </c>
      <c r="AC78" s="229">
        <v>880.73</v>
      </c>
      <c r="AD78" s="229">
        <v>0</v>
      </c>
      <c r="AE78" s="229">
        <v>201305.31999999998</v>
      </c>
      <c r="AF78" s="229">
        <v>11296.239999999996</v>
      </c>
      <c r="AG78" s="229">
        <v>946.99</v>
      </c>
      <c r="AH78" s="229">
        <v>0</v>
      </c>
      <c r="AI78" s="229">
        <v>0</v>
      </c>
      <c r="AJ78" s="229">
        <v>14510.239999999998</v>
      </c>
      <c r="AK78" s="229">
        <v>0</v>
      </c>
      <c r="AL78" s="229">
        <v>2273.48</v>
      </c>
      <c r="AM78" s="229">
        <v>4623.87</v>
      </c>
      <c r="AN78" s="229">
        <v>16867.159999999996</v>
      </c>
      <c r="AO78" s="229">
        <v>6677.96</v>
      </c>
      <c r="AP78" s="229">
        <v>3401.5600000000004</v>
      </c>
      <c r="AQ78" s="229">
        <v>44674.720000000001</v>
      </c>
      <c r="AR78" s="229">
        <v>9380.64</v>
      </c>
      <c r="AS78" s="229">
        <v>0</v>
      </c>
      <c r="AT78" s="229">
        <v>23457.74</v>
      </c>
      <c r="AU78" s="229">
        <v>5139.75</v>
      </c>
      <c r="AV78" s="229">
        <v>0</v>
      </c>
      <c r="AW78" s="229">
        <v>80061.999999999956</v>
      </c>
      <c r="AX78" s="229">
        <v>165229.26999999999</v>
      </c>
      <c r="AY78" s="229">
        <v>4412.32</v>
      </c>
      <c r="AZ78" s="229">
        <v>78319.689999999988</v>
      </c>
      <c r="BA78" s="229">
        <v>0</v>
      </c>
      <c r="BB78" s="229">
        <v>0</v>
      </c>
      <c r="BC78" s="229">
        <v>0</v>
      </c>
      <c r="BD78" s="229">
        <f t="shared" si="43"/>
        <v>1353945.12</v>
      </c>
      <c r="BE78" s="229">
        <v>-605549.74000000022</v>
      </c>
      <c r="BF78" s="229">
        <f t="shared" si="32"/>
        <v>-8286.5600000000559</v>
      </c>
      <c r="BG78" s="229">
        <f t="shared" si="33"/>
        <v>-613836.30000000028</v>
      </c>
      <c r="BH78" s="229">
        <v>0</v>
      </c>
      <c r="BI78" s="229">
        <v>0</v>
      </c>
      <c r="BJ78" s="229">
        <v>0</v>
      </c>
      <c r="BK78" s="229">
        <v>0</v>
      </c>
      <c r="BL78" s="229">
        <v>0</v>
      </c>
      <c r="BM78" s="229">
        <v>0</v>
      </c>
      <c r="BN78" s="229">
        <v>0</v>
      </c>
      <c r="BO78" s="229">
        <v>0</v>
      </c>
      <c r="BP78" s="229">
        <v>0</v>
      </c>
      <c r="BQ78" s="229">
        <v>0</v>
      </c>
      <c r="BR78" s="229">
        <v>0</v>
      </c>
      <c r="BS78" s="229">
        <v>0</v>
      </c>
      <c r="BT78" s="229">
        <v>0</v>
      </c>
      <c r="BU78" s="229">
        <v>0</v>
      </c>
      <c r="BV78" s="229">
        <v>0</v>
      </c>
      <c r="BW78" s="229">
        <v>0</v>
      </c>
      <c r="BX78" s="229">
        <v>0</v>
      </c>
      <c r="BY78" s="229">
        <v>0</v>
      </c>
      <c r="BZ78" s="229">
        <v>0</v>
      </c>
      <c r="CA78" s="229">
        <v>0</v>
      </c>
      <c r="CB78" s="229">
        <v>0</v>
      </c>
      <c r="CC78" s="229"/>
      <c r="CD78" s="229">
        <v>-613836.30000000028</v>
      </c>
      <c r="CE78" s="229">
        <f t="shared" si="45"/>
        <v>0</v>
      </c>
      <c r="CF78" s="229"/>
      <c r="CG78" s="229">
        <f t="shared" si="40"/>
        <v>0</v>
      </c>
      <c r="CH78" s="229">
        <f t="shared" si="46"/>
        <v>-613836.30000000028</v>
      </c>
      <c r="CI78" s="229">
        <v>0</v>
      </c>
      <c r="CJ78" s="229">
        <v>0</v>
      </c>
      <c r="CK78" s="229">
        <v>0</v>
      </c>
      <c r="CL78" s="229">
        <v>0</v>
      </c>
      <c r="CM78" s="229">
        <v>0</v>
      </c>
      <c r="CN78" s="229">
        <v>0</v>
      </c>
      <c r="CO78" s="229">
        <v>0</v>
      </c>
      <c r="CP78" s="229">
        <v>0</v>
      </c>
      <c r="CQ78" s="229">
        <v>0</v>
      </c>
      <c r="CR78" s="229">
        <f t="shared" si="47"/>
        <v>0</v>
      </c>
      <c r="CS78" s="229">
        <v>0</v>
      </c>
      <c r="CT78" s="229">
        <v>0</v>
      </c>
      <c r="CU78" s="229">
        <v>0</v>
      </c>
      <c r="CV78" s="229">
        <v>0</v>
      </c>
      <c r="CW78" s="229"/>
      <c r="CX78" s="229"/>
      <c r="CY78" s="229"/>
      <c r="CZ78" s="229">
        <v>-613710.30000000005</v>
      </c>
      <c r="DA78" s="229">
        <f t="shared" si="48"/>
        <v>-613710.30000000005</v>
      </c>
      <c r="DB78" s="229">
        <v>0</v>
      </c>
      <c r="DC78" s="229">
        <v>0</v>
      </c>
      <c r="DD78" s="229">
        <v>0</v>
      </c>
      <c r="DE78" s="229">
        <v>0</v>
      </c>
      <c r="DF78" s="229">
        <v>0</v>
      </c>
      <c r="DG78" s="229">
        <v>-126</v>
      </c>
      <c r="DH78" s="229">
        <v>0</v>
      </c>
      <c r="DI78" s="229">
        <v>0</v>
      </c>
      <c r="DJ78" s="229">
        <f t="shared" si="49"/>
        <v>-126</v>
      </c>
      <c r="DK78" s="229">
        <v>0</v>
      </c>
      <c r="DL78" s="229">
        <v>0</v>
      </c>
      <c r="DM78" s="229">
        <v>0</v>
      </c>
      <c r="DN78" s="229">
        <v>0</v>
      </c>
      <c r="DO78" s="229">
        <v>0</v>
      </c>
      <c r="DP78" s="230">
        <v>0</v>
      </c>
      <c r="DQ78" s="231">
        <f t="shared" si="35"/>
        <v>893967.7300000001</v>
      </c>
      <c r="DR78" s="232">
        <f t="shared" si="36"/>
        <v>459977.39</v>
      </c>
      <c r="DS78" s="231">
        <f t="shared" si="37"/>
        <v>165229.26999999999</v>
      </c>
      <c r="DT78" s="231">
        <f t="shared" si="38"/>
        <v>27442.04</v>
      </c>
      <c r="DU78" s="231">
        <f t="shared" si="39"/>
        <v>0</v>
      </c>
      <c r="DV78" s="231">
        <f t="shared" si="41"/>
        <v>0</v>
      </c>
    </row>
    <row r="79" spans="1:126" hidden="1">
      <c r="A79" s="226">
        <v>2099</v>
      </c>
      <c r="B79" s="227" t="s">
        <v>365</v>
      </c>
      <c r="C79" s="228" t="s">
        <v>281</v>
      </c>
      <c r="D79" s="228" t="s">
        <v>291</v>
      </c>
      <c r="E79" s="228" t="s">
        <v>5</v>
      </c>
      <c r="F79" s="228" t="s">
        <v>283</v>
      </c>
      <c r="G79" s="229">
        <v>1535898.12</v>
      </c>
      <c r="H79" s="229">
        <v>0</v>
      </c>
      <c r="I79" s="229">
        <v>139135.32999999999</v>
      </c>
      <c r="J79" s="229">
        <v>0</v>
      </c>
      <c r="K79" s="229">
        <v>176330</v>
      </c>
      <c r="L79" s="229">
        <v>800</v>
      </c>
      <c r="M79" s="229">
        <v>0</v>
      </c>
      <c r="N79" s="229">
        <v>0</v>
      </c>
      <c r="O79" s="229">
        <v>21717.980000000003</v>
      </c>
      <c r="P79" s="229">
        <v>2581</v>
      </c>
      <c r="Q79" s="229">
        <v>0</v>
      </c>
      <c r="R79" s="229">
        <v>0</v>
      </c>
      <c r="S79" s="229">
        <v>0</v>
      </c>
      <c r="T79" s="229">
        <v>0</v>
      </c>
      <c r="U79" s="229">
        <v>0</v>
      </c>
      <c r="V79" s="229">
        <v>2836.13</v>
      </c>
      <c r="W79" s="229">
        <v>38266</v>
      </c>
      <c r="X79" s="229">
        <f t="shared" si="42"/>
        <v>1917564.56</v>
      </c>
      <c r="Y79" s="229">
        <v>1056806.4500000002</v>
      </c>
      <c r="Z79" s="229">
        <v>0</v>
      </c>
      <c r="AA79" s="229">
        <v>263550.07</v>
      </c>
      <c r="AB79" s="229">
        <v>79531.02999999997</v>
      </c>
      <c r="AC79" s="229">
        <v>89249.82</v>
      </c>
      <c r="AD79" s="229">
        <v>50599.3</v>
      </c>
      <c r="AE79" s="229">
        <v>39999.719999999623</v>
      </c>
      <c r="AF79" s="229">
        <v>5954.6699999999855</v>
      </c>
      <c r="AG79" s="229">
        <v>12822.099999999999</v>
      </c>
      <c r="AH79" s="229">
        <v>0</v>
      </c>
      <c r="AI79" s="229">
        <v>0</v>
      </c>
      <c r="AJ79" s="229">
        <v>38811.950000000004</v>
      </c>
      <c r="AK79" s="229">
        <v>1904</v>
      </c>
      <c r="AL79" s="229">
        <v>3878.07</v>
      </c>
      <c r="AM79" s="229">
        <v>5122.33</v>
      </c>
      <c r="AN79" s="229">
        <v>24775.179999999997</v>
      </c>
      <c r="AO79" s="229">
        <v>15883.6</v>
      </c>
      <c r="AP79" s="229">
        <v>10062.530000000001</v>
      </c>
      <c r="AQ79" s="229">
        <v>46103.829999999973</v>
      </c>
      <c r="AR79" s="229">
        <v>67991.26999999999</v>
      </c>
      <c r="AS79" s="229">
        <v>0</v>
      </c>
      <c r="AT79" s="229">
        <v>11141.269999999997</v>
      </c>
      <c r="AU79" s="229">
        <v>7368.3899999999994</v>
      </c>
      <c r="AV79" s="229">
        <v>540</v>
      </c>
      <c r="AW79" s="229">
        <v>25711.999999999993</v>
      </c>
      <c r="AX79" s="229">
        <v>27832.68</v>
      </c>
      <c r="AY79" s="229">
        <v>38126.78</v>
      </c>
      <c r="AZ79" s="229">
        <v>55390.31</v>
      </c>
      <c r="BA79" s="229">
        <v>0</v>
      </c>
      <c r="BB79" s="229">
        <v>0</v>
      </c>
      <c r="BC79" s="229">
        <v>0</v>
      </c>
      <c r="BD79" s="229">
        <f t="shared" si="43"/>
        <v>1979157.3500000003</v>
      </c>
      <c r="BE79" s="229">
        <v>272057.28999999992</v>
      </c>
      <c r="BF79" s="229">
        <f t="shared" si="32"/>
        <v>-61592.79000000027</v>
      </c>
      <c r="BG79" s="229">
        <f t="shared" si="33"/>
        <v>210464.49999999965</v>
      </c>
      <c r="BH79" s="229">
        <v>6484</v>
      </c>
      <c r="BI79" s="229">
        <v>0</v>
      </c>
      <c r="BJ79" s="229">
        <v>0</v>
      </c>
      <c r="BK79" s="229">
        <v>6484</v>
      </c>
      <c r="BL79" s="229">
        <v>0</v>
      </c>
      <c r="BM79" s="229">
        <v>11761</v>
      </c>
      <c r="BN79" s="229">
        <v>0</v>
      </c>
      <c r="BO79" s="229">
        <v>0</v>
      </c>
      <c r="BP79" s="229">
        <v>11761</v>
      </c>
      <c r="BQ79" s="229">
        <v>7586.25</v>
      </c>
      <c r="BR79" s="229">
        <v>-5277</v>
      </c>
      <c r="BS79" s="229">
        <v>2309.25</v>
      </c>
      <c r="BT79" s="229">
        <v>0</v>
      </c>
      <c r="BU79" s="229">
        <v>0</v>
      </c>
      <c r="BV79" s="229">
        <v>0</v>
      </c>
      <c r="BW79" s="229">
        <v>0</v>
      </c>
      <c r="BX79" s="229">
        <v>0</v>
      </c>
      <c r="BY79" s="229">
        <v>0</v>
      </c>
      <c r="BZ79" s="229">
        <v>0</v>
      </c>
      <c r="CA79" s="229">
        <v>0</v>
      </c>
      <c r="CB79" s="229">
        <v>0</v>
      </c>
      <c r="CC79" s="229">
        <f t="shared" si="44"/>
        <v>210464.49999999965</v>
      </c>
      <c r="CD79" s="229"/>
      <c r="CE79" s="229">
        <f t="shared" si="45"/>
        <v>2309.25</v>
      </c>
      <c r="CF79" s="229"/>
      <c r="CG79" s="229">
        <f t="shared" si="40"/>
        <v>0</v>
      </c>
      <c r="CH79" s="229">
        <f t="shared" si="46"/>
        <v>212773.74999999965</v>
      </c>
      <c r="CI79" s="229">
        <v>343162.77</v>
      </c>
      <c r="CJ79" s="229">
        <v>0</v>
      </c>
      <c r="CK79" s="229">
        <v>3130</v>
      </c>
      <c r="CL79" s="229">
        <v>346292.77</v>
      </c>
      <c r="CM79" s="229">
        <v>0</v>
      </c>
      <c r="CN79" s="229">
        <v>0</v>
      </c>
      <c r="CO79" s="229">
        <v>1312</v>
      </c>
      <c r="CP79" s="229">
        <v>0</v>
      </c>
      <c r="CQ79" s="229">
        <v>-136940</v>
      </c>
      <c r="CR79" s="229">
        <f t="shared" si="47"/>
        <v>210664.77000000002</v>
      </c>
      <c r="CS79" s="229">
        <v>2601.96</v>
      </c>
      <c r="CT79" s="229">
        <v>0</v>
      </c>
      <c r="CU79" s="229">
        <v>0</v>
      </c>
      <c r="CV79" s="229">
        <v>2601.96</v>
      </c>
      <c r="CW79" s="229"/>
      <c r="CX79" s="229"/>
      <c r="CY79" s="229"/>
      <c r="CZ79" s="229">
        <v>0</v>
      </c>
      <c r="DA79" s="229">
        <f t="shared" si="48"/>
        <v>2601.96</v>
      </c>
      <c r="DB79" s="229">
        <v>0</v>
      </c>
      <c r="DC79" s="229">
        <v>8337.09</v>
      </c>
      <c r="DD79" s="229">
        <v>0</v>
      </c>
      <c r="DE79" s="229">
        <v>0</v>
      </c>
      <c r="DF79" s="229">
        <v>-7755.62</v>
      </c>
      <c r="DG79" s="229">
        <v>0</v>
      </c>
      <c r="DH79" s="229">
        <v>0</v>
      </c>
      <c r="DI79" s="229">
        <v>0</v>
      </c>
      <c r="DJ79" s="229">
        <f t="shared" si="49"/>
        <v>581.47000000000025</v>
      </c>
      <c r="DK79" s="229">
        <v>0</v>
      </c>
      <c r="DL79" s="229">
        <v>0</v>
      </c>
      <c r="DM79" s="229">
        <v>-1074</v>
      </c>
      <c r="DN79" s="229">
        <v>0</v>
      </c>
      <c r="DO79" s="229">
        <v>0</v>
      </c>
      <c r="DP79" s="230">
        <v>-0.45000000001164153</v>
      </c>
      <c r="DQ79" s="231">
        <f t="shared" si="35"/>
        <v>1585691.06</v>
      </c>
      <c r="DR79" s="232">
        <f t="shared" si="36"/>
        <v>393466.29000000027</v>
      </c>
      <c r="DS79" s="231">
        <f t="shared" si="37"/>
        <v>27832.68</v>
      </c>
      <c r="DT79" s="231">
        <f t="shared" si="38"/>
        <v>24298.980000000003</v>
      </c>
      <c r="DU79" s="231">
        <f t="shared" si="39"/>
        <v>0</v>
      </c>
      <c r="DV79" s="231">
        <f t="shared" si="41"/>
        <v>-1074</v>
      </c>
    </row>
    <row r="80" spans="1:126" hidden="1">
      <c r="A80" s="226">
        <v>1010</v>
      </c>
      <c r="B80" s="227" t="s">
        <v>366</v>
      </c>
      <c r="C80" s="228" t="s">
        <v>281</v>
      </c>
      <c r="D80" s="228" t="s">
        <v>282</v>
      </c>
      <c r="E80" s="228" t="s">
        <v>5</v>
      </c>
      <c r="F80" s="228" t="s">
        <v>283</v>
      </c>
      <c r="G80" s="229">
        <v>971712.42</v>
      </c>
      <c r="H80" s="229">
        <v>0</v>
      </c>
      <c r="I80" s="229">
        <v>36145.61</v>
      </c>
      <c r="J80" s="229">
        <v>0</v>
      </c>
      <c r="K80" s="229">
        <v>0</v>
      </c>
      <c r="L80" s="229">
        <v>0</v>
      </c>
      <c r="M80" s="229">
        <v>0</v>
      </c>
      <c r="N80" s="229">
        <v>0</v>
      </c>
      <c r="O80" s="229">
        <v>83907.32</v>
      </c>
      <c r="P80" s="229">
        <v>0</v>
      </c>
      <c r="Q80" s="229">
        <v>0</v>
      </c>
      <c r="R80" s="229">
        <v>0</v>
      </c>
      <c r="S80" s="229">
        <v>1516</v>
      </c>
      <c r="T80" s="229">
        <v>43011.19</v>
      </c>
      <c r="U80" s="229">
        <v>0</v>
      </c>
      <c r="V80" s="229">
        <v>0</v>
      </c>
      <c r="W80" s="229">
        <v>0</v>
      </c>
      <c r="X80" s="229">
        <f t="shared" si="42"/>
        <v>1136292.54</v>
      </c>
      <c r="Y80" s="229">
        <v>248198.83000000007</v>
      </c>
      <c r="Z80" s="229">
        <v>0</v>
      </c>
      <c r="AA80" s="229">
        <v>224411.61</v>
      </c>
      <c r="AB80" s="229">
        <v>0</v>
      </c>
      <c r="AC80" s="229">
        <v>47521.1</v>
      </c>
      <c r="AD80" s="229">
        <v>0</v>
      </c>
      <c r="AE80" s="229">
        <v>0</v>
      </c>
      <c r="AF80" s="229">
        <v>6150.2900000000045</v>
      </c>
      <c r="AG80" s="229">
        <v>3147.51</v>
      </c>
      <c r="AH80" s="229">
        <v>0</v>
      </c>
      <c r="AI80" s="229">
        <v>0</v>
      </c>
      <c r="AJ80" s="229">
        <v>14844.799999999996</v>
      </c>
      <c r="AK80" s="229">
        <v>12575.52</v>
      </c>
      <c r="AL80" s="229">
        <v>1747.92</v>
      </c>
      <c r="AM80" s="229">
        <v>526.73</v>
      </c>
      <c r="AN80" s="229">
        <v>8318.9500000000007</v>
      </c>
      <c r="AO80" s="229">
        <v>0</v>
      </c>
      <c r="AP80" s="229">
        <v>17479.809999999998</v>
      </c>
      <c r="AQ80" s="229">
        <v>35973.660000000003</v>
      </c>
      <c r="AR80" s="229">
        <v>0.03</v>
      </c>
      <c r="AS80" s="229">
        <v>0</v>
      </c>
      <c r="AT80" s="229">
        <v>75760.489999999976</v>
      </c>
      <c r="AU80" s="229">
        <v>3291.75</v>
      </c>
      <c r="AV80" s="229">
        <v>0</v>
      </c>
      <c r="AW80" s="229">
        <v>7104.42</v>
      </c>
      <c r="AX80" s="229">
        <v>117925.15</v>
      </c>
      <c r="AY80" s="229">
        <v>4637.49</v>
      </c>
      <c r="AZ80" s="229">
        <v>305455.76</v>
      </c>
      <c r="BA80" s="229">
        <v>0</v>
      </c>
      <c r="BB80" s="229">
        <v>0</v>
      </c>
      <c r="BC80" s="229">
        <v>0</v>
      </c>
      <c r="BD80" s="229">
        <f t="shared" si="43"/>
        <v>1135071.8200000003</v>
      </c>
      <c r="BE80" s="229">
        <v>468903.78</v>
      </c>
      <c r="BF80" s="229">
        <f t="shared" si="32"/>
        <v>1220.7199999997392</v>
      </c>
      <c r="BG80" s="229">
        <f t="shared" si="33"/>
        <v>470124.49999999977</v>
      </c>
      <c r="BH80" s="229">
        <v>5194.75</v>
      </c>
      <c r="BI80" s="229">
        <v>0</v>
      </c>
      <c r="BJ80" s="229">
        <v>0</v>
      </c>
      <c r="BK80" s="229">
        <v>5194.75</v>
      </c>
      <c r="BL80" s="229">
        <v>0</v>
      </c>
      <c r="BM80" s="229">
        <v>0</v>
      </c>
      <c r="BN80" s="229">
        <v>0</v>
      </c>
      <c r="BO80" s="229">
        <v>0</v>
      </c>
      <c r="BP80" s="229">
        <v>0</v>
      </c>
      <c r="BQ80" s="229">
        <v>0</v>
      </c>
      <c r="BR80" s="229">
        <v>5194.75</v>
      </c>
      <c r="BS80" s="229">
        <v>5194.75</v>
      </c>
      <c r="BT80" s="229">
        <v>0</v>
      </c>
      <c r="BU80" s="229">
        <v>0</v>
      </c>
      <c r="BV80" s="229">
        <v>0</v>
      </c>
      <c r="BW80" s="229">
        <v>0</v>
      </c>
      <c r="BX80" s="229">
        <v>0</v>
      </c>
      <c r="BY80" s="229">
        <v>0</v>
      </c>
      <c r="BZ80" s="229">
        <v>0</v>
      </c>
      <c r="CA80" s="229">
        <v>0</v>
      </c>
      <c r="CB80" s="229">
        <v>0</v>
      </c>
      <c r="CC80" s="229">
        <f t="shared" si="44"/>
        <v>470124.49999999977</v>
      </c>
      <c r="CD80" s="229"/>
      <c r="CE80" s="229">
        <f t="shared" si="45"/>
        <v>5194.75</v>
      </c>
      <c r="CF80" s="229"/>
      <c r="CG80" s="229">
        <f t="shared" si="40"/>
        <v>0</v>
      </c>
      <c r="CH80" s="229">
        <f t="shared" si="46"/>
        <v>475319.24999999977</v>
      </c>
      <c r="CI80" s="229">
        <v>540418.16</v>
      </c>
      <c r="CJ80" s="229">
        <v>0</v>
      </c>
      <c r="CK80" s="229">
        <v>0</v>
      </c>
      <c r="CL80" s="229">
        <v>540418.16</v>
      </c>
      <c r="CM80" s="229">
        <v>0</v>
      </c>
      <c r="CN80" s="229">
        <v>0</v>
      </c>
      <c r="CO80" s="229">
        <v>0</v>
      </c>
      <c r="CP80" s="229">
        <v>0</v>
      </c>
      <c r="CQ80" s="229">
        <v>11623.2</v>
      </c>
      <c r="CR80" s="229">
        <f t="shared" si="47"/>
        <v>552041.36</v>
      </c>
      <c r="CS80" s="229">
        <v>0</v>
      </c>
      <c r="CT80" s="229">
        <v>0</v>
      </c>
      <c r="CU80" s="229">
        <v>0</v>
      </c>
      <c r="CV80" s="229">
        <v>0</v>
      </c>
      <c r="CW80" s="229"/>
      <c r="CX80" s="229"/>
      <c r="CY80" s="229"/>
      <c r="CZ80" s="229">
        <v>0</v>
      </c>
      <c r="DA80" s="229">
        <f t="shared" si="48"/>
        <v>0</v>
      </c>
      <c r="DB80" s="229">
        <v>0</v>
      </c>
      <c r="DC80" s="229">
        <v>16407.25</v>
      </c>
      <c r="DD80" s="229">
        <v>0</v>
      </c>
      <c r="DE80" s="229">
        <v>0</v>
      </c>
      <c r="DF80" s="229">
        <v>-93129.36</v>
      </c>
      <c r="DG80" s="229">
        <v>0</v>
      </c>
      <c r="DH80" s="229">
        <v>0</v>
      </c>
      <c r="DI80" s="229">
        <v>0</v>
      </c>
      <c r="DJ80" s="229">
        <f t="shared" si="49"/>
        <v>-76722.11</v>
      </c>
      <c r="DK80" s="229">
        <v>0</v>
      </c>
      <c r="DL80" s="229">
        <v>0</v>
      </c>
      <c r="DM80" s="229">
        <v>0</v>
      </c>
      <c r="DN80" s="229">
        <v>0</v>
      </c>
      <c r="DO80" s="229">
        <v>0</v>
      </c>
      <c r="DP80" s="230">
        <v>0</v>
      </c>
      <c r="DQ80" s="231">
        <f t="shared" si="35"/>
        <v>526281.83000000007</v>
      </c>
      <c r="DR80" s="232">
        <f t="shared" si="36"/>
        <v>608789.99000000022</v>
      </c>
      <c r="DS80" s="231">
        <f t="shared" si="37"/>
        <v>117925.15</v>
      </c>
      <c r="DT80" s="231">
        <f t="shared" si="38"/>
        <v>85423.32</v>
      </c>
      <c r="DU80" s="231">
        <f t="shared" si="39"/>
        <v>43011.19</v>
      </c>
      <c r="DV80" s="231">
        <f t="shared" si="41"/>
        <v>0</v>
      </c>
    </row>
    <row r="81" spans="1:126" hidden="1">
      <c r="A81" s="226">
        <v>1021</v>
      </c>
      <c r="B81" s="227" t="s">
        <v>367</v>
      </c>
      <c r="C81" s="228" t="s">
        <v>281</v>
      </c>
      <c r="D81" s="228" t="s">
        <v>282</v>
      </c>
      <c r="E81" s="228" t="s">
        <v>5</v>
      </c>
      <c r="F81" s="228" t="s">
        <v>283</v>
      </c>
      <c r="G81" s="229">
        <v>423680.24</v>
      </c>
      <c r="H81" s="229">
        <v>0</v>
      </c>
      <c r="I81" s="229">
        <v>34581.629999999997</v>
      </c>
      <c r="J81" s="229">
        <v>0</v>
      </c>
      <c r="K81" s="229">
        <v>0</v>
      </c>
      <c r="L81" s="229">
        <v>93072</v>
      </c>
      <c r="M81" s="229">
        <v>0</v>
      </c>
      <c r="N81" s="229">
        <v>0</v>
      </c>
      <c r="O81" s="229">
        <v>70549.470000000016</v>
      </c>
      <c r="P81" s="229">
        <v>184</v>
      </c>
      <c r="Q81" s="229">
        <v>0</v>
      </c>
      <c r="R81" s="229">
        <v>0</v>
      </c>
      <c r="S81" s="229">
        <v>2883</v>
      </c>
      <c r="T81" s="229">
        <v>22000</v>
      </c>
      <c r="U81" s="229">
        <v>0</v>
      </c>
      <c r="V81" s="229">
        <v>0</v>
      </c>
      <c r="W81" s="229">
        <v>0</v>
      </c>
      <c r="X81" s="229">
        <f t="shared" si="42"/>
        <v>646950.34</v>
      </c>
      <c r="Y81" s="229">
        <v>128362.50999999994</v>
      </c>
      <c r="Z81" s="229">
        <v>171.77</v>
      </c>
      <c r="AA81" s="229">
        <v>2210.1899999999996</v>
      </c>
      <c r="AB81" s="229">
        <v>108411.88</v>
      </c>
      <c r="AC81" s="229">
        <v>23.159999999999997</v>
      </c>
      <c r="AD81" s="229">
        <v>0</v>
      </c>
      <c r="AE81" s="229">
        <v>110662.86999999995</v>
      </c>
      <c r="AF81" s="229">
        <v>0</v>
      </c>
      <c r="AG81" s="229">
        <v>565</v>
      </c>
      <c r="AH81" s="229">
        <v>0</v>
      </c>
      <c r="AI81" s="229">
        <v>0</v>
      </c>
      <c r="AJ81" s="229">
        <v>4297.91</v>
      </c>
      <c r="AK81" s="229">
        <v>0</v>
      </c>
      <c r="AL81" s="229">
        <v>6131.4099999999989</v>
      </c>
      <c r="AM81" s="229">
        <v>1013.7200000000001</v>
      </c>
      <c r="AN81" s="229">
        <v>9549.4800000000014</v>
      </c>
      <c r="AO81" s="229">
        <v>0</v>
      </c>
      <c r="AP81" s="229">
        <v>9074.3799999999974</v>
      </c>
      <c r="AQ81" s="229">
        <v>43165.919999999998</v>
      </c>
      <c r="AR81" s="229">
        <v>12753.549999999997</v>
      </c>
      <c r="AS81" s="229">
        <v>0</v>
      </c>
      <c r="AT81" s="229">
        <v>1597.6699999999998</v>
      </c>
      <c r="AU81" s="229">
        <v>0</v>
      </c>
      <c r="AV81" s="229">
        <v>0</v>
      </c>
      <c r="AW81" s="229">
        <v>2855.5099999999998</v>
      </c>
      <c r="AX81" s="229">
        <v>77304.620000000039</v>
      </c>
      <c r="AY81" s="229">
        <v>0</v>
      </c>
      <c r="AZ81" s="229">
        <v>27301.219999999998</v>
      </c>
      <c r="BA81" s="229">
        <v>0</v>
      </c>
      <c r="BB81" s="229">
        <v>0</v>
      </c>
      <c r="BC81" s="229">
        <v>0</v>
      </c>
      <c r="BD81" s="229">
        <f t="shared" si="43"/>
        <v>545452.76999999979</v>
      </c>
      <c r="BE81" s="229">
        <v>17668.729999999981</v>
      </c>
      <c r="BF81" s="229">
        <f t="shared" si="32"/>
        <v>101497.57000000018</v>
      </c>
      <c r="BG81" s="229">
        <f t="shared" si="33"/>
        <v>119166.30000000016</v>
      </c>
      <c r="BH81" s="229">
        <v>4425.25</v>
      </c>
      <c r="BI81" s="229">
        <v>0</v>
      </c>
      <c r="BJ81" s="229">
        <v>0</v>
      </c>
      <c r="BK81" s="229">
        <v>4425.25</v>
      </c>
      <c r="BL81" s="229">
        <v>0</v>
      </c>
      <c r="BM81" s="229">
        <v>2484.5</v>
      </c>
      <c r="BN81" s="229">
        <v>0</v>
      </c>
      <c r="BO81" s="229">
        <v>0</v>
      </c>
      <c r="BP81" s="229">
        <v>2484.5</v>
      </c>
      <c r="BQ81" s="229">
        <v>9753.5600000000013</v>
      </c>
      <c r="BR81" s="229">
        <v>1940.75</v>
      </c>
      <c r="BS81" s="229">
        <v>11694.310000000001</v>
      </c>
      <c r="BT81" s="229">
        <v>0</v>
      </c>
      <c r="BU81" s="229">
        <v>0</v>
      </c>
      <c r="BV81" s="229">
        <v>0</v>
      </c>
      <c r="BW81" s="229">
        <v>0</v>
      </c>
      <c r="BX81" s="229">
        <v>0</v>
      </c>
      <c r="BY81" s="229">
        <v>0</v>
      </c>
      <c r="BZ81" s="229">
        <v>0</v>
      </c>
      <c r="CA81" s="229">
        <v>0</v>
      </c>
      <c r="CB81" s="229">
        <v>0</v>
      </c>
      <c r="CC81" s="229">
        <f t="shared" si="44"/>
        <v>119166.30000000016</v>
      </c>
      <c r="CD81" s="229"/>
      <c r="CE81" s="229">
        <f t="shared" si="45"/>
        <v>11694.310000000001</v>
      </c>
      <c r="CF81" s="229"/>
      <c r="CG81" s="229">
        <f t="shared" si="40"/>
        <v>0</v>
      </c>
      <c r="CH81" s="229">
        <f t="shared" si="46"/>
        <v>130860.61000000016</v>
      </c>
      <c r="CI81" s="229">
        <v>148204.17000000001</v>
      </c>
      <c r="CJ81" s="229">
        <v>0</v>
      </c>
      <c r="CK81" s="229">
        <v>0</v>
      </c>
      <c r="CL81" s="229">
        <v>148204.17000000001</v>
      </c>
      <c r="CM81" s="229">
        <v>0</v>
      </c>
      <c r="CN81" s="229">
        <v>0</v>
      </c>
      <c r="CO81" s="229">
        <v>3000.9300000000003</v>
      </c>
      <c r="CP81" s="229">
        <v>0</v>
      </c>
      <c r="CQ81" s="229">
        <v>-21529.43</v>
      </c>
      <c r="CR81" s="229">
        <f t="shared" si="47"/>
        <v>129675.67000000001</v>
      </c>
      <c r="CS81" s="229">
        <v>0</v>
      </c>
      <c r="CT81" s="229">
        <v>0</v>
      </c>
      <c r="CU81" s="229">
        <v>0</v>
      </c>
      <c r="CV81" s="229">
        <v>0</v>
      </c>
      <c r="CW81" s="229"/>
      <c r="CX81" s="229"/>
      <c r="CY81" s="229"/>
      <c r="CZ81" s="229">
        <v>0</v>
      </c>
      <c r="DA81" s="229">
        <f t="shared" si="48"/>
        <v>0</v>
      </c>
      <c r="DB81" s="229">
        <v>0</v>
      </c>
      <c r="DC81" s="229">
        <v>1184.94</v>
      </c>
      <c r="DD81" s="229">
        <v>0</v>
      </c>
      <c r="DE81" s="229">
        <v>0</v>
      </c>
      <c r="DF81" s="229">
        <v>0</v>
      </c>
      <c r="DG81" s="229">
        <v>0</v>
      </c>
      <c r="DH81" s="229">
        <v>0</v>
      </c>
      <c r="DI81" s="229">
        <v>0</v>
      </c>
      <c r="DJ81" s="229">
        <f t="shared" si="49"/>
        <v>1184.94</v>
      </c>
      <c r="DK81" s="229">
        <v>0</v>
      </c>
      <c r="DL81" s="229">
        <v>0</v>
      </c>
      <c r="DM81" s="229">
        <v>0</v>
      </c>
      <c r="DN81" s="229">
        <v>0</v>
      </c>
      <c r="DO81" s="229">
        <v>0</v>
      </c>
      <c r="DP81" s="230">
        <v>0</v>
      </c>
      <c r="DQ81" s="231">
        <f t="shared" si="35"/>
        <v>349842.37999999989</v>
      </c>
      <c r="DR81" s="232">
        <f t="shared" si="36"/>
        <v>195610.3899999999</v>
      </c>
      <c r="DS81" s="231">
        <f t="shared" si="37"/>
        <v>77304.620000000039</v>
      </c>
      <c r="DT81" s="231">
        <f t="shared" si="38"/>
        <v>73616.470000000016</v>
      </c>
      <c r="DU81" s="231">
        <f t="shared" si="39"/>
        <v>22000</v>
      </c>
      <c r="DV81" s="231">
        <f t="shared" si="41"/>
        <v>0</v>
      </c>
    </row>
    <row r="82" spans="1:126" hidden="1">
      <c r="A82" s="226">
        <v>4201</v>
      </c>
      <c r="B82" s="227" t="s">
        <v>2</v>
      </c>
      <c r="C82" s="228" t="s">
        <v>281</v>
      </c>
      <c r="D82" s="228" t="s">
        <v>294</v>
      </c>
      <c r="E82" s="228" t="s">
        <v>5</v>
      </c>
      <c r="F82" s="228" t="s">
        <v>283</v>
      </c>
      <c r="G82" s="229">
        <v>9510413.8599999994</v>
      </c>
      <c r="H82" s="229">
        <v>0</v>
      </c>
      <c r="I82" s="229">
        <v>71797.649999999994</v>
      </c>
      <c r="J82" s="229">
        <v>0</v>
      </c>
      <c r="K82" s="229">
        <v>610450.04</v>
      </c>
      <c r="L82" s="229">
        <v>24341.58</v>
      </c>
      <c r="M82" s="229">
        <v>0</v>
      </c>
      <c r="N82" s="229">
        <v>96652</v>
      </c>
      <c r="O82" s="229">
        <v>109246</v>
      </c>
      <c r="P82" s="229">
        <v>200092</v>
      </c>
      <c r="Q82" s="229">
        <v>0</v>
      </c>
      <c r="R82" s="229">
        <v>0</v>
      </c>
      <c r="S82" s="229">
        <v>7559</v>
      </c>
      <c r="T82" s="229">
        <v>0</v>
      </c>
      <c r="U82" s="229">
        <v>0</v>
      </c>
      <c r="V82" s="229">
        <v>44923.88</v>
      </c>
      <c r="W82" s="229">
        <v>0</v>
      </c>
      <c r="X82" s="229">
        <f t="shared" si="42"/>
        <v>10675476.010000002</v>
      </c>
      <c r="Y82" s="229">
        <v>5830391</v>
      </c>
      <c r="Z82" s="229">
        <v>0</v>
      </c>
      <c r="AA82" s="229">
        <v>1205256</v>
      </c>
      <c r="AB82" s="229">
        <v>210786</v>
      </c>
      <c r="AC82" s="229">
        <v>545330</v>
      </c>
      <c r="AD82" s="229">
        <v>0</v>
      </c>
      <c r="AE82" s="229">
        <v>29462</v>
      </c>
      <c r="AF82" s="229">
        <v>32296</v>
      </c>
      <c r="AG82" s="229">
        <v>59014</v>
      </c>
      <c r="AH82" s="229">
        <v>0</v>
      </c>
      <c r="AI82" s="229">
        <v>0</v>
      </c>
      <c r="AJ82" s="229">
        <v>222422</v>
      </c>
      <c r="AK82" s="229">
        <v>24763</v>
      </c>
      <c r="AL82" s="229">
        <v>226289</v>
      </c>
      <c r="AM82" s="229">
        <v>15769</v>
      </c>
      <c r="AN82" s="229">
        <v>214240.47</v>
      </c>
      <c r="AO82" s="229">
        <v>176330.4</v>
      </c>
      <c r="AP82" s="229">
        <v>108743</v>
      </c>
      <c r="AQ82" s="229">
        <v>108053.78</v>
      </c>
      <c r="AR82" s="229">
        <v>216455.96</v>
      </c>
      <c r="AS82" s="229">
        <v>158775</v>
      </c>
      <c r="AT82" s="229">
        <v>200350.65</v>
      </c>
      <c r="AU82" s="229">
        <v>36599.919999999998</v>
      </c>
      <c r="AV82" s="229">
        <v>0</v>
      </c>
      <c r="AW82" s="229">
        <v>363121</v>
      </c>
      <c r="AX82" s="229">
        <v>77763</v>
      </c>
      <c r="AY82" s="229">
        <v>230866</v>
      </c>
      <c r="AZ82" s="229">
        <v>148525</v>
      </c>
      <c r="BA82" s="229">
        <v>0</v>
      </c>
      <c r="BB82" s="229">
        <v>0</v>
      </c>
      <c r="BC82" s="229">
        <v>0</v>
      </c>
      <c r="BD82" s="229">
        <f t="shared" si="43"/>
        <v>10441602.180000002</v>
      </c>
      <c r="BE82" s="229">
        <v>2228245.3800000018</v>
      </c>
      <c r="BF82" s="229">
        <f t="shared" si="32"/>
        <v>233873.83000000007</v>
      </c>
      <c r="BG82" s="229">
        <f t="shared" si="33"/>
        <v>2462119.2100000018</v>
      </c>
      <c r="BH82" s="229">
        <v>24562.19</v>
      </c>
      <c r="BI82" s="229">
        <v>0</v>
      </c>
      <c r="BJ82" s="229">
        <v>0</v>
      </c>
      <c r="BK82" s="229">
        <v>24562.19</v>
      </c>
      <c r="BL82" s="229">
        <v>0</v>
      </c>
      <c r="BM82" s="229">
        <v>23800</v>
      </c>
      <c r="BN82" s="229">
        <v>10466.219999999999</v>
      </c>
      <c r="BO82" s="229">
        <v>0</v>
      </c>
      <c r="BP82" s="229">
        <v>34266.22</v>
      </c>
      <c r="BQ82" s="229">
        <v>24491.869999999995</v>
      </c>
      <c r="BR82" s="229">
        <v>-9704.0300000000025</v>
      </c>
      <c r="BS82" s="229">
        <v>14787.839999999993</v>
      </c>
      <c r="BT82" s="229">
        <v>0</v>
      </c>
      <c r="BU82" s="229">
        <v>0</v>
      </c>
      <c r="BV82" s="229">
        <v>0</v>
      </c>
      <c r="BW82" s="229">
        <v>0</v>
      </c>
      <c r="BX82" s="229">
        <v>0</v>
      </c>
      <c r="BY82" s="229">
        <v>0</v>
      </c>
      <c r="BZ82" s="229">
        <v>0</v>
      </c>
      <c r="CA82" s="229">
        <v>0</v>
      </c>
      <c r="CB82" s="229">
        <v>0</v>
      </c>
      <c r="CC82" s="229">
        <f t="shared" si="44"/>
        <v>2462119.2100000018</v>
      </c>
      <c r="CD82" s="229"/>
      <c r="CE82" s="229">
        <f t="shared" si="45"/>
        <v>14787.839999999993</v>
      </c>
      <c r="CF82" s="229"/>
      <c r="CG82" s="229">
        <f t="shared" si="40"/>
        <v>0</v>
      </c>
      <c r="CH82" s="229">
        <f t="shared" si="46"/>
        <v>2476907.0500000017</v>
      </c>
      <c r="CI82" s="229">
        <v>3261966.3</v>
      </c>
      <c r="CJ82" s="229">
        <v>710252.04</v>
      </c>
      <c r="CK82" s="229">
        <v>888.55</v>
      </c>
      <c r="CL82" s="229">
        <v>2552602.8099999996</v>
      </c>
      <c r="CM82" s="229">
        <v>0</v>
      </c>
      <c r="CN82" s="229">
        <v>0</v>
      </c>
      <c r="CO82" s="229">
        <v>37830.839999999997</v>
      </c>
      <c r="CP82" s="229">
        <v>0</v>
      </c>
      <c r="CQ82" s="229">
        <v>0</v>
      </c>
      <c r="CR82" s="229">
        <f t="shared" si="47"/>
        <v>2590433.6499999994</v>
      </c>
      <c r="CS82" s="229">
        <v>0</v>
      </c>
      <c r="CT82" s="229">
        <v>0</v>
      </c>
      <c r="CU82" s="229">
        <v>0</v>
      </c>
      <c r="CV82" s="229">
        <v>0</v>
      </c>
      <c r="CW82" s="229"/>
      <c r="CX82" s="229"/>
      <c r="CY82" s="229"/>
      <c r="CZ82" s="229">
        <v>0</v>
      </c>
      <c r="DA82" s="229">
        <f t="shared" si="48"/>
        <v>0</v>
      </c>
      <c r="DB82" s="229">
        <v>0</v>
      </c>
      <c r="DC82" s="229">
        <v>0</v>
      </c>
      <c r="DD82" s="229">
        <v>0</v>
      </c>
      <c r="DE82" s="229">
        <v>0</v>
      </c>
      <c r="DF82" s="229">
        <v>-113527.08</v>
      </c>
      <c r="DG82" s="229">
        <v>0</v>
      </c>
      <c r="DH82" s="229">
        <v>0</v>
      </c>
      <c r="DI82" s="229">
        <v>0</v>
      </c>
      <c r="DJ82" s="229">
        <f t="shared" si="49"/>
        <v>-113527.08</v>
      </c>
      <c r="DK82" s="229">
        <v>0</v>
      </c>
      <c r="DL82" s="229">
        <v>0</v>
      </c>
      <c r="DM82" s="229">
        <v>0</v>
      </c>
      <c r="DN82" s="229">
        <v>0</v>
      </c>
      <c r="DO82" s="229">
        <v>0</v>
      </c>
      <c r="DP82" s="230">
        <v>0.48000000044703484</v>
      </c>
      <c r="DQ82" s="231">
        <f t="shared" si="35"/>
        <v>7853521</v>
      </c>
      <c r="DR82" s="232">
        <f t="shared" si="36"/>
        <v>2588081.1800000016</v>
      </c>
      <c r="DS82" s="231">
        <f t="shared" si="37"/>
        <v>77763</v>
      </c>
      <c r="DT82" s="231">
        <f t="shared" si="38"/>
        <v>413549</v>
      </c>
      <c r="DU82" s="231">
        <f t="shared" si="39"/>
        <v>0</v>
      </c>
      <c r="DV82" s="231">
        <f t="shared" si="41"/>
        <v>0</v>
      </c>
    </row>
    <row r="83" spans="1:126" hidden="1">
      <c r="A83" s="226">
        <v>4015</v>
      </c>
      <c r="B83" s="227" t="s">
        <v>368</v>
      </c>
      <c r="C83" s="228" t="s">
        <v>281</v>
      </c>
      <c r="D83" s="228" t="s">
        <v>294</v>
      </c>
      <c r="E83" s="228" t="s">
        <v>5</v>
      </c>
      <c r="F83" s="228" t="s">
        <v>283</v>
      </c>
      <c r="G83" s="229">
        <v>5697642.7199999997</v>
      </c>
      <c r="H83" s="229">
        <v>0</v>
      </c>
      <c r="I83" s="229">
        <v>40089.410000000003</v>
      </c>
      <c r="J83" s="229">
        <v>0</v>
      </c>
      <c r="K83" s="229">
        <v>341720</v>
      </c>
      <c r="L83" s="229">
        <v>2913.86</v>
      </c>
      <c r="M83" s="229">
        <v>0</v>
      </c>
      <c r="N83" s="229">
        <v>1010</v>
      </c>
      <c r="O83" s="229">
        <v>14592</v>
      </c>
      <c r="P83" s="229">
        <v>0</v>
      </c>
      <c r="Q83" s="229">
        <v>0</v>
      </c>
      <c r="R83" s="229">
        <v>0</v>
      </c>
      <c r="S83" s="229">
        <v>0</v>
      </c>
      <c r="T83" s="229">
        <v>6338</v>
      </c>
      <c r="U83" s="229">
        <v>0</v>
      </c>
      <c r="V83" s="229">
        <v>20302.91</v>
      </c>
      <c r="W83" s="229">
        <v>0</v>
      </c>
      <c r="X83" s="229">
        <f t="shared" si="42"/>
        <v>6124608.9000000004</v>
      </c>
      <c r="Y83" s="229">
        <v>3219539.13</v>
      </c>
      <c r="Z83" s="229">
        <v>0</v>
      </c>
      <c r="AA83" s="229">
        <v>677202.96</v>
      </c>
      <c r="AB83" s="229">
        <v>102128.14</v>
      </c>
      <c r="AC83" s="229">
        <v>443266.64</v>
      </c>
      <c r="AD83" s="229">
        <v>0</v>
      </c>
      <c r="AE83" s="229">
        <v>32364.55</v>
      </c>
      <c r="AF83" s="229">
        <v>36967.5</v>
      </c>
      <c r="AG83" s="229">
        <v>17155.86</v>
      </c>
      <c r="AH83" s="229">
        <v>0</v>
      </c>
      <c r="AI83" s="229">
        <v>0</v>
      </c>
      <c r="AJ83" s="229">
        <v>225404.65000000002</v>
      </c>
      <c r="AK83" s="229">
        <v>14483.31</v>
      </c>
      <c r="AL83" s="229">
        <v>109681.84</v>
      </c>
      <c r="AM83" s="229">
        <v>2771</v>
      </c>
      <c r="AN83" s="229">
        <v>161183.10999999999</v>
      </c>
      <c r="AO83" s="229">
        <v>73229.64</v>
      </c>
      <c r="AP83" s="229">
        <v>51147.12</v>
      </c>
      <c r="AQ83" s="229">
        <v>94072.55</v>
      </c>
      <c r="AR83" s="229">
        <v>236862.58</v>
      </c>
      <c r="AS83" s="229">
        <v>78754.81</v>
      </c>
      <c r="AT83" s="229">
        <v>152575.06</v>
      </c>
      <c r="AU83" s="229">
        <v>17585.939999999999</v>
      </c>
      <c r="AV83" s="229">
        <v>0</v>
      </c>
      <c r="AW83" s="229">
        <v>119754.73</v>
      </c>
      <c r="AX83" s="229">
        <v>226557.92</v>
      </c>
      <c r="AY83" s="229">
        <v>29611.85</v>
      </c>
      <c r="AZ83" s="229">
        <v>96691.28</v>
      </c>
      <c r="BA83" s="229">
        <v>0</v>
      </c>
      <c r="BB83" s="229">
        <v>0</v>
      </c>
      <c r="BC83" s="229">
        <v>0</v>
      </c>
      <c r="BD83" s="229">
        <f t="shared" si="43"/>
        <v>6218992.1699999999</v>
      </c>
      <c r="BE83" s="229">
        <v>1262002.4000000006</v>
      </c>
      <c r="BF83" s="229">
        <f t="shared" si="32"/>
        <v>-94383.269999999553</v>
      </c>
      <c r="BG83" s="229">
        <f t="shared" si="33"/>
        <v>1167619.1300000011</v>
      </c>
      <c r="BH83" s="229">
        <v>16546.560000000001</v>
      </c>
      <c r="BI83" s="229">
        <v>0</v>
      </c>
      <c r="BJ83" s="229">
        <v>0</v>
      </c>
      <c r="BK83" s="229">
        <v>16546.560000000001</v>
      </c>
      <c r="BL83" s="229">
        <v>0</v>
      </c>
      <c r="BM83" s="229">
        <v>0</v>
      </c>
      <c r="BN83" s="229">
        <v>0</v>
      </c>
      <c r="BO83" s="229">
        <v>0</v>
      </c>
      <c r="BP83" s="229">
        <v>0</v>
      </c>
      <c r="BQ83" s="229">
        <v>27444.28</v>
      </c>
      <c r="BR83" s="229">
        <v>16546.560000000001</v>
      </c>
      <c r="BS83" s="229">
        <v>43990.84</v>
      </c>
      <c r="BT83" s="229">
        <v>0</v>
      </c>
      <c r="BU83" s="229">
        <v>0</v>
      </c>
      <c r="BV83" s="229">
        <v>0</v>
      </c>
      <c r="BW83" s="229">
        <v>0</v>
      </c>
      <c r="BX83" s="229">
        <v>0</v>
      </c>
      <c r="BY83" s="229">
        <v>0</v>
      </c>
      <c r="BZ83" s="229">
        <v>0</v>
      </c>
      <c r="CA83" s="229">
        <v>0</v>
      </c>
      <c r="CB83" s="229">
        <v>0</v>
      </c>
      <c r="CC83" s="229">
        <f t="shared" si="44"/>
        <v>1167619.1300000011</v>
      </c>
      <c r="CD83" s="229"/>
      <c r="CE83" s="229">
        <f t="shared" si="45"/>
        <v>43990.84</v>
      </c>
      <c r="CF83" s="229"/>
      <c r="CG83" s="229">
        <f t="shared" si="40"/>
        <v>0</v>
      </c>
      <c r="CH83" s="229">
        <f t="shared" si="46"/>
        <v>1211609.9700000011</v>
      </c>
      <c r="CI83" s="229">
        <v>1602922.85</v>
      </c>
      <c r="CJ83" s="229">
        <v>0</v>
      </c>
      <c r="CK83" s="229">
        <v>0</v>
      </c>
      <c r="CL83" s="229">
        <v>1602922.85</v>
      </c>
      <c r="CM83" s="229">
        <v>117.4</v>
      </c>
      <c r="CN83" s="229">
        <v>0</v>
      </c>
      <c r="CO83" s="229">
        <v>26164.799999999999</v>
      </c>
      <c r="CP83" s="229">
        <v>0</v>
      </c>
      <c r="CQ83" s="229">
        <v>0</v>
      </c>
      <c r="CR83" s="229">
        <f t="shared" si="47"/>
        <v>1629205.05</v>
      </c>
      <c r="CS83" s="229">
        <v>2688.87</v>
      </c>
      <c r="CT83" s="229">
        <v>0</v>
      </c>
      <c r="CU83" s="229">
        <v>0</v>
      </c>
      <c r="CV83" s="229">
        <v>2688.87</v>
      </c>
      <c r="CW83" s="229"/>
      <c r="CX83" s="229"/>
      <c r="CY83" s="229"/>
      <c r="CZ83" s="229">
        <v>0</v>
      </c>
      <c r="DA83" s="229">
        <f t="shared" si="48"/>
        <v>2688.87</v>
      </c>
      <c r="DB83" s="229">
        <v>0</v>
      </c>
      <c r="DC83" s="229">
        <v>0</v>
      </c>
      <c r="DD83" s="229">
        <v>0</v>
      </c>
      <c r="DE83" s="229">
        <v>0</v>
      </c>
      <c r="DF83" s="229">
        <v>-35892.089999999997</v>
      </c>
      <c r="DG83" s="229">
        <v>-146</v>
      </c>
      <c r="DH83" s="229">
        <v>0</v>
      </c>
      <c r="DI83" s="229">
        <v>0</v>
      </c>
      <c r="DJ83" s="229">
        <f t="shared" si="49"/>
        <v>-36038.089999999997</v>
      </c>
      <c r="DK83" s="229">
        <v>-986.99</v>
      </c>
      <c r="DL83" s="229">
        <v>-383258.56</v>
      </c>
      <c r="DM83" s="229">
        <v>0</v>
      </c>
      <c r="DN83" s="229">
        <v>0</v>
      </c>
      <c r="DO83" s="229">
        <v>0</v>
      </c>
      <c r="DP83" s="230"/>
      <c r="DQ83" s="231">
        <f t="shared" si="35"/>
        <v>4511468.92</v>
      </c>
      <c r="DR83" s="232">
        <f t="shared" si="36"/>
        <v>1707523.25</v>
      </c>
      <c r="DS83" s="231">
        <f t="shared" si="37"/>
        <v>226557.92</v>
      </c>
      <c r="DT83" s="231">
        <f t="shared" si="38"/>
        <v>15602</v>
      </c>
      <c r="DU83" s="231">
        <f t="shared" si="39"/>
        <v>6338</v>
      </c>
      <c r="DV83" s="231">
        <f t="shared" si="41"/>
        <v>-384245.55</v>
      </c>
    </row>
    <row r="84" spans="1:126" hidden="1">
      <c r="A84" s="226">
        <v>3411</v>
      </c>
      <c r="B84" s="227" t="s">
        <v>369</v>
      </c>
      <c r="C84" s="228" t="s">
        <v>281</v>
      </c>
      <c r="D84" s="228" t="s">
        <v>291</v>
      </c>
      <c r="E84" s="228" t="s">
        <v>5</v>
      </c>
      <c r="F84" s="228" t="s">
        <v>283</v>
      </c>
      <c r="G84" s="229">
        <v>1283712.67</v>
      </c>
      <c r="H84" s="229">
        <v>0</v>
      </c>
      <c r="I84" s="229">
        <v>249891.11</v>
      </c>
      <c r="J84" s="229">
        <v>0</v>
      </c>
      <c r="K84" s="229">
        <v>170090</v>
      </c>
      <c r="L84" s="229">
        <v>78203.75</v>
      </c>
      <c r="M84" s="229">
        <v>0</v>
      </c>
      <c r="N84" s="229">
        <v>0</v>
      </c>
      <c r="O84" s="229">
        <v>104453.08999999998</v>
      </c>
      <c r="P84" s="229">
        <v>0</v>
      </c>
      <c r="Q84" s="229">
        <v>0</v>
      </c>
      <c r="R84" s="229">
        <v>0</v>
      </c>
      <c r="S84" s="229">
        <v>0</v>
      </c>
      <c r="T84" s="229">
        <v>0</v>
      </c>
      <c r="U84" s="229">
        <v>0</v>
      </c>
      <c r="V84" s="229">
        <v>8730.92</v>
      </c>
      <c r="W84" s="229">
        <v>35860</v>
      </c>
      <c r="X84" s="229">
        <f t="shared" si="42"/>
        <v>1930941.5399999998</v>
      </c>
      <c r="Y84" s="229">
        <v>714498.55999999878</v>
      </c>
      <c r="Z84" s="229">
        <v>0</v>
      </c>
      <c r="AA84" s="229">
        <v>0</v>
      </c>
      <c r="AB84" s="229">
        <v>273467.34999999992</v>
      </c>
      <c r="AC84" s="229">
        <v>0</v>
      </c>
      <c r="AD84" s="229">
        <v>0</v>
      </c>
      <c r="AE84" s="229">
        <v>290703.72999999975</v>
      </c>
      <c r="AF84" s="229">
        <v>0</v>
      </c>
      <c r="AG84" s="229">
        <v>3224.99</v>
      </c>
      <c r="AH84" s="229">
        <v>0</v>
      </c>
      <c r="AI84" s="229">
        <v>0</v>
      </c>
      <c r="AJ84" s="229">
        <v>37063.69</v>
      </c>
      <c r="AK84" s="229">
        <v>323</v>
      </c>
      <c r="AL84" s="229">
        <v>2177.58</v>
      </c>
      <c r="AM84" s="229">
        <v>1723.87</v>
      </c>
      <c r="AN84" s="229">
        <v>34070.489999999991</v>
      </c>
      <c r="AO84" s="229">
        <v>33654.800000000003</v>
      </c>
      <c r="AP84" s="229">
        <v>0</v>
      </c>
      <c r="AQ84" s="229">
        <v>75515.66999999994</v>
      </c>
      <c r="AR84" s="229">
        <v>70</v>
      </c>
      <c r="AS84" s="229">
        <v>0</v>
      </c>
      <c r="AT84" s="229">
        <v>11245.570000000002</v>
      </c>
      <c r="AU84" s="229">
        <v>4100</v>
      </c>
      <c r="AV84" s="229">
        <v>0</v>
      </c>
      <c r="AW84" s="229">
        <v>81825.030000000057</v>
      </c>
      <c r="AX84" s="229">
        <v>200902.59999999998</v>
      </c>
      <c r="AY84" s="229">
        <v>3835.71</v>
      </c>
      <c r="AZ84" s="229">
        <v>200730.58000000022</v>
      </c>
      <c r="BA84" s="229">
        <v>0</v>
      </c>
      <c r="BB84" s="229">
        <v>0</v>
      </c>
      <c r="BC84" s="229">
        <v>0</v>
      </c>
      <c r="BD84" s="229">
        <f t="shared" si="43"/>
        <v>1969133.219999999</v>
      </c>
      <c r="BE84" s="229">
        <v>429210.09999999986</v>
      </c>
      <c r="BF84" s="229">
        <f t="shared" si="32"/>
        <v>-38191.679999999236</v>
      </c>
      <c r="BG84" s="229">
        <f t="shared" si="33"/>
        <v>391018.42000000062</v>
      </c>
      <c r="BH84" s="229">
        <v>0</v>
      </c>
      <c r="BI84" s="229">
        <v>0</v>
      </c>
      <c r="BJ84" s="229">
        <v>0</v>
      </c>
      <c r="BK84" s="229">
        <v>0</v>
      </c>
      <c r="BL84" s="229">
        <v>0</v>
      </c>
      <c r="BM84" s="229">
        <v>0</v>
      </c>
      <c r="BN84" s="229">
        <v>0</v>
      </c>
      <c r="BO84" s="229">
        <v>0</v>
      </c>
      <c r="BP84" s="229">
        <v>0</v>
      </c>
      <c r="BQ84" s="229">
        <v>0</v>
      </c>
      <c r="BR84" s="229">
        <v>0</v>
      </c>
      <c r="BS84" s="229">
        <v>0</v>
      </c>
      <c r="BT84" s="229">
        <v>0</v>
      </c>
      <c r="BU84" s="229">
        <v>0</v>
      </c>
      <c r="BV84" s="229">
        <v>0</v>
      </c>
      <c r="BW84" s="229">
        <v>0</v>
      </c>
      <c r="BX84" s="229">
        <v>0</v>
      </c>
      <c r="BY84" s="229">
        <v>0</v>
      </c>
      <c r="BZ84" s="229">
        <v>0</v>
      </c>
      <c r="CA84" s="229">
        <v>0</v>
      </c>
      <c r="CB84" s="229">
        <v>0</v>
      </c>
      <c r="CC84" s="229">
        <f t="shared" si="44"/>
        <v>391018.42000000062</v>
      </c>
      <c r="CD84" s="229"/>
      <c r="CE84" s="229">
        <f t="shared" si="45"/>
        <v>0</v>
      </c>
      <c r="CF84" s="229"/>
      <c r="CG84" s="229">
        <f t="shared" si="40"/>
        <v>0</v>
      </c>
      <c r="CH84" s="229">
        <f t="shared" si="46"/>
        <v>391018.42000000062</v>
      </c>
      <c r="CI84" s="229">
        <v>455239.64</v>
      </c>
      <c r="CJ84" s="229">
        <v>0</v>
      </c>
      <c r="CK84" s="229">
        <v>0</v>
      </c>
      <c r="CL84" s="229">
        <v>455239.64</v>
      </c>
      <c r="CM84" s="229">
        <v>0</v>
      </c>
      <c r="CN84" s="229">
        <v>0</v>
      </c>
      <c r="CO84" s="229">
        <v>4985.3999999999996</v>
      </c>
      <c r="CP84" s="229">
        <v>0</v>
      </c>
      <c r="CQ84" s="229">
        <v>-80728</v>
      </c>
      <c r="CR84" s="229">
        <f t="shared" si="47"/>
        <v>379497.04000000004</v>
      </c>
      <c r="CS84" s="229">
        <v>0</v>
      </c>
      <c r="CT84" s="229">
        <v>0</v>
      </c>
      <c r="CU84" s="229">
        <v>0</v>
      </c>
      <c r="CV84" s="229">
        <v>0</v>
      </c>
      <c r="CW84" s="229"/>
      <c r="CX84" s="229"/>
      <c r="CY84" s="229"/>
      <c r="CZ84" s="229">
        <v>0</v>
      </c>
      <c r="DA84" s="229">
        <f t="shared" si="48"/>
        <v>0</v>
      </c>
      <c r="DB84" s="229">
        <v>0</v>
      </c>
      <c r="DC84" s="229">
        <v>11520.91</v>
      </c>
      <c r="DD84" s="229">
        <v>0</v>
      </c>
      <c r="DE84" s="229">
        <v>0</v>
      </c>
      <c r="DF84" s="229">
        <v>0</v>
      </c>
      <c r="DG84" s="229">
        <v>0</v>
      </c>
      <c r="DH84" s="229">
        <v>0</v>
      </c>
      <c r="DI84" s="229">
        <v>0</v>
      </c>
      <c r="DJ84" s="229">
        <f t="shared" si="49"/>
        <v>11520.91</v>
      </c>
      <c r="DK84" s="229">
        <v>0</v>
      </c>
      <c r="DL84" s="229">
        <v>0</v>
      </c>
      <c r="DM84" s="229">
        <v>0</v>
      </c>
      <c r="DN84" s="229">
        <v>0</v>
      </c>
      <c r="DO84" s="229">
        <v>0</v>
      </c>
      <c r="DP84" s="230"/>
      <c r="DQ84" s="231">
        <f t="shared" si="35"/>
        <v>1278669.6399999985</v>
      </c>
      <c r="DR84" s="232">
        <f t="shared" si="36"/>
        <v>690463.58000000054</v>
      </c>
      <c r="DS84" s="231">
        <f t="shared" si="37"/>
        <v>200902.59999999998</v>
      </c>
      <c r="DT84" s="231">
        <f t="shared" si="38"/>
        <v>104453.08999999998</v>
      </c>
      <c r="DU84" s="231">
        <f t="shared" si="39"/>
        <v>0</v>
      </c>
      <c r="DV84" s="231">
        <f t="shared" si="41"/>
        <v>0</v>
      </c>
    </row>
    <row r="85" spans="1:126" hidden="1">
      <c r="A85" s="226">
        <v>2474</v>
      </c>
      <c r="B85" s="227" t="s">
        <v>370</v>
      </c>
      <c r="C85" s="228" t="s">
        <v>281</v>
      </c>
      <c r="D85" s="228" t="s">
        <v>291</v>
      </c>
      <c r="E85" s="228" t="s">
        <v>5</v>
      </c>
      <c r="F85" s="228" t="s">
        <v>293</v>
      </c>
      <c r="G85" s="229">
        <v>2210466.7400000002</v>
      </c>
      <c r="H85" s="229">
        <v>0</v>
      </c>
      <c r="I85" s="229">
        <v>55678.39</v>
      </c>
      <c r="J85" s="229">
        <v>0</v>
      </c>
      <c r="K85" s="229">
        <v>213470</v>
      </c>
      <c r="L85" s="229">
        <v>3546.93</v>
      </c>
      <c r="M85" s="229">
        <v>0</v>
      </c>
      <c r="N85" s="229">
        <v>25309.5</v>
      </c>
      <c r="O85" s="229">
        <v>48295.629999999866</v>
      </c>
      <c r="P85" s="229">
        <v>614.05999999999995</v>
      </c>
      <c r="Q85" s="229">
        <v>0</v>
      </c>
      <c r="R85" s="229">
        <v>0</v>
      </c>
      <c r="S85" s="229">
        <v>23243.279999999999</v>
      </c>
      <c r="T85" s="229">
        <v>32358.16</v>
      </c>
      <c r="U85" s="229">
        <v>0</v>
      </c>
      <c r="V85" s="229">
        <v>3767.71</v>
      </c>
      <c r="W85" s="229">
        <v>72834</v>
      </c>
      <c r="X85" s="229">
        <f t="shared" si="42"/>
        <v>2689584.4000000004</v>
      </c>
      <c r="Y85" s="229">
        <v>1368578.4099999992</v>
      </c>
      <c r="Z85" s="229">
        <v>0</v>
      </c>
      <c r="AA85" s="229">
        <v>302342.96000000002</v>
      </c>
      <c r="AB85" s="229">
        <v>43281.040000000503</v>
      </c>
      <c r="AC85" s="229">
        <v>154911.25</v>
      </c>
      <c r="AD85" s="229">
        <v>0</v>
      </c>
      <c r="AE85" s="229">
        <v>90510.25</v>
      </c>
      <c r="AF85" s="229">
        <v>0</v>
      </c>
      <c r="AG85" s="229">
        <v>0</v>
      </c>
      <c r="AH85" s="229">
        <v>0</v>
      </c>
      <c r="AI85" s="229">
        <v>11878.97</v>
      </c>
      <c r="AJ85" s="229">
        <v>12874.78</v>
      </c>
      <c r="AK85" s="229">
        <v>1935</v>
      </c>
      <c r="AL85" s="229">
        <v>60433.91</v>
      </c>
      <c r="AM85" s="229">
        <v>8394.2900000000009</v>
      </c>
      <c r="AN85" s="229">
        <v>62555.840000000004</v>
      </c>
      <c r="AO85" s="229">
        <v>33857.5</v>
      </c>
      <c r="AP85" s="229">
        <v>13205.560000000001</v>
      </c>
      <c r="AQ85" s="229">
        <v>60766</v>
      </c>
      <c r="AR85" s="229">
        <v>10029.459999999999</v>
      </c>
      <c r="AS85" s="229">
        <v>0</v>
      </c>
      <c r="AT85" s="229">
        <v>21632.500000000004</v>
      </c>
      <c r="AU85" s="229">
        <v>9471</v>
      </c>
      <c r="AV85" s="229">
        <v>1412</v>
      </c>
      <c r="AW85" s="229">
        <v>149350.46999999997</v>
      </c>
      <c r="AX85" s="229">
        <v>73310.840000000026</v>
      </c>
      <c r="AY85" s="229">
        <v>10554.47</v>
      </c>
      <c r="AZ85" s="229">
        <v>154532.71999999997</v>
      </c>
      <c r="BA85" s="229">
        <v>0</v>
      </c>
      <c r="BB85" s="229">
        <v>0</v>
      </c>
      <c r="BC85" s="229">
        <v>0</v>
      </c>
      <c r="BD85" s="229">
        <f t="shared" si="43"/>
        <v>2655819.2199999997</v>
      </c>
      <c r="BE85" s="229">
        <v>-46755.729999999967</v>
      </c>
      <c r="BF85" s="229">
        <f t="shared" si="32"/>
        <v>33765.180000000633</v>
      </c>
      <c r="BG85" s="229">
        <f t="shared" si="33"/>
        <v>-12990.549999999334</v>
      </c>
      <c r="BH85" s="229">
        <v>8668.75</v>
      </c>
      <c r="BI85" s="229">
        <v>0</v>
      </c>
      <c r="BJ85" s="229">
        <v>0</v>
      </c>
      <c r="BK85" s="229">
        <v>8668.75</v>
      </c>
      <c r="BL85" s="229">
        <v>0</v>
      </c>
      <c r="BM85" s="229">
        <v>0</v>
      </c>
      <c r="BN85" s="229">
        <v>0</v>
      </c>
      <c r="BO85" s="229">
        <v>0</v>
      </c>
      <c r="BP85" s="229">
        <v>0</v>
      </c>
      <c r="BQ85" s="229">
        <v>21179</v>
      </c>
      <c r="BR85" s="229">
        <v>8668.75</v>
      </c>
      <c r="BS85" s="229">
        <v>29847.75</v>
      </c>
      <c r="BT85" s="229">
        <v>0</v>
      </c>
      <c r="BU85" s="229">
        <v>0</v>
      </c>
      <c r="BV85" s="229">
        <v>0</v>
      </c>
      <c r="BW85" s="229">
        <v>0</v>
      </c>
      <c r="BX85" s="229">
        <v>0</v>
      </c>
      <c r="BY85" s="229">
        <v>0</v>
      </c>
      <c r="BZ85" s="229">
        <v>0</v>
      </c>
      <c r="CA85" s="229">
        <v>0</v>
      </c>
      <c r="CB85" s="229">
        <v>0</v>
      </c>
      <c r="CC85" s="229"/>
      <c r="CD85" s="229">
        <v>-12990.549999999334</v>
      </c>
      <c r="CE85" s="229">
        <f t="shared" si="45"/>
        <v>29847.75</v>
      </c>
      <c r="CF85" s="229"/>
      <c r="CG85" s="229">
        <v>0</v>
      </c>
      <c r="CH85" s="229">
        <f t="shared" si="46"/>
        <v>16857.200000000666</v>
      </c>
      <c r="CI85" s="229">
        <v>0</v>
      </c>
      <c r="CJ85" s="229">
        <v>0</v>
      </c>
      <c r="CK85" s="229">
        <v>0</v>
      </c>
      <c r="CL85" s="229">
        <v>0</v>
      </c>
      <c r="CM85" s="229">
        <v>0</v>
      </c>
      <c r="CN85" s="229">
        <v>0</v>
      </c>
      <c r="CO85" s="229">
        <v>0</v>
      </c>
      <c r="CP85" s="229">
        <v>0</v>
      </c>
      <c r="CQ85" s="229">
        <v>0</v>
      </c>
      <c r="CR85" s="229">
        <f t="shared" si="47"/>
        <v>0</v>
      </c>
      <c r="CS85" s="229">
        <v>0</v>
      </c>
      <c r="CT85" s="229">
        <v>0</v>
      </c>
      <c r="CU85" s="229">
        <v>0</v>
      </c>
      <c r="CV85" s="229">
        <v>0</v>
      </c>
      <c r="CW85" s="229"/>
      <c r="CX85" s="229"/>
      <c r="CY85" s="229"/>
      <c r="CZ85" s="229">
        <v>55019.140000000254</v>
      </c>
      <c r="DA85" s="229">
        <f t="shared" si="48"/>
        <v>55019.140000000254</v>
      </c>
      <c r="DB85" s="229">
        <v>1234.42</v>
      </c>
      <c r="DC85" s="229">
        <v>251.48</v>
      </c>
      <c r="DD85" s="229">
        <v>0</v>
      </c>
      <c r="DE85" s="229">
        <v>0</v>
      </c>
      <c r="DF85" s="229">
        <v>-38581.53</v>
      </c>
      <c r="DG85" s="229">
        <v>0</v>
      </c>
      <c r="DH85" s="229">
        <v>-1067</v>
      </c>
      <c r="DI85" s="229">
        <v>0</v>
      </c>
      <c r="DJ85" s="229">
        <f t="shared" si="49"/>
        <v>-38162.629999999997</v>
      </c>
      <c r="DK85" s="229">
        <v>0</v>
      </c>
      <c r="DL85" s="229">
        <v>0</v>
      </c>
      <c r="DM85" s="229">
        <v>0</v>
      </c>
      <c r="DN85" s="229">
        <v>0</v>
      </c>
      <c r="DO85" s="229">
        <v>0</v>
      </c>
      <c r="DP85" s="230">
        <v>-2.5465851649641991E-10</v>
      </c>
      <c r="DQ85" s="231">
        <v>-2.5465851649641991E-10</v>
      </c>
      <c r="DR85" s="232"/>
      <c r="DS85" s="231"/>
      <c r="DT85" s="231"/>
      <c r="DU85" s="231"/>
      <c r="DV85" s="231">
        <f t="shared" si="41"/>
        <v>0</v>
      </c>
    </row>
    <row r="86" spans="1:126" hidden="1">
      <c r="A86" s="226">
        <v>4223</v>
      </c>
      <c r="B86" s="227" t="s">
        <v>371</v>
      </c>
      <c r="C86" s="228" t="s">
        <v>281</v>
      </c>
      <c r="D86" s="228" t="s">
        <v>294</v>
      </c>
      <c r="E86" s="228" t="s">
        <v>5</v>
      </c>
      <c r="F86" s="228" t="s">
        <v>283</v>
      </c>
      <c r="G86" s="229">
        <v>8607062.4600000009</v>
      </c>
      <c r="H86" s="229">
        <v>947225</v>
      </c>
      <c r="I86" s="229">
        <v>105507.66</v>
      </c>
      <c r="J86" s="229">
        <v>0</v>
      </c>
      <c r="K86" s="229">
        <v>595505</v>
      </c>
      <c r="L86" s="229">
        <v>35425.730000000003</v>
      </c>
      <c r="M86" s="229">
        <v>0</v>
      </c>
      <c r="N86" s="229">
        <v>0</v>
      </c>
      <c r="O86" s="229">
        <v>381813.24</v>
      </c>
      <c r="P86" s="229">
        <v>120119.67999999999</v>
      </c>
      <c r="Q86" s="229">
        <v>0</v>
      </c>
      <c r="R86" s="229">
        <v>0</v>
      </c>
      <c r="S86" s="229">
        <v>5940.1</v>
      </c>
      <c r="T86" s="229">
        <v>0</v>
      </c>
      <c r="U86" s="229">
        <v>0</v>
      </c>
      <c r="V86" s="229">
        <v>35921.629999999997</v>
      </c>
      <c r="W86" s="229">
        <v>0</v>
      </c>
      <c r="X86" s="229">
        <f t="shared" si="42"/>
        <v>10834520.500000002</v>
      </c>
      <c r="Y86" s="229">
        <v>6465868.0499999998</v>
      </c>
      <c r="Z86" s="229">
        <v>0</v>
      </c>
      <c r="AA86" s="229">
        <v>352939.54</v>
      </c>
      <c r="AB86" s="229">
        <v>0</v>
      </c>
      <c r="AC86" s="229">
        <v>1419418.26</v>
      </c>
      <c r="AD86" s="229">
        <v>0</v>
      </c>
      <c r="AE86" s="229">
        <v>130889.57</v>
      </c>
      <c r="AF86" s="229">
        <v>61682.91</v>
      </c>
      <c r="AG86" s="229">
        <v>50790.5</v>
      </c>
      <c r="AH86" s="229">
        <v>6415.6</v>
      </c>
      <c r="AI86" s="229">
        <v>29198.31</v>
      </c>
      <c r="AJ86" s="229">
        <v>45502.11</v>
      </c>
      <c r="AK86" s="229">
        <v>0</v>
      </c>
      <c r="AL86" s="229">
        <v>0</v>
      </c>
      <c r="AM86" s="229">
        <v>114702.78</v>
      </c>
      <c r="AN86" s="229">
        <v>443752.59</v>
      </c>
      <c r="AO86" s="229">
        <v>174898.94</v>
      </c>
      <c r="AP86" s="229">
        <v>17765.009999999998</v>
      </c>
      <c r="AQ86" s="229">
        <f>304332.41-0.56</f>
        <v>304331.84999999998</v>
      </c>
      <c r="AR86" s="229">
        <v>135165.26</v>
      </c>
      <c r="AS86" s="229">
        <v>211466.25</v>
      </c>
      <c r="AT86" s="229">
        <v>363970.33</v>
      </c>
      <c r="AU86" s="229">
        <v>0</v>
      </c>
      <c r="AV86" s="229">
        <v>2400</v>
      </c>
      <c r="AW86" s="229">
        <v>525763.03</v>
      </c>
      <c r="AX86" s="229">
        <v>137145.04</v>
      </c>
      <c r="AY86" s="229">
        <v>110546.73999999999</v>
      </c>
      <c r="AZ86" s="229">
        <v>178779.11999999994</v>
      </c>
      <c r="BA86" s="229">
        <v>650108.80000000005</v>
      </c>
      <c r="BB86" s="229">
        <v>0</v>
      </c>
      <c r="BC86" s="229">
        <v>0</v>
      </c>
      <c r="BD86" s="229">
        <f t="shared" si="43"/>
        <v>11933500.589999996</v>
      </c>
      <c r="BE86" s="229">
        <v>4979718.9499999937</v>
      </c>
      <c r="BF86" s="229">
        <f t="shared" si="32"/>
        <v>-1098980.0899999943</v>
      </c>
      <c r="BG86" s="229">
        <f t="shared" si="33"/>
        <v>3880738.8599999994</v>
      </c>
      <c r="BH86" s="229">
        <v>24995.31</v>
      </c>
      <c r="BI86" s="229">
        <v>0</v>
      </c>
      <c r="BJ86" s="229">
        <v>0</v>
      </c>
      <c r="BK86" s="229">
        <v>24995.31</v>
      </c>
      <c r="BL86" s="229">
        <v>0</v>
      </c>
      <c r="BM86" s="229">
        <v>0</v>
      </c>
      <c r="BN86" s="229">
        <v>0</v>
      </c>
      <c r="BO86" s="229">
        <v>0</v>
      </c>
      <c r="BP86" s="229">
        <v>0</v>
      </c>
      <c r="BQ86" s="229">
        <v>0</v>
      </c>
      <c r="BR86" s="229">
        <v>24995.31</v>
      </c>
      <c r="BS86" s="229">
        <v>24995.31</v>
      </c>
      <c r="BT86" s="229">
        <v>0</v>
      </c>
      <c r="BU86" s="229">
        <v>0</v>
      </c>
      <c r="BV86" s="229">
        <v>0</v>
      </c>
      <c r="BW86" s="229">
        <v>0</v>
      </c>
      <c r="BX86" s="229">
        <v>0</v>
      </c>
      <c r="BY86" s="229">
        <v>0</v>
      </c>
      <c r="BZ86" s="229">
        <v>0</v>
      </c>
      <c r="CA86" s="229">
        <v>0</v>
      </c>
      <c r="CB86" s="229">
        <v>0</v>
      </c>
      <c r="CC86" s="229">
        <f t="shared" si="44"/>
        <v>3880738.8599999994</v>
      </c>
      <c r="CD86" s="229"/>
      <c r="CE86" s="229">
        <f t="shared" si="45"/>
        <v>24995.31</v>
      </c>
      <c r="CF86" s="229"/>
      <c r="CG86" s="229">
        <f t="shared" ref="CG86:CG95" si="50">CB86</f>
        <v>0</v>
      </c>
      <c r="CH86" s="229">
        <f t="shared" si="46"/>
        <v>3905734.1699999995</v>
      </c>
      <c r="CI86" s="229">
        <v>858767.43</v>
      </c>
      <c r="CJ86" s="229">
        <v>857159.94</v>
      </c>
      <c r="CK86" s="229">
        <v>0</v>
      </c>
      <c r="CL86" s="229">
        <v>1607.4900000001071</v>
      </c>
      <c r="CM86" s="229">
        <v>300</v>
      </c>
      <c r="CN86" s="229">
        <v>0</v>
      </c>
      <c r="CO86" s="229">
        <v>45890.52</v>
      </c>
      <c r="CP86" s="229">
        <v>0</v>
      </c>
      <c r="CQ86" s="229">
        <v>-307.77999999999997</v>
      </c>
      <c r="CR86" s="229">
        <f t="shared" si="47"/>
        <v>47490.230000000105</v>
      </c>
      <c r="CS86" s="229">
        <v>4038374.84</v>
      </c>
      <c r="CT86" s="229">
        <v>0</v>
      </c>
      <c r="CU86" s="229">
        <v>0</v>
      </c>
      <c r="CV86" s="229">
        <v>4038374.84</v>
      </c>
      <c r="CW86" s="229"/>
      <c r="CX86" s="229"/>
      <c r="CY86" s="229"/>
      <c r="CZ86" s="229">
        <v>0</v>
      </c>
      <c r="DA86" s="229">
        <f t="shared" si="48"/>
        <v>4038374.84</v>
      </c>
      <c r="DB86" s="229">
        <v>0</v>
      </c>
      <c r="DC86" s="229">
        <v>0</v>
      </c>
      <c r="DD86" s="229">
        <v>0</v>
      </c>
      <c r="DE86" s="229">
        <v>0</v>
      </c>
      <c r="DF86" s="229">
        <v>-49015.86</v>
      </c>
      <c r="DG86" s="229">
        <v>-131115.04</v>
      </c>
      <c r="DH86" s="229">
        <v>0</v>
      </c>
      <c r="DI86" s="229">
        <v>0</v>
      </c>
      <c r="DJ86" s="229">
        <f t="shared" si="49"/>
        <v>-180130.90000000002</v>
      </c>
      <c r="DK86" s="229">
        <v>0</v>
      </c>
      <c r="DL86" s="229">
        <v>0</v>
      </c>
      <c r="DM86" s="229">
        <v>0</v>
      </c>
      <c r="DN86" s="229">
        <v>0</v>
      </c>
      <c r="DO86" s="229">
        <v>0</v>
      </c>
      <c r="DP86" s="230"/>
      <c r="DQ86" s="231">
        <f t="shared" ref="DQ86:DQ117" si="51">SUM(Y86:AF86)</f>
        <v>8430798.3300000001</v>
      </c>
      <c r="DR86" s="232">
        <f t="shared" ref="DR86:DR117" si="52">BD86-DQ86</f>
        <v>3502702.2599999961</v>
      </c>
      <c r="DS86" s="231">
        <f t="shared" ref="DS86:DS117" si="53">AX86</f>
        <v>137145.04</v>
      </c>
      <c r="DT86" s="231">
        <f t="shared" ref="DT86:DT117" si="54">SUM(N86:P86,S86)</f>
        <v>507873.01999999996</v>
      </c>
      <c r="DU86" s="231">
        <f t="shared" ref="DU86:DU117" si="55">SUM(T86+Q86+R86)</f>
        <v>0</v>
      </c>
      <c r="DV86" s="231">
        <f t="shared" si="41"/>
        <v>0</v>
      </c>
    </row>
    <row r="87" spans="1:126" hidden="1">
      <c r="A87" s="226">
        <v>3317</v>
      </c>
      <c r="B87" s="227" t="s">
        <v>372</v>
      </c>
      <c r="C87" s="228" t="s">
        <v>281</v>
      </c>
      <c r="D87" s="228" t="s">
        <v>291</v>
      </c>
      <c r="E87" s="228" t="s">
        <v>5</v>
      </c>
      <c r="F87" s="228" t="s">
        <v>283</v>
      </c>
      <c r="G87" s="229">
        <v>1346049.12</v>
      </c>
      <c r="H87" s="229">
        <v>0</v>
      </c>
      <c r="I87" s="229">
        <v>47987.94</v>
      </c>
      <c r="J87" s="229">
        <v>0</v>
      </c>
      <c r="K87" s="229">
        <v>136510</v>
      </c>
      <c r="L87" s="229">
        <v>2056.9299999999998</v>
      </c>
      <c r="M87" s="229">
        <v>0</v>
      </c>
      <c r="N87" s="229">
        <v>0</v>
      </c>
      <c r="O87" s="229">
        <v>17219.479999999996</v>
      </c>
      <c r="P87" s="229">
        <v>0</v>
      </c>
      <c r="Q87" s="229">
        <v>0</v>
      </c>
      <c r="R87" s="229">
        <v>0</v>
      </c>
      <c r="S87" s="229">
        <v>7092.35</v>
      </c>
      <c r="T87" s="229">
        <v>15696.130000000001</v>
      </c>
      <c r="U87" s="229">
        <v>0</v>
      </c>
      <c r="V87" s="229">
        <v>8781.17</v>
      </c>
      <c r="W87" s="229">
        <v>40056</v>
      </c>
      <c r="X87" s="229">
        <f t="shared" si="42"/>
        <v>1621449.1199999999</v>
      </c>
      <c r="Y87" s="229">
        <v>723432.62999999872</v>
      </c>
      <c r="Z87" s="229">
        <v>0</v>
      </c>
      <c r="AA87" s="229">
        <v>327273.28000000003</v>
      </c>
      <c r="AB87" s="229">
        <v>48416.8400000002</v>
      </c>
      <c r="AC87" s="229">
        <v>86033.7</v>
      </c>
      <c r="AD87" s="229">
        <v>0</v>
      </c>
      <c r="AE87" s="229">
        <v>34984.170000000158</v>
      </c>
      <c r="AF87" s="229">
        <v>2756.8000000000029</v>
      </c>
      <c r="AG87" s="229">
        <v>12705.3</v>
      </c>
      <c r="AH87" s="229">
        <v>0</v>
      </c>
      <c r="AI87" s="229">
        <v>0</v>
      </c>
      <c r="AJ87" s="229">
        <v>29610.790000000008</v>
      </c>
      <c r="AK87" s="229">
        <v>0</v>
      </c>
      <c r="AL87" s="229">
        <v>330.91999999999985</v>
      </c>
      <c r="AM87" s="229">
        <v>3211.7</v>
      </c>
      <c r="AN87" s="229">
        <v>22110.47</v>
      </c>
      <c r="AO87" s="229">
        <v>5246.96</v>
      </c>
      <c r="AP87" s="229">
        <v>19547.77</v>
      </c>
      <c r="AQ87" s="229">
        <v>59978.299999999974</v>
      </c>
      <c r="AR87" s="229">
        <v>15952.55</v>
      </c>
      <c r="AS87" s="229">
        <v>0</v>
      </c>
      <c r="AT87" s="229">
        <v>22747.310000000012</v>
      </c>
      <c r="AU87" s="229">
        <v>5929.38</v>
      </c>
      <c r="AV87" s="229">
        <v>2755</v>
      </c>
      <c r="AW87" s="229">
        <v>61884.560000000005</v>
      </c>
      <c r="AX87" s="229">
        <v>95595.029999999853</v>
      </c>
      <c r="AY87" s="229">
        <v>5585.18</v>
      </c>
      <c r="AZ87" s="229">
        <v>145182.38000000015</v>
      </c>
      <c r="BA87" s="229">
        <v>0</v>
      </c>
      <c r="BB87" s="229">
        <v>0</v>
      </c>
      <c r="BC87" s="229">
        <v>0</v>
      </c>
      <c r="BD87" s="229">
        <f t="shared" si="43"/>
        <v>1731271.0199999991</v>
      </c>
      <c r="BE87" s="229">
        <v>137866.21999999988</v>
      </c>
      <c r="BF87" s="229">
        <f t="shared" si="32"/>
        <v>-109821.89999999921</v>
      </c>
      <c r="BG87" s="229">
        <f t="shared" si="33"/>
        <v>28044.320000000676</v>
      </c>
      <c r="BH87" s="229">
        <v>44157</v>
      </c>
      <c r="BI87" s="229">
        <v>0</v>
      </c>
      <c r="BJ87" s="229">
        <v>0</v>
      </c>
      <c r="BK87" s="229">
        <v>44157</v>
      </c>
      <c r="BL87" s="229">
        <v>0</v>
      </c>
      <c r="BM87" s="229">
        <v>0</v>
      </c>
      <c r="BN87" s="229">
        <v>0</v>
      </c>
      <c r="BO87" s="229">
        <v>0</v>
      </c>
      <c r="BP87" s="229">
        <v>0</v>
      </c>
      <c r="BQ87" s="229">
        <v>0</v>
      </c>
      <c r="BR87" s="229">
        <v>44157</v>
      </c>
      <c r="BS87" s="229">
        <v>44157</v>
      </c>
      <c r="BT87" s="229">
        <v>0</v>
      </c>
      <c r="BU87" s="229">
        <v>0</v>
      </c>
      <c r="BV87" s="229">
        <v>0</v>
      </c>
      <c r="BW87" s="229">
        <v>0</v>
      </c>
      <c r="BX87" s="229">
        <v>0</v>
      </c>
      <c r="BY87" s="229">
        <v>0</v>
      </c>
      <c r="BZ87" s="229">
        <v>0</v>
      </c>
      <c r="CA87" s="229">
        <v>0</v>
      </c>
      <c r="CB87" s="229">
        <v>0</v>
      </c>
      <c r="CC87" s="229">
        <f t="shared" si="44"/>
        <v>28044.320000000676</v>
      </c>
      <c r="CD87" s="229"/>
      <c r="CE87" s="229">
        <f t="shared" si="45"/>
        <v>44157</v>
      </c>
      <c r="CF87" s="229"/>
      <c r="CG87" s="229">
        <f t="shared" si="50"/>
        <v>0</v>
      </c>
      <c r="CH87" s="229">
        <f t="shared" si="46"/>
        <v>72201.320000000676</v>
      </c>
      <c r="CI87" s="229">
        <v>207677.14</v>
      </c>
      <c r="CJ87" s="229">
        <v>108652.37</v>
      </c>
      <c r="CK87" s="229">
        <v>0</v>
      </c>
      <c r="CL87" s="229">
        <v>99024.770000000019</v>
      </c>
      <c r="CM87" s="229">
        <v>1278.57</v>
      </c>
      <c r="CN87" s="229">
        <v>0</v>
      </c>
      <c r="CO87" s="229">
        <v>1898.4</v>
      </c>
      <c r="CP87" s="229">
        <v>2661.12</v>
      </c>
      <c r="CQ87" s="229">
        <v>1040.0899999999999</v>
      </c>
      <c r="CR87" s="229">
        <f t="shared" si="47"/>
        <v>105902.95000000001</v>
      </c>
      <c r="CS87" s="229">
        <v>0</v>
      </c>
      <c r="CT87" s="229">
        <v>0</v>
      </c>
      <c r="CU87" s="229">
        <v>0</v>
      </c>
      <c r="CV87" s="229">
        <v>0</v>
      </c>
      <c r="CW87" s="229"/>
      <c r="CX87" s="229"/>
      <c r="CY87" s="229"/>
      <c r="CZ87" s="229">
        <v>0</v>
      </c>
      <c r="DA87" s="229">
        <f t="shared" si="48"/>
        <v>0</v>
      </c>
      <c r="DB87" s="229">
        <v>0</v>
      </c>
      <c r="DC87" s="229">
        <v>4576.83</v>
      </c>
      <c r="DD87" s="229">
        <v>0</v>
      </c>
      <c r="DE87" s="229">
        <v>0</v>
      </c>
      <c r="DF87" s="229">
        <v>-14216.62</v>
      </c>
      <c r="DG87" s="229">
        <v>-24062.29</v>
      </c>
      <c r="DH87" s="229">
        <v>0</v>
      </c>
      <c r="DI87" s="229">
        <v>0</v>
      </c>
      <c r="DJ87" s="229">
        <f t="shared" si="49"/>
        <v>-33702.080000000002</v>
      </c>
      <c r="DK87" s="229">
        <v>0</v>
      </c>
      <c r="DL87" s="229">
        <v>0</v>
      </c>
      <c r="DM87" s="229">
        <v>0</v>
      </c>
      <c r="DN87" s="229">
        <v>0</v>
      </c>
      <c r="DO87" s="229">
        <v>0</v>
      </c>
      <c r="DP87" s="230"/>
      <c r="DQ87" s="231">
        <f t="shared" si="51"/>
        <v>1222897.4199999992</v>
      </c>
      <c r="DR87" s="232">
        <f t="shared" si="52"/>
        <v>508373.59999999986</v>
      </c>
      <c r="DS87" s="231">
        <f t="shared" si="53"/>
        <v>95595.029999999853</v>
      </c>
      <c r="DT87" s="231">
        <f t="shared" si="54"/>
        <v>24311.829999999994</v>
      </c>
      <c r="DU87" s="231">
        <f t="shared" si="55"/>
        <v>15696.130000000001</v>
      </c>
      <c r="DV87" s="231">
        <f t="shared" si="41"/>
        <v>0</v>
      </c>
    </row>
    <row r="88" spans="1:126" hidden="1">
      <c r="A88" s="226">
        <v>1023</v>
      </c>
      <c r="B88" s="227" t="s">
        <v>373</v>
      </c>
      <c r="C88" s="228" t="s">
        <v>281</v>
      </c>
      <c r="D88" s="228" t="s">
        <v>282</v>
      </c>
      <c r="E88" s="228" t="s">
        <v>5</v>
      </c>
      <c r="F88" s="228" t="s">
        <v>283</v>
      </c>
      <c r="G88" s="229">
        <v>545495.14</v>
      </c>
      <c r="H88" s="229">
        <v>0</v>
      </c>
      <c r="I88" s="229">
        <v>47320.63</v>
      </c>
      <c r="J88" s="229">
        <v>0</v>
      </c>
      <c r="K88" s="229">
        <v>0</v>
      </c>
      <c r="L88" s="229">
        <v>0</v>
      </c>
      <c r="M88" s="229">
        <v>0</v>
      </c>
      <c r="N88" s="229">
        <v>0</v>
      </c>
      <c r="O88" s="229">
        <v>23328.55</v>
      </c>
      <c r="P88" s="229">
        <v>0</v>
      </c>
      <c r="Q88" s="229">
        <v>0</v>
      </c>
      <c r="R88" s="229">
        <v>0</v>
      </c>
      <c r="S88" s="229">
        <v>10344.799999999999</v>
      </c>
      <c r="T88" s="229">
        <v>57671.97</v>
      </c>
      <c r="U88" s="229">
        <v>0</v>
      </c>
      <c r="V88" s="229">
        <v>0</v>
      </c>
      <c r="W88" s="229">
        <v>0</v>
      </c>
      <c r="X88" s="229">
        <f t="shared" si="42"/>
        <v>684161.09000000008</v>
      </c>
      <c r="Y88" s="229">
        <v>144931.58000000002</v>
      </c>
      <c r="Z88" s="229">
        <v>0</v>
      </c>
      <c r="AA88" s="229">
        <v>164612.07000000004</v>
      </c>
      <c r="AB88" s="229">
        <v>0</v>
      </c>
      <c r="AC88" s="229">
        <v>23652.27</v>
      </c>
      <c r="AD88" s="229">
        <v>0</v>
      </c>
      <c r="AE88" s="229">
        <v>43377.780000000057</v>
      </c>
      <c r="AF88" s="229">
        <v>2203.2500000000009</v>
      </c>
      <c r="AG88" s="229">
        <v>4882.2</v>
      </c>
      <c r="AH88" s="229">
        <v>0</v>
      </c>
      <c r="AI88" s="229">
        <v>0</v>
      </c>
      <c r="AJ88" s="229">
        <v>12490.13</v>
      </c>
      <c r="AK88" s="229">
        <v>9930</v>
      </c>
      <c r="AL88" s="229">
        <v>20592.890000000003</v>
      </c>
      <c r="AM88" s="229">
        <v>5007.5599999999986</v>
      </c>
      <c r="AN88" s="229">
        <v>6119.8</v>
      </c>
      <c r="AO88" s="229">
        <v>0</v>
      </c>
      <c r="AP88" s="229">
        <v>12626.2</v>
      </c>
      <c r="AQ88" s="229">
        <v>15922.889999999992</v>
      </c>
      <c r="AR88" s="229">
        <v>506.8</v>
      </c>
      <c r="AS88" s="229">
        <v>0</v>
      </c>
      <c r="AT88" s="229">
        <v>2582.0999999999985</v>
      </c>
      <c r="AU88" s="229">
        <v>3291.75</v>
      </c>
      <c r="AV88" s="229">
        <v>0</v>
      </c>
      <c r="AW88" s="229">
        <v>1804.31</v>
      </c>
      <c r="AX88" s="229">
        <v>65707.47</v>
      </c>
      <c r="AY88" s="229">
        <v>14116.53</v>
      </c>
      <c r="AZ88" s="229">
        <v>42356.050000000017</v>
      </c>
      <c r="BA88" s="229">
        <v>0</v>
      </c>
      <c r="BB88" s="229">
        <v>0</v>
      </c>
      <c r="BC88" s="229">
        <v>0</v>
      </c>
      <c r="BD88" s="229">
        <f t="shared" si="43"/>
        <v>596713.63000000012</v>
      </c>
      <c r="BE88" s="229">
        <v>187014.96999999991</v>
      </c>
      <c r="BF88" s="229">
        <f t="shared" si="32"/>
        <v>87447.459999999963</v>
      </c>
      <c r="BG88" s="229">
        <f t="shared" si="33"/>
        <v>274462.42999999988</v>
      </c>
      <c r="BH88" s="229">
        <v>4573.75</v>
      </c>
      <c r="BI88" s="229">
        <v>0</v>
      </c>
      <c r="BJ88" s="229">
        <v>0</v>
      </c>
      <c r="BK88" s="229">
        <v>4573.75</v>
      </c>
      <c r="BL88" s="229">
        <v>0</v>
      </c>
      <c r="BM88" s="229">
        <v>0</v>
      </c>
      <c r="BN88" s="229">
        <v>0</v>
      </c>
      <c r="BO88" s="229">
        <v>1323.66</v>
      </c>
      <c r="BP88" s="229">
        <v>1323.66</v>
      </c>
      <c r="BQ88" s="229">
        <v>24669.79</v>
      </c>
      <c r="BR88" s="229">
        <v>3250.09</v>
      </c>
      <c r="BS88" s="229">
        <v>27919.88</v>
      </c>
      <c r="BT88" s="229">
        <v>0</v>
      </c>
      <c r="BU88" s="229">
        <v>0</v>
      </c>
      <c r="BV88" s="229">
        <v>0</v>
      </c>
      <c r="BW88" s="229">
        <v>0</v>
      </c>
      <c r="BX88" s="229">
        <v>0</v>
      </c>
      <c r="BY88" s="229">
        <v>0</v>
      </c>
      <c r="BZ88" s="229">
        <v>0</v>
      </c>
      <c r="CA88" s="229">
        <v>0</v>
      </c>
      <c r="CB88" s="229">
        <v>0</v>
      </c>
      <c r="CC88" s="229">
        <f t="shared" si="44"/>
        <v>274462.42999999988</v>
      </c>
      <c r="CD88" s="229"/>
      <c r="CE88" s="229">
        <f t="shared" si="45"/>
        <v>27919.88</v>
      </c>
      <c r="CF88" s="229"/>
      <c r="CG88" s="229">
        <f t="shared" si="50"/>
        <v>0</v>
      </c>
      <c r="CH88" s="229">
        <f t="shared" si="46"/>
        <v>302382.30999999988</v>
      </c>
      <c r="CI88" s="229">
        <v>299198.53999999998</v>
      </c>
      <c r="CJ88" s="229">
        <v>0</v>
      </c>
      <c r="CK88" s="229">
        <v>1800</v>
      </c>
      <c r="CL88" s="229">
        <v>300998.53999999998</v>
      </c>
      <c r="CM88" s="229">
        <v>900</v>
      </c>
      <c r="CN88" s="229">
        <v>0</v>
      </c>
      <c r="CO88" s="229">
        <v>1745.03</v>
      </c>
      <c r="CP88" s="229">
        <v>0</v>
      </c>
      <c r="CQ88" s="229">
        <v>0</v>
      </c>
      <c r="CR88" s="229">
        <f t="shared" si="47"/>
        <v>303643.57</v>
      </c>
      <c r="CS88" s="229">
        <v>0</v>
      </c>
      <c r="CT88" s="229">
        <v>0</v>
      </c>
      <c r="CU88" s="229">
        <v>0</v>
      </c>
      <c r="CV88" s="229">
        <v>0</v>
      </c>
      <c r="CW88" s="229"/>
      <c r="CX88" s="229"/>
      <c r="CY88" s="229"/>
      <c r="CZ88" s="229">
        <v>0</v>
      </c>
      <c r="DA88" s="229">
        <f t="shared" si="48"/>
        <v>0</v>
      </c>
      <c r="DB88" s="229">
        <v>0</v>
      </c>
      <c r="DC88" s="229">
        <v>4338.75</v>
      </c>
      <c r="DD88" s="229">
        <v>0</v>
      </c>
      <c r="DE88" s="229">
        <v>0</v>
      </c>
      <c r="DF88" s="229">
        <v>-5599.57</v>
      </c>
      <c r="DG88" s="229">
        <v>0</v>
      </c>
      <c r="DH88" s="229">
        <v>0</v>
      </c>
      <c r="DI88" s="229">
        <v>0</v>
      </c>
      <c r="DJ88" s="229">
        <f t="shared" si="49"/>
        <v>-1260.8199999999997</v>
      </c>
      <c r="DK88" s="229">
        <v>0</v>
      </c>
      <c r="DL88" s="229">
        <v>0</v>
      </c>
      <c r="DM88" s="229">
        <v>0</v>
      </c>
      <c r="DN88" s="229">
        <v>0</v>
      </c>
      <c r="DO88" s="229">
        <v>0</v>
      </c>
      <c r="DP88" s="230"/>
      <c r="DQ88" s="231">
        <f t="shared" si="51"/>
        <v>378776.95000000007</v>
      </c>
      <c r="DR88" s="232">
        <f t="shared" si="52"/>
        <v>217936.68000000005</v>
      </c>
      <c r="DS88" s="231">
        <f t="shared" si="53"/>
        <v>65707.47</v>
      </c>
      <c r="DT88" s="231">
        <f t="shared" si="54"/>
        <v>33673.35</v>
      </c>
      <c r="DU88" s="231">
        <f t="shared" si="55"/>
        <v>57671.97</v>
      </c>
      <c r="DV88" s="231">
        <f t="shared" si="41"/>
        <v>0</v>
      </c>
    </row>
    <row r="89" spans="1:126" hidden="1">
      <c r="A89" s="226">
        <v>2015</v>
      </c>
      <c r="B89" s="227" t="s">
        <v>374</v>
      </c>
      <c r="C89" s="228" t="s">
        <v>281</v>
      </c>
      <c r="D89" s="228" t="s">
        <v>291</v>
      </c>
      <c r="E89" s="228" t="s">
        <v>5</v>
      </c>
      <c r="F89" s="228" t="s">
        <v>283</v>
      </c>
      <c r="G89" s="229">
        <v>2695206.24</v>
      </c>
      <c r="H89" s="229">
        <v>0</v>
      </c>
      <c r="I89" s="229">
        <v>42523.25</v>
      </c>
      <c r="J89" s="229">
        <v>0</v>
      </c>
      <c r="K89" s="229">
        <v>289690</v>
      </c>
      <c r="L89" s="229">
        <v>4628.22</v>
      </c>
      <c r="M89" s="229">
        <v>0</v>
      </c>
      <c r="N89" s="229">
        <v>0</v>
      </c>
      <c r="O89" s="229">
        <v>87044.3</v>
      </c>
      <c r="P89" s="229">
        <v>23852.560000000001</v>
      </c>
      <c r="Q89" s="229">
        <v>0</v>
      </c>
      <c r="R89" s="229">
        <v>0</v>
      </c>
      <c r="S89" s="229">
        <v>7175.75</v>
      </c>
      <c r="T89" s="229">
        <v>1149</v>
      </c>
      <c r="U89" s="229">
        <v>0</v>
      </c>
      <c r="V89" s="229">
        <v>214.38</v>
      </c>
      <c r="W89" s="229">
        <v>65706</v>
      </c>
      <c r="X89" s="229">
        <f t="shared" si="42"/>
        <v>3217189.7</v>
      </c>
      <c r="Y89" s="229">
        <v>1379747.69</v>
      </c>
      <c r="Z89" s="229">
        <v>0</v>
      </c>
      <c r="AA89" s="229">
        <v>431750.17</v>
      </c>
      <c r="AB89" s="229">
        <v>115934.22</v>
      </c>
      <c r="AC89" s="229">
        <v>207577.67</v>
      </c>
      <c r="AD89" s="229">
        <v>139446.62</v>
      </c>
      <c r="AE89" s="229">
        <v>84514.1</v>
      </c>
      <c r="AF89" s="229">
        <v>8035.05</v>
      </c>
      <c r="AG89" s="229">
        <v>6450.68</v>
      </c>
      <c r="AH89" s="229">
        <v>0</v>
      </c>
      <c r="AI89" s="229">
        <v>0</v>
      </c>
      <c r="AJ89" s="229">
        <v>123988.17</v>
      </c>
      <c r="AK89" s="229">
        <v>5150</v>
      </c>
      <c r="AL89" s="229">
        <v>4579.12</v>
      </c>
      <c r="AM89" s="229">
        <v>13555.51</v>
      </c>
      <c r="AN89" s="229">
        <v>60157.84</v>
      </c>
      <c r="AO89" s="229">
        <v>41332.1</v>
      </c>
      <c r="AP89" s="229">
        <v>18220.87</v>
      </c>
      <c r="AQ89" s="229">
        <v>93581.43</v>
      </c>
      <c r="AR89" s="229">
        <v>32962.14</v>
      </c>
      <c r="AS89" s="229">
        <v>0</v>
      </c>
      <c r="AT89" s="229">
        <v>78177.87</v>
      </c>
      <c r="AU89" s="229">
        <v>9471</v>
      </c>
      <c r="AV89" s="229">
        <v>0</v>
      </c>
      <c r="AW89" s="229">
        <v>61752.959999999999</v>
      </c>
      <c r="AX89" s="229">
        <v>73102.77</v>
      </c>
      <c r="AY89" s="229">
        <v>214474.04</v>
      </c>
      <c r="AZ89" s="229">
        <v>129938.16</v>
      </c>
      <c r="BA89" s="229">
        <v>0</v>
      </c>
      <c r="BB89" s="229">
        <v>0</v>
      </c>
      <c r="BC89" s="229">
        <v>0</v>
      </c>
      <c r="BD89" s="229">
        <f t="shared" si="43"/>
        <v>3333900.1800000006</v>
      </c>
      <c r="BE89" s="229">
        <v>679265.74</v>
      </c>
      <c r="BF89" s="229">
        <f t="shared" si="32"/>
        <v>-116710.48000000045</v>
      </c>
      <c r="BG89" s="229">
        <f t="shared" si="33"/>
        <v>562555.25999999954</v>
      </c>
      <c r="BH89" s="229">
        <v>30279</v>
      </c>
      <c r="BI89" s="229">
        <v>0</v>
      </c>
      <c r="BJ89" s="229">
        <v>0</v>
      </c>
      <c r="BK89" s="229">
        <v>30279</v>
      </c>
      <c r="BL89" s="229">
        <v>0</v>
      </c>
      <c r="BM89" s="229">
        <v>26564</v>
      </c>
      <c r="BN89" s="229">
        <v>0</v>
      </c>
      <c r="BO89" s="229">
        <v>0</v>
      </c>
      <c r="BP89" s="229">
        <v>26564</v>
      </c>
      <c r="BQ89" s="229">
        <v>9800</v>
      </c>
      <c r="BR89" s="229">
        <v>3715</v>
      </c>
      <c r="BS89" s="229">
        <v>13515</v>
      </c>
      <c r="BT89" s="229">
        <v>0</v>
      </c>
      <c r="BU89" s="229">
        <v>0</v>
      </c>
      <c r="BV89" s="229">
        <v>0</v>
      </c>
      <c r="BW89" s="229">
        <v>0</v>
      </c>
      <c r="BX89" s="229">
        <v>0</v>
      </c>
      <c r="BY89" s="229">
        <v>0</v>
      </c>
      <c r="BZ89" s="229">
        <v>0</v>
      </c>
      <c r="CA89" s="229">
        <v>0</v>
      </c>
      <c r="CB89" s="229">
        <v>0</v>
      </c>
      <c r="CC89" s="229">
        <f t="shared" si="44"/>
        <v>562555.25999999954</v>
      </c>
      <c r="CD89" s="229"/>
      <c r="CE89" s="229">
        <f t="shared" si="45"/>
        <v>13515</v>
      </c>
      <c r="CF89" s="229"/>
      <c r="CG89" s="229">
        <f t="shared" si="50"/>
        <v>0</v>
      </c>
      <c r="CH89" s="229">
        <f t="shared" si="46"/>
        <v>576070.25999999954</v>
      </c>
      <c r="CI89" s="229">
        <v>541122.72</v>
      </c>
      <c r="CJ89" s="229">
        <v>4101.1899999999996</v>
      </c>
      <c r="CK89" s="229">
        <v>0</v>
      </c>
      <c r="CL89" s="229">
        <v>537021.53</v>
      </c>
      <c r="CM89" s="229">
        <v>0</v>
      </c>
      <c r="CN89" s="229">
        <v>0</v>
      </c>
      <c r="CO89" s="229">
        <v>20363.47</v>
      </c>
      <c r="CP89" s="229">
        <v>-958.75000000000068</v>
      </c>
      <c r="CQ89" s="229">
        <v>17300.72</v>
      </c>
      <c r="CR89" s="229">
        <f t="shared" si="47"/>
        <v>573726.97</v>
      </c>
      <c r="CS89" s="229">
        <v>2343.02</v>
      </c>
      <c r="CT89" s="229">
        <v>0</v>
      </c>
      <c r="CU89" s="229">
        <v>0</v>
      </c>
      <c r="CV89" s="229">
        <v>2343.02</v>
      </c>
      <c r="CW89" s="229"/>
      <c r="CX89" s="229"/>
      <c r="CY89" s="229"/>
      <c r="CZ89" s="229">
        <v>0</v>
      </c>
      <c r="DA89" s="229">
        <f t="shared" si="48"/>
        <v>2343.02</v>
      </c>
      <c r="DB89" s="229">
        <v>0</v>
      </c>
      <c r="DC89" s="229">
        <v>0</v>
      </c>
      <c r="DD89" s="229">
        <v>0</v>
      </c>
      <c r="DE89" s="229">
        <v>0</v>
      </c>
      <c r="DF89" s="229">
        <v>0</v>
      </c>
      <c r="DG89" s="229">
        <v>0</v>
      </c>
      <c r="DH89" s="229">
        <v>0</v>
      </c>
      <c r="DI89" s="229">
        <v>0</v>
      </c>
      <c r="DJ89" s="229">
        <f t="shared" si="49"/>
        <v>0</v>
      </c>
      <c r="DK89" s="229">
        <v>0</v>
      </c>
      <c r="DL89" s="229">
        <v>0</v>
      </c>
      <c r="DM89" s="229">
        <v>0</v>
      </c>
      <c r="DN89" s="229">
        <v>0</v>
      </c>
      <c r="DO89" s="229">
        <v>0</v>
      </c>
      <c r="DP89" s="230"/>
      <c r="DQ89" s="231">
        <f t="shared" si="51"/>
        <v>2367005.52</v>
      </c>
      <c r="DR89" s="232">
        <f t="shared" si="52"/>
        <v>966894.66000000061</v>
      </c>
      <c r="DS89" s="231">
        <f t="shared" si="53"/>
        <v>73102.77</v>
      </c>
      <c r="DT89" s="231">
        <f t="shared" si="54"/>
        <v>118072.61</v>
      </c>
      <c r="DU89" s="231">
        <f t="shared" si="55"/>
        <v>1149</v>
      </c>
      <c r="DV89" s="231">
        <f t="shared" si="41"/>
        <v>0</v>
      </c>
    </row>
    <row r="90" spans="1:126" hidden="1">
      <c r="A90" s="226">
        <v>3352</v>
      </c>
      <c r="B90" s="227" t="s">
        <v>375</v>
      </c>
      <c r="C90" s="228" t="s">
        <v>281</v>
      </c>
      <c r="D90" s="228" t="s">
        <v>291</v>
      </c>
      <c r="E90" s="228" t="s">
        <v>5</v>
      </c>
      <c r="F90" s="228" t="s">
        <v>293</v>
      </c>
      <c r="G90" s="229">
        <v>1135061.52</v>
      </c>
      <c r="H90" s="229">
        <v>0</v>
      </c>
      <c r="I90" s="229">
        <v>50684.58</v>
      </c>
      <c r="J90" s="229">
        <v>0</v>
      </c>
      <c r="K90" s="229">
        <v>97680</v>
      </c>
      <c r="L90" s="229">
        <v>1913.86</v>
      </c>
      <c r="M90" s="229">
        <v>0</v>
      </c>
      <c r="N90" s="229">
        <v>0</v>
      </c>
      <c r="O90" s="229">
        <v>54238.19</v>
      </c>
      <c r="P90" s="229">
        <v>0</v>
      </c>
      <c r="Q90" s="229">
        <v>0</v>
      </c>
      <c r="R90" s="229">
        <v>0</v>
      </c>
      <c r="S90" s="229">
        <v>0</v>
      </c>
      <c r="T90" s="229">
        <v>20.66</v>
      </c>
      <c r="U90" s="229">
        <v>0</v>
      </c>
      <c r="V90" s="229">
        <v>1528.33</v>
      </c>
      <c r="W90" s="229">
        <v>43038</v>
      </c>
      <c r="X90" s="229">
        <f t="shared" si="42"/>
        <v>1384165.1400000001</v>
      </c>
      <c r="Y90" s="229">
        <v>504703.25000000052</v>
      </c>
      <c r="Z90" s="229">
        <v>0</v>
      </c>
      <c r="AA90" s="229">
        <v>0</v>
      </c>
      <c r="AB90" s="229">
        <v>321241.24000000005</v>
      </c>
      <c r="AC90" s="229">
        <v>1068.6499999999999</v>
      </c>
      <c r="AD90" s="229">
        <v>31.20000000000001</v>
      </c>
      <c r="AE90" s="229">
        <v>180458.07000000007</v>
      </c>
      <c r="AF90" s="229">
        <v>12249.550000000003</v>
      </c>
      <c r="AG90" s="229">
        <v>5438.5</v>
      </c>
      <c r="AH90" s="229">
        <v>0</v>
      </c>
      <c r="AI90" s="229">
        <v>317.2</v>
      </c>
      <c r="AJ90" s="229">
        <v>15957.449999999999</v>
      </c>
      <c r="AK90" s="229">
        <v>0</v>
      </c>
      <c r="AL90" s="229">
        <v>2207.1</v>
      </c>
      <c r="AM90" s="229">
        <v>6583.0599999999995</v>
      </c>
      <c r="AN90" s="229">
        <v>29980.330000000005</v>
      </c>
      <c r="AO90" s="229">
        <v>7207.96</v>
      </c>
      <c r="AP90" s="229">
        <v>26893.699999999997</v>
      </c>
      <c r="AQ90" s="229">
        <v>24795.149999999998</v>
      </c>
      <c r="AR90" s="229">
        <v>3198</v>
      </c>
      <c r="AS90" s="229">
        <v>0</v>
      </c>
      <c r="AT90" s="229">
        <v>22786.379999999997</v>
      </c>
      <c r="AU90" s="229">
        <v>5139.75</v>
      </c>
      <c r="AV90" s="229">
        <v>2583</v>
      </c>
      <c r="AW90" s="229">
        <v>52763.25</v>
      </c>
      <c r="AX90" s="229">
        <v>130756.11000000002</v>
      </c>
      <c r="AY90" s="229">
        <v>4663.0200000000004</v>
      </c>
      <c r="AZ90" s="229">
        <v>121113.98999999999</v>
      </c>
      <c r="BA90" s="229">
        <v>0</v>
      </c>
      <c r="BB90" s="229">
        <v>0</v>
      </c>
      <c r="BC90" s="229">
        <v>0</v>
      </c>
      <c r="BD90" s="229">
        <f t="shared" si="43"/>
        <v>1482135.9100000004</v>
      </c>
      <c r="BE90" s="229">
        <v>-43705.849999999926</v>
      </c>
      <c r="BF90" s="229">
        <f t="shared" si="32"/>
        <v>-97970.770000000251</v>
      </c>
      <c r="BG90" s="229">
        <f t="shared" si="33"/>
        <v>-141676.62000000017</v>
      </c>
      <c r="BH90" s="229">
        <v>0</v>
      </c>
      <c r="BI90" s="229">
        <v>0</v>
      </c>
      <c r="BJ90" s="229">
        <v>0</v>
      </c>
      <c r="BK90" s="229">
        <v>0</v>
      </c>
      <c r="BL90" s="229">
        <v>0</v>
      </c>
      <c r="BM90" s="229">
        <v>0</v>
      </c>
      <c r="BN90" s="229">
        <v>0</v>
      </c>
      <c r="BO90" s="229">
        <v>0</v>
      </c>
      <c r="BP90" s="229">
        <v>0</v>
      </c>
      <c r="BQ90" s="229">
        <v>0</v>
      </c>
      <c r="BR90" s="229">
        <v>0</v>
      </c>
      <c r="BS90" s="229">
        <v>0</v>
      </c>
      <c r="BT90" s="229">
        <v>0</v>
      </c>
      <c r="BU90" s="229">
        <v>0</v>
      </c>
      <c r="BV90" s="229">
        <v>0</v>
      </c>
      <c r="BW90" s="229">
        <v>0</v>
      </c>
      <c r="BX90" s="229">
        <v>0</v>
      </c>
      <c r="BY90" s="229">
        <v>0</v>
      </c>
      <c r="BZ90" s="229">
        <v>0</v>
      </c>
      <c r="CA90" s="229">
        <v>0</v>
      </c>
      <c r="CB90" s="229">
        <v>0</v>
      </c>
      <c r="CC90" s="229"/>
      <c r="CD90" s="229">
        <v>-141676.62000000017</v>
      </c>
      <c r="CE90" s="229">
        <f t="shared" si="45"/>
        <v>0</v>
      </c>
      <c r="CF90" s="229"/>
      <c r="CG90" s="229">
        <f t="shared" si="50"/>
        <v>0</v>
      </c>
      <c r="CH90" s="229">
        <f t="shared" si="46"/>
        <v>-141676.62000000017</v>
      </c>
      <c r="CI90" s="229">
        <v>0</v>
      </c>
      <c r="CJ90" s="229">
        <v>0</v>
      </c>
      <c r="CK90" s="229">
        <v>0</v>
      </c>
      <c r="CL90" s="229">
        <v>0</v>
      </c>
      <c r="CM90" s="229">
        <v>0</v>
      </c>
      <c r="CN90" s="229">
        <v>0</v>
      </c>
      <c r="CO90" s="229">
        <v>0</v>
      </c>
      <c r="CP90" s="229">
        <v>0</v>
      </c>
      <c r="CQ90" s="229">
        <v>0</v>
      </c>
      <c r="CR90" s="229">
        <f t="shared" si="47"/>
        <v>0</v>
      </c>
      <c r="CS90" s="229">
        <v>0</v>
      </c>
      <c r="CT90" s="229">
        <v>0</v>
      </c>
      <c r="CU90" s="229">
        <v>0</v>
      </c>
      <c r="CV90" s="229">
        <v>0</v>
      </c>
      <c r="CW90" s="229"/>
      <c r="CX90" s="229"/>
      <c r="CY90" s="229"/>
      <c r="CZ90" s="229">
        <v>-141744.51000000065</v>
      </c>
      <c r="DA90" s="229">
        <f t="shared" si="48"/>
        <v>-141744.51000000065</v>
      </c>
      <c r="DB90" s="229">
        <v>0</v>
      </c>
      <c r="DC90" s="229">
        <v>67.89</v>
      </c>
      <c r="DD90" s="229">
        <v>0</v>
      </c>
      <c r="DE90" s="229">
        <v>0</v>
      </c>
      <c r="DF90" s="229">
        <v>0</v>
      </c>
      <c r="DG90" s="229">
        <v>0</v>
      </c>
      <c r="DH90" s="229">
        <v>0</v>
      </c>
      <c r="DI90" s="229">
        <v>0</v>
      </c>
      <c r="DJ90" s="229">
        <f t="shared" si="49"/>
        <v>67.89</v>
      </c>
      <c r="DK90" s="229">
        <v>0</v>
      </c>
      <c r="DL90" s="229">
        <v>0</v>
      </c>
      <c r="DM90" s="229">
        <v>0</v>
      </c>
      <c r="DN90" s="229">
        <v>0</v>
      </c>
      <c r="DO90" s="229">
        <v>0</v>
      </c>
      <c r="DP90" s="230">
        <v>6.4028427004814148E-10</v>
      </c>
      <c r="DQ90" s="231">
        <f t="shared" si="51"/>
        <v>1019751.9600000007</v>
      </c>
      <c r="DR90" s="232">
        <f t="shared" si="52"/>
        <v>462383.94999999972</v>
      </c>
      <c r="DS90" s="231">
        <f t="shared" si="53"/>
        <v>130756.11000000002</v>
      </c>
      <c r="DT90" s="231">
        <f t="shared" si="54"/>
        <v>54238.19</v>
      </c>
      <c r="DU90" s="231">
        <f t="shared" si="55"/>
        <v>20.66</v>
      </c>
      <c r="DV90" s="231">
        <f t="shared" si="41"/>
        <v>0</v>
      </c>
    </row>
    <row r="91" spans="1:126" hidden="1">
      <c r="A91" s="226">
        <v>2005</v>
      </c>
      <c r="B91" s="227" t="s">
        <v>376</v>
      </c>
      <c r="C91" s="228" t="s">
        <v>281</v>
      </c>
      <c r="D91" s="228" t="s">
        <v>291</v>
      </c>
      <c r="E91" s="228" t="s">
        <v>5</v>
      </c>
      <c r="F91" s="228" t="s">
        <v>293</v>
      </c>
      <c r="G91" s="229">
        <v>3267340.1</v>
      </c>
      <c r="H91" s="229">
        <v>0</v>
      </c>
      <c r="I91" s="229">
        <v>109553.54</v>
      </c>
      <c r="J91" s="229">
        <v>0</v>
      </c>
      <c r="K91" s="229">
        <v>220980</v>
      </c>
      <c r="L91" s="229">
        <v>1200</v>
      </c>
      <c r="M91" s="229">
        <v>19900</v>
      </c>
      <c r="N91" s="229">
        <v>18740</v>
      </c>
      <c r="O91" s="229">
        <v>48877.430000000022</v>
      </c>
      <c r="P91" s="229">
        <v>48053.88</v>
      </c>
      <c r="Q91" s="229">
        <v>0</v>
      </c>
      <c r="R91" s="229">
        <v>0</v>
      </c>
      <c r="S91" s="229">
        <v>34720.119999999995</v>
      </c>
      <c r="T91" s="229">
        <v>28711</v>
      </c>
      <c r="U91" s="229">
        <v>0</v>
      </c>
      <c r="V91" s="229">
        <v>11434.19</v>
      </c>
      <c r="W91" s="229">
        <v>96391</v>
      </c>
      <c r="X91" s="229">
        <f t="shared" si="42"/>
        <v>3905901.2600000002</v>
      </c>
      <c r="Y91" s="229">
        <v>1786869.6599999971</v>
      </c>
      <c r="Z91" s="229">
        <v>0</v>
      </c>
      <c r="AA91" s="229">
        <v>489676.32</v>
      </c>
      <c r="AB91" s="229">
        <v>71380.229999999166</v>
      </c>
      <c r="AC91" s="229">
        <v>233977.71</v>
      </c>
      <c r="AD91" s="229">
        <v>0</v>
      </c>
      <c r="AE91" s="229">
        <v>94450.629999999772</v>
      </c>
      <c r="AF91" s="229">
        <v>11712.439999999879</v>
      </c>
      <c r="AG91" s="229">
        <v>5451</v>
      </c>
      <c r="AH91" s="229">
        <v>0</v>
      </c>
      <c r="AI91" s="229">
        <v>3871.57</v>
      </c>
      <c r="AJ91" s="229">
        <v>21050.720000000005</v>
      </c>
      <c r="AK91" s="229">
        <v>4138.5</v>
      </c>
      <c r="AL91" s="229">
        <v>84844.01999999999</v>
      </c>
      <c r="AM91" s="229">
        <v>0</v>
      </c>
      <c r="AN91" s="229">
        <v>62273.809999999983</v>
      </c>
      <c r="AO91" s="229">
        <v>55649.66</v>
      </c>
      <c r="AP91" s="229">
        <v>15868.049999999994</v>
      </c>
      <c r="AQ91" s="229">
        <v>97440.99</v>
      </c>
      <c r="AR91" s="229">
        <v>1136.3900000000001</v>
      </c>
      <c r="AS91" s="229">
        <v>0</v>
      </c>
      <c r="AT91" s="229">
        <v>41608.109999999986</v>
      </c>
      <c r="AU91" s="229">
        <v>18745.650000000001</v>
      </c>
      <c r="AV91" s="229">
        <v>0</v>
      </c>
      <c r="AW91" s="229">
        <v>123140.66000000002</v>
      </c>
      <c r="AX91" s="229">
        <v>225986.68999999989</v>
      </c>
      <c r="AY91" s="229">
        <v>22343.96</v>
      </c>
      <c r="AZ91" s="229">
        <v>273628.06000000006</v>
      </c>
      <c r="BA91" s="229">
        <v>0</v>
      </c>
      <c r="BB91" s="229">
        <v>0</v>
      </c>
      <c r="BC91" s="229">
        <v>0</v>
      </c>
      <c r="BD91" s="229">
        <f t="shared" si="43"/>
        <v>3745244.8299999963</v>
      </c>
      <c r="BE91" s="229">
        <v>-85012.290000000328</v>
      </c>
      <c r="BF91" s="229">
        <f t="shared" si="32"/>
        <v>160656.43000000389</v>
      </c>
      <c r="BG91" s="229">
        <f t="shared" si="33"/>
        <v>75644.140000003565</v>
      </c>
      <c r="BH91" s="229">
        <v>27491.5</v>
      </c>
      <c r="BI91" s="229">
        <v>0</v>
      </c>
      <c r="BJ91" s="229">
        <v>0</v>
      </c>
      <c r="BK91" s="229">
        <v>27491.5</v>
      </c>
      <c r="BL91" s="229">
        <v>0</v>
      </c>
      <c r="BM91" s="229">
        <v>17544.059999999998</v>
      </c>
      <c r="BN91" s="229">
        <v>0</v>
      </c>
      <c r="BO91" s="229">
        <v>9947.44</v>
      </c>
      <c r="BP91" s="229">
        <v>27491.5</v>
      </c>
      <c r="BQ91" s="229">
        <v>0</v>
      </c>
      <c r="BR91" s="229">
        <v>0</v>
      </c>
      <c r="BS91" s="229">
        <v>0</v>
      </c>
      <c r="BT91" s="229">
        <v>0</v>
      </c>
      <c r="BU91" s="229">
        <v>0</v>
      </c>
      <c r="BV91" s="229">
        <v>0</v>
      </c>
      <c r="BW91" s="229">
        <v>0</v>
      </c>
      <c r="BX91" s="229">
        <v>0</v>
      </c>
      <c r="BY91" s="229">
        <v>0</v>
      </c>
      <c r="BZ91" s="229">
        <v>0</v>
      </c>
      <c r="CA91" s="229">
        <v>0</v>
      </c>
      <c r="CB91" s="229">
        <v>0</v>
      </c>
      <c r="CC91" s="229">
        <f>BG91</f>
        <v>75644.140000003565</v>
      </c>
      <c r="CD91" s="229"/>
      <c r="CE91" s="229">
        <f t="shared" si="45"/>
        <v>0</v>
      </c>
      <c r="CF91" s="229"/>
      <c r="CG91" s="229">
        <f t="shared" si="50"/>
        <v>0</v>
      </c>
      <c r="CH91" s="229">
        <f t="shared" si="46"/>
        <v>75644.140000003565</v>
      </c>
      <c r="CI91" s="229">
        <v>0</v>
      </c>
      <c r="CJ91" s="229">
        <v>0</v>
      </c>
      <c r="CK91" s="229">
        <v>0</v>
      </c>
      <c r="CL91" s="229">
        <v>0</v>
      </c>
      <c r="CM91" s="229">
        <v>0</v>
      </c>
      <c r="CN91" s="229">
        <v>0</v>
      </c>
      <c r="CO91" s="229">
        <v>0</v>
      </c>
      <c r="CP91" s="229">
        <v>0</v>
      </c>
      <c r="CQ91" s="229">
        <v>0</v>
      </c>
      <c r="CR91" s="229">
        <f t="shared" si="47"/>
        <v>0</v>
      </c>
      <c r="CS91" s="229">
        <v>0</v>
      </c>
      <c r="CT91" s="229">
        <v>0</v>
      </c>
      <c r="CU91" s="229">
        <v>0</v>
      </c>
      <c r="CV91" s="229">
        <v>0</v>
      </c>
      <c r="CW91" s="229"/>
      <c r="CX91" s="229"/>
      <c r="CY91" s="229"/>
      <c r="CZ91" s="229">
        <v>121565.27000000357</v>
      </c>
      <c r="DA91" s="229">
        <f t="shared" si="48"/>
        <v>121565.27000000357</v>
      </c>
      <c r="DB91" s="229">
        <v>0</v>
      </c>
      <c r="DC91" s="229">
        <v>0</v>
      </c>
      <c r="DD91" s="229">
        <v>6826.3</v>
      </c>
      <c r="DE91" s="229">
        <v>0</v>
      </c>
      <c r="DF91" s="229">
        <v>-37008.43</v>
      </c>
      <c r="DG91" s="229">
        <v>-146</v>
      </c>
      <c r="DH91" s="229">
        <v>0</v>
      </c>
      <c r="DI91" s="229">
        <v>-15593</v>
      </c>
      <c r="DJ91" s="229">
        <f t="shared" si="49"/>
        <v>-45921.130000000005</v>
      </c>
      <c r="DK91" s="229">
        <v>0</v>
      </c>
      <c r="DL91" s="229">
        <v>0</v>
      </c>
      <c r="DM91" s="229">
        <v>0</v>
      </c>
      <c r="DN91" s="229">
        <v>0</v>
      </c>
      <c r="DO91" s="229">
        <v>0</v>
      </c>
      <c r="DP91" s="230">
        <v>-3.5652192309498787E-9</v>
      </c>
      <c r="DQ91" s="231">
        <f t="shared" si="51"/>
        <v>2688066.989999996</v>
      </c>
      <c r="DR91" s="232">
        <f t="shared" si="52"/>
        <v>1057177.8400000003</v>
      </c>
      <c r="DS91" s="231">
        <f t="shared" si="53"/>
        <v>225986.68999999989</v>
      </c>
      <c r="DT91" s="231">
        <f t="shared" si="54"/>
        <v>150391.43000000002</v>
      </c>
      <c r="DU91" s="231">
        <f t="shared" si="55"/>
        <v>28711</v>
      </c>
      <c r="DV91" s="231">
        <f t="shared" si="41"/>
        <v>0</v>
      </c>
    </row>
    <row r="92" spans="1:126" hidden="1">
      <c r="A92" s="226">
        <v>4063</v>
      </c>
      <c r="B92" s="227" t="s">
        <v>377</v>
      </c>
      <c r="C92" s="228" t="s">
        <v>281</v>
      </c>
      <c r="D92" s="228" t="s">
        <v>294</v>
      </c>
      <c r="E92" s="228" t="s">
        <v>5</v>
      </c>
      <c r="F92" s="228" t="s">
        <v>283</v>
      </c>
      <c r="G92" s="229">
        <v>6472151</v>
      </c>
      <c r="H92" s="229">
        <v>0</v>
      </c>
      <c r="I92" s="229">
        <v>141087</v>
      </c>
      <c r="J92" s="229">
        <v>0</v>
      </c>
      <c r="K92" s="229">
        <v>368550</v>
      </c>
      <c r="L92" s="229">
        <v>11314</v>
      </c>
      <c r="M92" s="229">
        <v>146923</v>
      </c>
      <c r="N92" s="229">
        <v>40004</v>
      </c>
      <c r="O92" s="229">
        <v>32020</v>
      </c>
      <c r="P92" s="229">
        <v>30998</v>
      </c>
      <c r="Q92" s="229">
        <v>0</v>
      </c>
      <c r="R92" s="229">
        <v>0</v>
      </c>
      <c r="S92" s="229">
        <v>8906</v>
      </c>
      <c r="T92" s="229">
        <v>31865</v>
      </c>
      <c r="U92" s="229">
        <v>0</v>
      </c>
      <c r="V92" s="229">
        <v>26950</v>
      </c>
      <c r="W92" s="229">
        <v>12490</v>
      </c>
      <c r="X92" s="229">
        <f t="shared" si="42"/>
        <v>7323258</v>
      </c>
      <c r="Y92" s="229">
        <v>3803613.68</v>
      </c>
      <c r="Z92" s="229">
        <v>0</v>
      </c>
      <c r="AA92" s="229">
        <v>897089.63</v>
      </c>
      <c r="AB92" s="229">
        <v>315098.88</v>
      </c>
      <c r="AC92" s="229">
        <v>443601.93</v>
      </c>
      <c r="AD92" s="229">
        <v>66829.95</v>
      </c>
      <c r="AE92" s="229">
        <v>0</v>
      </c>
      <c r="AF92" s="229">
        <v>65387.66</v>
      </c>
      <c r="AG92" s="229">
        <v>19650.11</v>
      </c>
      <c r="AH92" s="229">
        <v>0</v>
      </c>
      <c r="AI92" s="229">
        <v>0</v>
      </c>
      <c r="AJ92" s="229">
        <v>222768.15</v>
      </c>
      <c r="AK92" s="229">
        <v>15676.69</v>
      </c>
      <c r="AL92" s="229">
        <v>13207.16</v>
      </c>
      <c r="AM92" s="229">
        <v>7768.93</v>
      </c>
      <c r="AN92" s="229">
        <v>172782.76</v>
      </c>
      <c r="AO92" s="229">
        <v>113419.32</v>
      </c>
      <c r="AP92" s="229">
        <v>84862.12</v>
      </c>
      <c r="AQ92" s="229">
        <v>135435.99</v>
      </c>
      <c r="AR92" s="229">
        <v>217399.17</v>
      </c>
      <c r="AS92" s="229">
        <v>61300.66</v>
      </c>
      <c r="AT92" s="229">
        <v>134871.63</v>
      </c>
      <c r="AU92" s="229">
        <v>25714.560000000001</v>
      </c>
      <c r="AV92" s="229">
        <v>0</v>
      </c>
      <c r="AW92" s="229">
        <v>160060.81</v>
      </c>
      <c r="AX92" s="229">
        <v>88646.54</v>
      </c>
      <c r="AY92" s="229">
        <v>14822.1</v>
      </c>
      <c r="AZ92" s="229">
        <v>259001.2</v>
      </c>
      <c r="BA92" s="229">
        <v>0</v>
      </c>
      <c r="BB92" s="229">
        <v>0</v>
      </c>
      <c r="BC92" s="229">
        <v>0</v>
      </c>
      <c r="BD92" s="229">
        <f t="shared" si="43"/>
        <v>7339009.6300000008</v>
      </c>
      <c r="BE92" s="229">
        <v>562693</v>
      </c>
      <c r="BF92" s="229">
        <f t="shared" si="32"/>
        <v>-15751.63000000082</v>
      </c>
      <c r="BG92" s="229">
        <f t="shared" si="33"/>
        <v>546941.36999999918</v>
      </c>
      <c r="BH92" s="229">
        <v>16327</v>
      </c>
      <c r="BI92" s="229">
        <v>0</v>
      </c>
      <c r="BJ92" s="229">
        <v>0</v>
      </c>
      <c r="BK92" s="229">
        <v>16327</v>
      </c>
      <c r="BL92" s="229">
        <v>0</v>
      </c>
      <c r="BM92" s="229">
        <v>0</v>
      </c>
      <c r="BN92" s="229">
        <v>0</v>
      </c>
      <c r="BO92" s="229">
        <v>0</v>
      </c>
      <c r="BP92" s="229">
        <v>0</v>
      </c>
      <c r="BQ92" s="229">
        <v>23388</v>
      </c>
      <c r="BR92" s="229">
        <v>16327</v>
      </c>
      <c r="BS92" s="229">
        <v>39715</v>
      </c>
      <c r="BT92" s="229">
        <v>0</v>
      </c>
      <c r="BU92" s="229">
        <v>0</v>
      </c>
      <c r="BV92" s="229">
        <v>0</v>
      </c>
      <c r="BW92" s="229">
        <v>0</v>
      </c>
      <c r="BX92" s="229">
        <v>0</v>
      </c>
      <c r="BY92" s="229">
        <v>0</v>
      </c>
      <c r="BZ92" s="229">
        <v>0</v>
      </c>
      <c r="CA92" s="229">
        <v>0</v>
      </c>
      <c r="CB92" s="229">
        <v>0</v>
      </c>
      <c r="CC92" s="229">
        <f t="shared" si="44"/>
        <v>546941.36999999918</v>
      </c>
      <c r="CD92" s="229"/>
      <c r="CE92" s="229">
        <f t="shared" si="45"/>
        <v>39715</v>
      </c>
      <c r="CF92" s="229"/>
      <c r="CG92" s="229">
        <f t="shared" si="50"/>
        <v>0</v>
      </c>
      <c r="CH92" s="229">
        <f t="shared" si="46"/>
        <v>586656.36999999918</v>
      </c>
      <c r="CI92" s="229">
        <v>100000</v>
      </c>
      <c r="CJ92" s="229">
        <v>477367</v>
      </c>
      <c r="CK92" s="229">
        <v>6068</v>
      </c>
      <c r="CL92" s="229">
        <v>-371298</v>
      </c>
      <c r="CM92" s="229">
        <v>0</v>
      </c>
      <c r="CN92" s="229">
        <v>0</v>
      </c>
      <c r="CO92" s="229">
        <v>55475</v>
      </c>
      <c r="CP92" s="229">
        <v>-65348</v>
      </c>
      <c r="CQ92" s="229">
        <v>0</v>
      </c>
      <c r="CR92" s="229">
        <f t="shared" si="47"/>
        <v>-381171</v>
      </c>
      <c r="CS92" s="229">
        <v>1274384</v>
      </c>
      <c r="CT92" s="229">
        <v>0</v>
      </c>
      <c r="CU92" s="229">
        <v>0</v>
      </c>
      <c r="CV92" s="229">
        <v>1274384</v>
      </c>
      <c r="CW92" s="229"/>
      <c r="CX92" s="229"/>
      <c r="CY92" s="229"/>
      <c r="CZ92" s="229">
        <v>0</v>
      </c>
      <c r="DA92" s="229">
        <f t="shared" si="48"/>
        <v>1274384</v>
      </c>
      <c r="DB92" s="229">
        <v>0</v>
      </c>
      <c r="DC92" s="229">
        <v>68493</v>
      </c>
      <c r="DD92" s="229">
        <v>0</v>
      </c>
      <c r="DE92" s="229">
        <v>0</v>
      </c>
      <c r="DF92" s="229">
        <v>-9573</v>
      </c>
      <c r="DG92" s="229">
        <v>-134207.66</v>
      </c>
      <c r="DH92" s="229">
        <v>0</v>
      </c>
      <c r="DI92" s="229">
        <v>0</v>
      </c>
      <c r="DJ92" s="229">
        <f t="shared" si="49"/>
        <v>-75287.66</v>
      </c>
      <c r="DK92" s="229">
        <v>29149</v>
      </c>
      <c r="DL92" s="229">
        <v>0</v>
      </c>
      <c r="DM92" s="229">
        <v>-80679</v>
      </c>
      <c r="DN92" s="229">
        <v>-2412</v>
      </c>
      <c r="DO92" s="229">
        <v>-177326</v>
      </c>
      <c r="DP92" s="230">
        <v>0.01</v>
      </c>
      <c r="DQ92" s="231">
        <f t="shared" si="51"/>
        <v>5591621.7300000004</v>
      </c>
      <c r="DR92" s="232">
        <f t="shared" si="52"/>
        <v>1747387.9000000004</v>
      </c>
      <c r="DS92" s="231">
        <f t="shared" si="53"/>
        <v>88646.54</v>
      </c>
      <c r="DT92" s="231">
        <f t="shared" si="54"/>
        <v>111928</v>
      </c>
      <c r="DU92" s="231">
        <f t="shared" si="55"/>
        <v>31865</v>
      </c>
      <c r="DV92" s="231">
        <f t="shared" si="41"/>
        <v>-231268</v>
      </c>
    </row>
    <row r="93" spans="1:126" hidden="1">
      <c r="A93" s="226">
        <v>1016</v>
      </c>
      <c r="B93" s="235" t="s">
        <v>378</v>
      </c>
      <c r="C93" s="228" t="s">
        <v>281</v>
      </c>
      <c r="D93" s="228" t="s">
        <v>282</v>
      </c>
      <c r="E93" s="228" t="s">
        <v>5</v>
      </c>
      <c r="F93" s="228" t="s">
        <v>283</v>
      </c>
      <c r="G93" s="229">
        <v>630708.53</v>
      </c>
      <c r="H93" s="229">
        <v>0</v>
      </c>
      <c r="I93" s="229">
        <v>48190.15</v>
      </c>
      <c r="J93" s="229">
        <v>0</v>
      </c>
      <c r="K93" s="229">
        <v>0</v>
      </c>
      <c r="L93" s="229">
        <v>0</v>
      </c>
      <c r="M93" s="229">
        <v>0</v>
      </c>
      <c r="N93" s="229">
        <v>0</v>
      </c>
      <c r="O93" s="229">
        <v>1682.5499999999997</v>
      </c>
      <c r="P93" s="229">
        <v>1170</v>
      </c>
      <c r="Q93" s="229">
        <v>0</v>
      </c>
      <c r="R93" s="229">
        <v>0</v>
      </c>
      <c r="S93" s="229">
        <v>32465.439999999991</v>
      </c>
      <c r="T93" s="229">
        <v>16091.41</v>
      </c>
      <c r="U93" s="229">
        <v>0</v>
      </c>
      <c r="V93" s="229">
        <v>0</v>
      </c>
      <c r="W93" s="229">
        <v>0</v>
      </c>
      <c r="X93" s="229">
        <f t="shared" si="42"/>
        <v>730308.08000000007</v>
      </c>
      <c r="Y93" s="229">
        <v>164417.31999999983</v>
      </c>
      <c r="Z93" s="229">
        <v>0</v>
      </c>
      <c r="AA93" s="229">
        <v>244241.53999999998</v>
      </c>
      <c r="AB93" s="229">
        <v>4724.3399999998219</v>
      </c>
      <c r="AC93" s="229">
        <v>56024.35</v>
      </c>
      <c r="AD93" s="229">
        <v>0</v>
      </c>
      <c r="AE93" s="229">
        <v>49266.549999999697</v>
      </c>
      <c r="AF93" s="229">
        <v>2209.8800000000028</v>
      </c>
      <c r="AG93" s="229">
        <v>2215</v>
      </c>
      <c r="AH93" s="229">
        <v>0</v>
      </c>
      <c r="AI93" s="229">
        <v>0</v>
      </c>
      <c r="AJ93" s="229">
        <v>6169.1600000000008</v>
      </c>
      <c r="AK93" s="229">
        <v>2745</v>
      </c>
      <c r="AL93" s="229">
        <v>829.59000000000015</v>
      </c>
      <c r="AM93" s="229">
        <v>688.2</v>
      </c>
      <c r="AN93" s="229">
        <v>12382.44</v>
      </c>
      <c r="AO93" s="229">
        <v>0</v>
      </c>
      <c r="AP93" s="229">
        <v>14395.210000000003</v>
      </c>
      <c r="AQ93" s="229">
        <v>3699.2299999999987</v>
      </c>
      <c r="AR93" s="229">
        <v>0</v>
      </c>
      <c r="AS93" s="229">
        <v>0</v>
      </c>
      <c r="AT93" s="229">
        <v>15504.719999999998</v>
      </c>
      <c r="AU93" s="229">
        <v>3291.75</v>
      </c>
      <c r="AV93" s="229">
        <v>0</v>
      </c>
      <c r="AW93" s="229">
        <v>4437.7700000000004</v>
      </c>
      <c r="AX93" s="229">
        <v>18692.400000000001</v>
      </c>
      <c r="AY93" s="229">
        <v>7092</v>
      </c>
      <c r="AZ93" s="229">
        <v>18890.38</v>
      </c>
      <c r="BA93" s="229">
        <v>0</v>
      </c>
      <c r="BB93" s="229">
        <v>0</v>
      </c>
      <c r="BC93" s="229">
        <v>0</v>
      </c>
      <c r="BD93" s="229">
        <f t="shared" si="43"/>
        <v>631916.82999999914</v>
      </c>
      <c r="BE93" s="229">
        <v>46976.600000000202</v>
      </c>
      <c r="BF93" s="229">
        <f t="shared" si="32"/>
        <v>98391.250000000931</v>
      </c>
      <c r="BG93" s="229">
        <f t="shared" si="33"/>
        <v>145367.85000000114</v>
      </c>
      <c r="BH93" s="229">
        <v>4803.25</v>
      </c>
      <c r="BI93" s="229">
        <v>0</v>
      </c>
      <c r="BJ93" s="229">
        <v>0</v>
      </c>
      <c r="BK93" s="229">
        <v>4803.25</v>
      </c>
      <c r="BL93" s="229">
        <v>0</v>
      </c>
      <c r="BM93" s="229">
        <v>7861.83</v>
      </c>
      <c r="BN93" s="229">
        <v>0</v>
      </c>
      <c r="BO93" s="229">
        <v>0</v>
      </c>
      <c r="BP93" s="229">
        <v>7861.83</v>
      </c>
      <c r="BQ93" s="229">
        <v>5992.58</v>
      </c>
      <c r="BR93" s="229">
        <v>-3058.58</v>
      </c>
      <c r="BS93" s="229">
        <v>2934</v>
      </c>
      <c r="BT93" s="229">
        <v>0</v>
      </c>
      <c r="BU93" s="229">
        <v>0</v>
      </c>
      <c r="BV93" s="229">
        <v>0</v>
      </c>
      <c r="BW93" s="229">
        <v>0</v>
      </c>
      <c r="BX93" s="229">
        <v>0</v>
      </c>
      <c r="BY93" s="229">
        <v>0</v>
      </c>
      <c r="BZ93" s="229">
        <v>0</v>
      </c>
      <c r="CA93" s="229">
        <v>0</v>
      </c>
      <c r="CB93" s="229">
        <v>0</v>
      </c>
      <c r="CC93" s="229">
        <f t="shared" si="44"/>
        <v>145367.85000000114</v>
      </c>
      <c r="CD93" s="229"/>
      <c r="CE93" s="229">
        <f t="shared" si="45"/>
        <v>2934</v>
      </c>
      <c r="CF93" s="229"/>
      <c r="CG93" s="229">
        <f t="shared" si="50"/>
        <v>0</v>
      </c>
      <c r="CH93" s="229">
        <f t="shared" si="46"/>
        <v>148301.85000000114</v>
      </c>
      <c r="CI93" s="229">
        <v>165005.96</v>
      </c>
      <c r="CJ93" s="229">
        <v>0</v>
      </c>
      <c r="CK93" s="229">
        <v>0</v>
      </c>
      <c r="CL93" s="229">
        <v>165005.96</v>
      </c>
      <c r="CM93" s="229">
        <v>0</v>
      </c>
      <c r="CN93" s="229">
        <v>0</v>
      </c>
      <c r="CO93" s="229">
        <v>785.99</v>
      </c>
      <c r="CP93" s="229">
        <v>0</v>
      </c>
      <c r="CQ93" s="229">
        <v>-15460.93991228069</v>
      </c>
      <c r="CR93" s="229">
        <f t="shared" si="47"/>
        <v>150331.0100877193</v>
      </c>
      <c r="CS93" s="229">
        <v>0</v>
      </c>
      <c r="CT93" s="229">
        <v>0</v>
      </c>
      <c r="CU93" s="229">
        <v>0</v>
      </c>
      <c r="CV93" s="229">
        <v>0</v>
      </c>
      <c r="CW93" s="229"/>
      <c r="CX93" s="229"/>
      <c r="CY93" s="229"/>
      <c r="CZ93" s="229">
        <v>0</v>
      </c>
      <c r="DA93" s="229">
        <f t="shared" si="48"/>
        <v>0</v>
      </c>
      <c r="DB93" s="229">
        <v>0</v>
      </c>
      <c r="DC93" s="229">
        <v>791.39</v>
      </c>
      <c r="DD93" s="229">
        <v>0</v>
      </c>
      <c r="DE93" s="229">
        <v>0</v>
      </c>
      <c r="DF93" s="229">
        <v>-2820.34</v>
      </c>
      <c r="DG93" s="229">
        <v>0</v>
      </c>
      <c r="DH93" s="229">
        <v>0</v>
      </c>
      <c r="DI93" s="229">
        <v>0</v>
      </c>
      <c r="DJ93" s="229">
        <f t="shared" si="49"/>
        <v>-2028.9500000000003</v>
      </c>
      <c r="DK93" s="229">
        <v>0</v>
      </c>
      <c r="DL93" s="229">
        <v>0</v>
      </c>
      <c r="DM93" s="229">
        <v>0</v>
      </c>
      <c r="DN93" s="229">
        <v>0</v>
      </c>
      <c r="DO93" s="229">
        <v>0</v>
      </c>
      <c r="DP93" s="230">
        <v>-0.21008771928609349</v>
      </c>
      <c r="DQ93" s="231">
        <f t="shared" si="51"/>
        <v>520883.97999999928</v>
      </c>
      <c r="DR93" s="232">
        <f t="shared" si="52"/>
        <v>111032.84999999986</v>
      </c>
      <c r="DS93" s="231">
        <f t="shared" si="53"/>
        <v>18692.400000000001</v>
      </c>
      <c r="DT93" s="231">
        <f t="shared" si="54"/>
        <v>35317.989999999991</v>
      </c>
      <c r="DU93" s="231">
        <f t="shared" si="55"/>
        <v>16091.41</v>
      </c>
      <c r="DV93" s="231">
        <f t="shared" si="41"/>
        <v>0</v>
      </c>
    </row>
    <row r="94" spans="1:126" hidden="1">
      <c r="A94" s="226">
        <v>2115</v>
      </c>
      <c r="B94" s="227" t="s">
        <v>379</v>
      </c>
      <c r="C94" s="228" t="s">
        <v>281</v>
      </c>
      <c r="D94" s="228" t="s">
        <v>291</v>
      </c>
      <c r="E94" s="228" t="s">
        <v>5</v>
      </c>
      <c r="F94" s="228" t="s">
        <v>283</v>
      </c>
      <c r="G94" s="229">
        <v>1928376.84</v>
      </c>
      <c r="H94" s="229">
        <v>0</v>
      </c>
      <c r="I94" s="229">
        <v>102273</v>
      </c>
      <c r="J94" s="229">
        <v>0</v>
      </c>
      <c r="K94" s="229">
        <v>236630</v>
      </c>
      <c r="L94" s="229">
        <v>6742.57</v>
      </c>
      <c r="M94" s="229">
        <v>0</v>
      </c>
      <c r="N94" s="229">
        <v>0</v>
      </c>
      <c r="O94" s="229">
        <v>29432.100000000013</v>
      </c>
      <c r="P94" s="229">
        <v>0</v>
      </c>
      <c r="Q94" s="229">
        <v>0</v>
      </c>
      <c r="R94" s="229">
        <v>0</v>
      </c>
      <c r="S94" s="229">
        <v>281.88</v>
      </c>
      <c r="T94" s="229">
        <v>54692.959999999999</v>
      </c>
      <c r="U94" s="229">
        <v>0</v>
      </c>
      <c r="V94" s="229">
        <v>13807.21</v>
      </c>
      <c r="W94" s="229">
        <v>49496</v>
      </c>
      <c r="X94" s="229">
        <f t="shared" si="42"/>
        <v>2421732.5599999996</v>
      </c>
      <c r="Y94" s="229">
        <v>1191251.5800000005</v>
      </c>
      <c r="Z94" s="229">
        <v>0</v>
      </c>
      <c r="AA94" s="229">
        <v>315479.62</v>
      </c>
      <c r="AB94" s="229">
        <v>0</v>
      </c>
      <c r="AC94" s="229">
        <v>179590.97</v>
      </c>
      <c r="AD94" s="229">
        <v>88578.01</v>
      </c>
      <c r="AE94" s="229">
        <v>51855.58999999956</v>
      </c>
      <c r="AF94" s="229">
        <v>1555.190000000006</v>
      </c>
      <c r="AG94" s="229">
        <v>2894.9999999999964</v>
      </c>
      <c r="AH94" s="229">
        <v>0</v>
      </c>
      <c r="AI94" s="229">
        <v>12578.23</v>
      </c>
      <c r="AJ94" s="229">
        <v>2541.3099999999977</v>
      </c>
      <c r="AK94" s="229">
        <v>0</v>
      </c>
      <c r="AL94" s="229">
        <v>0</v>
      </c>
      <c r="AM94" s="229">
        <v>7254.77</v>
      </c>
      <c r="AN94" s="229">
        <v>62528.929999999993</v>
      </c>
      <c r="AO94" s="229">
        <v>41869.75</v>
      </c>
      <c r="AP94" s="229">
        <v>158724.42000000001</v>
      </c>
      <c r="AQ94" s="229">
        <v>129892.32</v>
      </c>
      <c r="AR94" s="229">
        <v>7584.8899999999994</v>
      </c>
      <c r="AS94" s="229">
        <v>700</v>
      </c>
      <c r="AT94" s="229">
        <v>93909.00999999998</v>
      </c>
      <c r="AU94" s="229">
        <v>5139.75</v>
      </c>
      <c r="AV94" s="229">
        <v>4465</v>
      </c>
      <c r="AW94" s="229">
        <v>27.709999999999127</v>
      </c>
      <c r="AX94" s="229">
        <v>12200.97</v>
      </c>
      <c r="AY94" s="229">
        <v>14803.43</v>
      </c>
      <c r="AZ94" s="229">
        <v>39759.21</v>
      </c>
      <c r="BA94" s="229">
        <v>2502.4</v>
      </c>
      <c r="BB94" s="229">
        <v>0</v>
      </c>
      <c r="BC94" s="229">
        <v>0</v>
      </c>
      <c r="BD94" s="229">
        <f t="shared" si="43"/>
        <v>2427688.06</v>
      </c>
      <c r="BE94" s="229">
        <v>297273.12000000023</v>
      </c>
      <c r="BF94" s="229">
        <f t="shared" si="32"/>
        <v>-5955.5000000004657</v>
      </c>
      <c r="BG94" s="229">
        <f t="shared" si="33"/>
        <v>291317.61999999976</v>
      </c>
      <c r="BH94" s="229">
        <v>7598.88</v>
      </c>
      <c r="BI94" s="229">
        <v>0</v>
      </c>
      <c r="BJ94" s="229">
        <v>0</v>
      </c>
      <c r="BK94" s="229">
        <v>7598.88</v>
      </c>
      <c r="BL94" s="229">
        <v>0</v>
      </c>
      <c r="BM94" s="229">
        <v>0</v>
      </c>
      <c r="BN94" s="229">
        <v>3039</v>
      </c>
      <c r="BO94" s="229">
        <v>0</v>
      </c>
      <c r="BP94" s="229">
        <v>3039</v>
      </c>
      <c r="BQ94" s="229">
        <v>0</v>
      </c>
      <c r="BR94" s="229">
        <v>4559.88</v>
      </c>
      <c r="BS94" s="229">
        <v>4559.88</v>
      </c>
      <c r="BT94" s="229">
        <v>0</v>
      </c>
      <c r="BU94" s="229">
        <v>0</v>
      </c>
      <c r="BV94" s="229">
        <v>0</v>
      </c>
      <c r="BW94" s="229">
        <v>0</v>
      </c>
      <c r="BX94" s="229">
        <v>0</v>
      </c>
      <c r="BY94" s="229">
        <v>0</v>
      </c>
      <c r="BZ94" s="229">
        <v>0</v>
      </c>
      <c r="CA94" s="229">
        <v>0</v>
      </c>
      <c r="CB94" s="229">
        <v>0</v>
      </c>
      <c r="CC94" s="229">
        <f t="shared" si="44"/>
        <v>291317.61999999976</v>
      </c>
      <c r="CD94" s="229"/>
      <c r="CE94" s="229">
        <f t="shared" si="45"/>
        <v>4559.88</v>
      </c>
      <c r="CF94" s="229"/>
      <c r="CG94" s="229">
        <f t="shared" si="50"/>
        <v>0</v>
      </c>
      <c r="CH94" s="229">
        <f t="shared" si="46"/>
        <v>295877.49999999977</v>
      </c>
      <c r="CI94" s="229">
        <v>191545.55</v>
      </c>
      <c r="CJ94" s="229">
        <v>21286.600000000002</v>
      </c>
      <c r="CK94" s="229">
        <v>0</v>
      </c>
      <c r="CL94" s="229">
        <v>170258.94999999998</v>
      </c>
      <c r="CM94" s="229">
        <v>0</v>
      </c>
      <c r="CN94" s="229">
        <v>0</v>
      </c>
      <c r="CO94" s="229">
        <v>1250.55</v>
      </c>
      <c r="CP94" s="229">
        <v>0</v>
      </c>
      <c r="CQ94" s="229">
        <v>116406.19</v>
      </c>
      <c r="CR94" s="229">
        <f t="shared" si="47"/>
        <v>287915.68999999994</v>
      </c>
      <c r="CS94" s="229">
        <v>0</v>
      </c>
      <c r="CT94" s="229">
        <v>0</v>
      </c>
      <c r="CU94" s="229">
        <v>0</v>
      </c>
      <c r="CV94" s="229">
        <v>0</v>
      </c>
      <c r="CW94" s="229"/>
      <c r="CX94" s="229"/>
      <c r="CY94" s="229"/>
      <c r="CZ94" s="229">
        <v>0</v>
      </c>
      <c r="DA94" s="229">
        <f t="shared" si="48"/>
        <v>0</v>
      </c>
      <c r="DB94" s="229">
        <v>0</v>
      </c>
      <c r="DC94" s="229">
        <v>10839.5</v>
      </c>
      <c r="DD94" s="229">
        <v>0</v>
      </c>
      <c r="DE94" s="229">
        <v>0</v>
      </c>
      <c r="DF94" s="229">
        <v>0</v>
      </c>
      <c r="DG94" s="229">
        <v>-2502.4</v>
      </c>
      <c r="DH94" s="229">
        <v>0</v>
      </c>
      <c r="DI94" s="229">
        <v>0</v>
      </c>
      <c r="DJ94" s="229">
        <f t="shared" si="49"/>
        <v>8337.1</v>
      </c>
      <c r="DK94" s="229">
        <v>0</v>
      </c>
      <c r="DL94" s="229">
        <v>0</v>
      </c>
      <c r="DM94" s="229">
        <v>-375</v>
      </c>
      <c r="DN94" s="229">
        <v>0</v>
      </c>
      <c r="DO94" s="229">
        <v>0</v>
      </c>
      <c r="DP94" s="230">
        <v>-0.28999999992083758</v>
      </c>
      <c r="DQ94" s="231">
        <f t="shared" si="51"/>
        <v>1828310.9600000002</v>
      </c>
      <c r="DR94" s="232">
        <f t="shared" si="52"/>
        <v>599377.09999999986</v>
      </c>
      <c r="DS94" s="231">
        <f t="shared" si="53"/>
        <v>12200.97</v>
      </c>
      <c r="DT94" s="231">
        <f t="shared" si="54"/>
        <v>29713.980000000014</v>
      </c>
      <c r="DU94" s="231">
        <f t="shared" si="55"/>
        <v>54692.959999999999</v>
      </c>
      <c r="DV94" s="231">
        <f t="shared" si="41"/>
        <v>-375</v>
      </c>
    </row>
    <row r="95" spans="1:126" hidden="1">
      <c r="A95" s="226">
        <v>2441</v>
      </c>
      <c r="B95" s="227" t="s">
        <v>380</v>
      </c>
      <c r="C95" s="228" t="s">
        <v>281</v>
      </c>
      <c r="D95" s="228" t="s">
        <v>291</v>
      </c>
      <c r="E95" s="228" t="s">
        <v>5</v>
      </c>
      <c r="F95" s="228" t="s">
        <v>283</v>
      </c>
      <c r="G95" s="229">
        <v>2203191.9500000002</v>
      </c>
      <c r="H95" s="229">
        <v>0</v>
      </c>
      <c r="I95" s="229">
        <v>92722.52</v>
      </c>
      <c r="J95" s="229">
        <v>0</v>
      </c>
      <c r="K95" s="229">
        <v>297430</v>
      </c>
      <c r="L95" s="229">
        <v>139905.79</v>
      </c>
      <c r="M95" s="229">
        <v>0</v>
      </c>
      <c r="N95" s="229">
        <v>0</v>
      </c>
      <c r="O95" s="229">
        <v>15969.880000000001</v>
      </c>
      <c r="P95" s="229">
        <v>0</v>
      </c>
      <c r="Q95" s="229">
        <v>0</v>
      </c>
      <c r="R95" s="229">
        <v>0</v>
      </c>
      <c r="S95" s="229">
        <v>17493</v>
      </c>
      <c r="T95" s="229">
        <v>0</v>
      </c>
      <c r="U95" s="229">
        <v>0</v>
      </c>
      <c r="V95" s="229">
        <v>4770.83</v>
      </c>
      <c r="W95" s="229">
        <v>47061</v>
      </c>
      <c r="X95" s="229">
        <f t="shared" si="42"/>
        <v>2818544.97</v>
      </c>
      <c r="Y95" s="229">
        <v>1204800.9999999974</v>
      </c>
      <c r="Z95" s="229">
        <v>2403.83</v>
      </c>
      <c r="AA95" s="229">
        <v>495427</v>
      </c>
      <c r="AB95" s="229">
        <v>43570.000000000058</v>
      </c>
      <c r="AC95" s="229">
        <v>168965</v>
      </c>
      <c r="AD95" s="229">
        <v>0</v>
      </c>
      <c r="AE95" s="229">
        <v>145034.00000000012</v>
      </c>
      <c r="AF95" s="229">
        <v>9499.9999999999018</v>
      </c>
      <c r="AG95" s="229">
        <v>7711.7</v>
      </c>
      <c r="AH95" s="229">
        <v>0</v>
      </c>
      <c r="AI95" s="229">
        <v>0</v>
      </c>
      <c r="AJ95" s="229">
        <v>33795</v>
      </c>
      <c r="AK95" s="229">
        <v>9191</v>
      </c>
      <c r="AL95" s="229">
        <v>1561</v>
      </c>
      <c r="AM95" s="229">
        <v>4315.8</v>
      </c>
      <c r="AN95" s="229">
        <v>35027</v>
      </c>
      <c r="AO95" s="229">
        <v>14333.98</v>
      </c>
      <c r="AP95" s="229">
        <v>334253</v>
      </c>
      <c r="AQ95" s="229">
        <v>88163.099999999948</v>
      </c>
      <c r="AR95" s="229">
        <v>8435</v>
      </c>
      <c r="AS95" s="229">
        <v>0</v>
      </c>
      <c r="AT95" s="229">
        <v>4580.9999999997672</v>
      </c>
      <c r="AU95" s="229">
        <v>9471</v>
      </c>
      <c r="AV95" s="229">
        <v>0</v>
      </c>
      <c r="AW95" s="229">
        <v>99043.000000000044</v>
      </c>
      <c r="AX95" s="229">
        <v>105124</v>
      </c>
      <c r="AY95" s="229">
        <v>10287.01</v>
      </c>
      <c r="AZ95" s="229">
        <v>41644</v>
      </c>
      <c r="BA95" s="229">
        <v>0</v>
      </c>
      <c r="BB95" s="229">
        <v>0</v>
      </c>
      <c r="BC95" s="229">
        <v>0</v>
      </c>
      <c r="BD95" s="229">
        <f t="shared" si="43"/>
        <v>2876637.4199999971</v>
      </c>
      <c r="BE95" s="229">
        <v>377218.73</v>
      </c>
      <c r="BF95" s="229">
        <f t="shared" si="32"/>
        <v>-58092.449999996927</v>
      </c>
      <c r="BG95" s="229">
        <f t="shared" si="33"/>
        <v>319126.28000000305</v>
      </c>
      <c r="BH95" s="229">
        <v>8030.88</v>
      </c>
      <c r="BI95" s="229">
        <v>0</v>
      </c>
      <c r="BJ95" s="229">
        <v>0</v>
      </c>
      <c r="BK95" s="229">
        <v>8030.88</v>
      </c>
      <c r="BL95" s="229">
        <v>0</v>
      </c>
      <c r="BM95" s="229">
        <v>0</v>
      </c>
      <c r="BN95" s="229">
        <v>0</v>
      </c>
      <c r="BO95" s="229">
        <v>0</v>
      </c>
      <c r="BP95" s="229">
        <v>0</v>
      </c>
      <c r="BQ95" s="229">
        <v>30413.25</v>
      </c>
      <c r="BR95" s="229">
        <v>8030.88</v>
      </c>
      <c r="BS95" s="229">
        <v>38444.129999999997</v>
      </c>
      <c r="BT95" s="229">
        <v>0</v>
      </c>
      <c r="BU95" s="229">
        <v>0</v>
      </c>
      <c r="BV95" s="229">
        <v>0</v>
      </c>
      <c r="BW95" s="229">
        <v>0</v>
      </c>
      <c r="BX95" s="229">
        <v>0</v>
      </c>
      <c r="BY95" s="229">
        <v>0</v>
      </c>
      <c r="BZ95" s="229">
        <v>0</v>
      </c>
      <c r="CA95" s="229">
        <v>0</v>
      </c>
      <c r="CB95" s="229">
        <v>0</v>
      </c>
      <c r="CC95" s="229">
        <f t="shared" si="44"/>
        <v>319126.28000000305</v>
      </c>
      <c r="CD95" s="229"/>
      <c r="CE95" s="229">
        <f t="shared" si="45"/>
        <v>38444.129999999997</v>
      </c>
      <c r="CF95" s="229"/>
      <c r="CG95" s="229">
        <f t="shared" si="50"/>
        <v>0</v>
      </c>
      <c r="CH95" s="229">
        <f t="shared" si="46"/>
        <v>357570.41000000306</v>
      </c>
      <c r="CI95" s="229">
        <v>531945</v>
      </c>
      <c r="CJ95" s="229">
        <v>18244</v>
      </c>
      <c r="CK95" s="229">
        <v>285</v>
      </c>
      <c r="CL95" s="229">
        <v>513986</v>
      </c>
      <c r="CM95" s="229">
        <v>0</v>
      </c>
      <c r="CN95" s="229">
        <v>0</v>
      </c>
      <c r="CO95" s="229">
        <v>11631</v>
      </c>
      <c r="CP95" s="229">
        <v>45.59</v>
      </c>
      <c r="CQ95" s="229">
        <v>-181488.14885416671</v>
      </c>
      <c r="CR95" s="229">
        <f t="shared" si="47"/>
        <v>344174.44114583323</v>
      </c>
      <c r="CS95" s="229">
        <v>0</v>
      </c>
      <c r="CT95" s="229">
        <v>0</v>
      </c>
      <c r="CU95" s="229">
        <v>0</v>
      </c>
      <c r="CV95" s="229">
        <v>0</v>
      </c>
      <c r="CW95" s="229"/>
      <c r="CX95" s="229"/>
      <c r="CY95" s="229"/>
      <c r="CZ95" s="229">
        <v>0</v>
      </c>
      <c r="DA95" s="229">
        <f t="shared" si="48"/>
        <v>0</v>
      </c>
      <c r="DB95" s="229">
        <v>0</v>
      </c>
      <c r="DC95" s="229">
        <v>13395.95</v>
      </c>
      <c r="DD95" s="229">
        <v>0</v>
      </c>
      <c r="DE95" s="229">
        <v>0</v>
      </c>
      <c r="DF95" s="229">
        <v>0</v>
      </c>
      <c r="DG95" s="229">
        <v>0</v>
      </c>
      <c r="DH95" s="229">
        <v>0</v>
      </c>
      <c r="DI95" s="229">
        <v>0</v>
      </c>
      <c r="DJ95" s="229">
        <f t="shared" si="49"/>
        <v>13395.95</v>
      </c>
      <c r="DK95" s="229">
        <v>0</v>
      </c>
      <c r="DL95" s="229">
        <v>0</v>
      </c>
      <c r="DM95" s="229">
        <v>0</v>
      </c>
      <c r="DN95" s="229">
        <v>0</v>
      </c>
      <c r="DO95" s="229">
        <v>0</v>
      </c>
      <c r="DP95" s="230">
        <v>1.8854166788514704E-2</v>
      </c>
      <c r="DQ95" s="231">
        <f t="shared" si="51"/>
        <v>2069700.8299999977</v>
      </c>
      <c r="DR95" s="232">
        <f t="shared" si="52"/>
        <v>806936.58999999939</v>
      </c>
      <c r="DS95" s="231">
        <f t="shared" si="53"/>
        <v>105124</v>
      </c>
      <c r="DT95" s="231">
        <f t="shared" si="54"/>
        <v>33462.880000000005</v>
      </c>
      <c r="DU95" s="231">
        <f t="shared" si="55"/>
        <v>0</v>
      </c>
      <c r="DV95" s="231">
        <f t="shared" si="41"/>
        <v>0</v>
      </c>
    </row>
    <row r="96" spans="1:126" hidden="1">
      <c r="A96" s="226">
        <v>2321</v>
      </c>
      <c r="B96" s="227" t="s">
        <v>381</v>
      </c>
      <c r="C96" s="228" t="s">
        <v>281</v>
      </c>
      <c r="D96" s="228" t="s">
        <v>291</v>
      </c>
      <c r="E96" s="228" t="s">
        <v>5</v>
      </c>
      <c r="F96" s="228" t="s">
        <v>283</v>
      </c>
      <c r="G96" s="229">
        <v>1232754.3999999999</v>
      </c>
      <c r="H96" s="229">
        <v>0</v>
      </c>
      <c r="I96" s="229">
        <v>119471.9</v>
      </c>
      <c r="J96" s="229">
        <v>0</v>
      </c>
      <c r="K96" s="229">
        <v>187230</v>
      </c>
      <c r="L96" s="229">
        <v>285.64</v>
      </c>
      <c r="M96" s="229">
        <v>0</v>
      </c>
      <c r="N96" s="229">
        <v>0</v>
      </c>
      <c r="O96" s="229">
        <v>43024.54</v>
      </c>
      <c r="P96" s="229">
        <v>10813.5</v>
      </c>
      <c r="Q96" s="229">
        <v>0</v>
      </c>
      <c r="R96" s="229">
        <v>0</v>
      </c>
      <c r="S96" s="229">
        <v>0</v>
      </c>
      <c r="T96" s="229">
        <v>0</v>
      </c>
      <c r="U96" s="229">
        <v>0</v>
      </c>
      <c r="V96" s="229">
        <v>8501.7999999999993</v>
      </c>
      <c r="W96" s="229">
        <v>22071</v>
      </c>
      <c r="X96" s="229">
        <f t="shared" si="42"/>
        <v>1624152.7799999998</v>
      </c>
      <c r="Y96" s="229">
        <v>579077</v>
      </c>
      <c r="Z96" s="229">
        <v>0</v>
      </c>
      <c r="AA96" s="229">
        <v>339647.7</v>
      </c>
      <c r="AB96" s="229">
        <v>44887.59</v>
      </c>
      <c r="AC96" s="229">
        <v>71486.41</v>
      </c>
      <c r="AD96" s="229">
        <v>0</v>
      </c>
      <c r="AE96" s="229">
        <v>42681.86</v>
      </c>
      <c r="AF96" s="229">
        <v>1060.6099999999999</v>
      </c>
      <c r="AG96" s="229">
        <v>2667.5</v>
      </c>
      <c r="AH96" s="229">
        <v>0</v>
      </c>
      <c r="AI96" s="229">
        <v>0</v>
      </c>
      <c r="AJ96" s="229">
        <v>8125.63</v>
      </c>
      <c r="AK96" s="229">
        <v>3489.83</v>
      </c>
      <c r="AL96" s="229">
        <v>2193.9699999999998</v>
      </c>
      <c r="AM96" s="229">
        <v>4345.5</v>
      </c>
      <c r="AN96" s="229">
        <v>41980.1</v>
      </c>
      <c r="AO96" s="229">
        <v>15754.5</v>
      </c>
      <c r="AP96" s="229">
        <v>16123.05</v>
      </c>
      <c r="AQ96" s="229">
        <v>56666.1</v>
      </c>
      <c r="AR96" s="229">
        <v>26795.35</v>
      </c>
      <c r="AS96" s="229">
        <v>0</v>
      </c>
      <c r="AT96" s="229">
        <v>15552.49</v>
      </c>
      <c r="AU96" s="229">
        <v>5139.75</v>
      </c>
      <c r="AV96" s="229">
        <v>1284.26</v>
      </c>
      <c r="AW96" s="229">
        <v>64812.37</v>
      </c>
      <c r="AX96" s="229">
        <v>91616.4</v>
      </c>
      <c r="AY96" s="229">
        <v>848.08</v>
      </c>
      <c r="AZ96" s="229">
        <v>130407.8</v>
      </c>
      <c r="BA96" s="229">
        <v>0</v>
      </c>
      <c r="BB96" s="229">
        <v>0</v>
      </c>
      <c r="BC96" s="229">
        <v>0</v>
      </c>
      <c r="BD96" s="229">
        <f t="shared" si="43"/>
        <v>1566643.8500000006</v>
      </c>
      <c r="BE96" s="229">
        <v>328357.75</v>
      </c>
      <c r="BF96" s="229">
        <f t="shared" si="32"/>
        <v>57508.929999999236</v>
      </c>
      <c r="BG96" s="229">
        <f t="shared" si="33"/>
        <v>385866.67999999924</v>
      </c>
      <c r="BH96" s="229">
        <v>6081.25</v>
      </c>
      <c r="BI96" s="229">
        <v>0</v>
      </c>
      <c r="BJ96" s="229">
        <v>0</v>
      </c>
      <c r="BK96" s="229">
        <v>6081.25</v>
      </c>
      <c r="BL96" s="229">
        <v>0</v>
      </c>
      <c r="BM96" s="229">
        <v>10551.9</v>
      </c>
      <c r="BN96" s="229">
        <v>0</v>
      </c>
      <c r="BO96" s="229">
        <v>0</v>
      </c>
      <c r="BP96" s="229">
        <v>10551.9</v>
      </c>
      <c r="BQ96" s="229">
        <v>10537.1</v>
      </c>
      <c r="BR96" s="229">
        <v>-4470.6499999999996</v>
      </c>
      <c r="BS96" s="229">
        <v>6066.4</v>
      </c>
      <c r="BT96" s="229">
        <v>0</v>
      </c>
      <c r="BU96" s="229">
        <v>0</v>
      </c>
      <c r="BV96" s="229">
        <v>0</v>
      </c>
      <c r="BW96" s="229">
        <v>0</v>
      </c>
      <c r="BX96" s="229">
        <v>0</v>
      </c>
      <c r="BY96" s="229">
        <v>0</v>
      </c>
      <c r="BZ96" s="229">
        <v>0</v>
      </c>
      <c r="CA96" s="229">
        <v>0</v>
      </c>
      <c r="CB96" s="229">
        <v>0</v>
      </c>
      <c r="CC96" s="229">
        <f t="shared" si="44"/>
        <v>385866.67999999924</v>
      </c>
      <c r="CD96" s="229"/>
      <c r="CE96" s="229">
        <f t="shared" si="45"/>
        <v>6066.4</v>
      </c>
      <c r="CF96" s="229"/>
      <c r="CG96" s="229">
        <v>0</v>
      </c>
      <c r="CH96" s="229">
        <f t="shared" si="46"/>
        <v>391933.07999999926</v>
      </c>
      <c r="CI96" s="229">
        <v>115070</v>
      </c>
      <c r="CJ96" s="229">
        <v>0</v>
      </c>
      <c r="CK96" s="229">
        <v>0</v>
      </c>
      <c r="CL96" s="229">
        <v>115070.1</v>
      </c>
      <c r="CM96" s="229">
        <v>0</v>
      </c>
      <c r="CN96" s="229">
        <v>0</v>
      </c>
      <c r="CO96" s="229">
        <v>3320.33</v>
      </c>
      <c r="CP96" s="229">
        <v>0</v>
      </c>
      <c r="CQ96" s="229">
        <v>295744.90000000002</v>
      </c>
      <c r="CR96" s="229">
        <f t="shared" si="47"/>
        <v>414135.33</v>
      </c>
      <c r="CS96" s="229">
        <v>0</v>
      </c>
      <c r="CT96" s="229">
        <v>0</v>
      </c>
      <c r="CU96" s="229">
        <v>0</v>
      </c>
      <c r="CV96" s="229">
        <v>0</v>
      </c>
      <c r="CW96" s="229"/>
      <c r="CX96" s="229"/>
      <c r="CY96" s="229"/>
      <c r="CZ96" s="229">
        <v>0</v>
      </c>
      <c r="DA96" s="229">
        <f t="shared" si="48"/>
        <v>0</v>
      </c>
      <c r="DB96" s="229">
        <v>0</v>
      </c>
      <c r="DC96" s="229">
        <v>10017.68</v>
      </c>
      <c r="DD96" s="229">
        <v>0</v>
      </c>
      <c r="DE96" s="229">
        <v>0</v>
      </c>
      <c r="DF96" s="229">
        <v>-10944.1</v>
      </c>
      <c r="DG96" s="229">
        <v>-21275.58</v>
      </c>
      <c r="DH96" s="229">
        <v>0</v>
      </c>
      <c r="DI96" s="229">
        <v>0</v>
      </c>
      <c r="DJ96" s="229">
        <f t="shared" si="49"/>
        <v>-22202</v>
      </c>
      <c r="DK96" s="229">
        <v>0</v>
      </c>
      <c r="DL96" s="229">
        <v>0</v>
      </c>
      <c r="DM96" s="229">
        <v>0</v>
      </c>
      <c r="DN96" s="229">
        <v>0</v>
      </c>
      <c r="DO96" s="229">
        <v>0</v>
      </c>
      <c r="DP96" s="230">
        <v>0</v>
      </c>
      <c r="DQ96" s="231">
        <f t="shared" si="51"/>
        <v>1078841.1700000002</v>
      </c>
      <c r="DR96" s="232">
        <f t="shared" si="52"/>
        <v>487802.6800000004</v>
      </c>
      <c r="DS96" s="231">
        <f t="shared" si="53"/>
        <v>91616.4</v>
      </c>
      <c r="DT96" s="231">
        <f t="shared" si="54"/>
        <v>53838.04</v>
      </c>
      <c r="DU96" s="231">
        <f t="shared" si="55"/>
        <v>0</v>
      </c>
      <c r="DV96" s="231">
        <f t="shared" si="41"/>
        <v>0</v>
      </c>
    </row>
    <row r="97" spans="1:126" hidden="1">
      <c r="A97" s="226">
        <v>2189</v>
      </c>
      <c r="B97" s="227" t="s">
        <v>382</v>
      </c>
      <c r="C97" s="228" t="s">
        <v>281</v>
      </c>
      <c r="D97" s="228" t="s">
        <v>291</v>
      </c>
      <c r="E97" s="228" t="s">
        <v>5</v>
      </c>
      <c r="F97" s="228" t="s">
        <v>304</v>
      </c>
      <c r="G97" s="229">
        <v>1597303.71</v>
      </c>
      <c r="H97" s="229">
        <v>0</v>
      </c>
      <c r="I97" s="229">
        <v>55195.71</v>
      </c>
      <c r="J97" s="229">
        <v>0</v>
      </c>
      <c r="K97" s="229">
        <v>180560</v>
      </c>
      <c r="L97" s="229">
        <v>4828.22</v>
      </c>
      <c r="M97" s="229">
        <v>0</v>
      </c>
      <c r="N97" s="229">
        <v>0</v>
      </c>
      <c r="O97" s="229">
        <v>61876.639999999992</v>
      </c>
      <c r="P97" s="229">
        <v>33206.19</v>
      </c>
      <c r="Q97" s="229">
        <v>0</v>
      </c>
      <c r="R97" s="229">
        <v>0</v>
      </c>
      <c r="S97" s="229">
        <v>6312.32</v>
      </c>
      <c r="T97" s="229">
        <v>0</v>
      </c>
      <c r="U97" s="229">
        <v>0</v>
      </c>
      <c r="V97" s="229">
        <v>11510.83</v>
      </c>
      <c r="W97" s="229">
        <v>33422</v>
      </c>
      <c r="X97" s="229">
        <f t="shared" si="42"/>
        <v>1984215.6199999999</v>
      </c>
      <c r="Y97" s="229">
        <v>664057.80000000028</v>
      </c>
      <c r="Z97" s="229">
        <v>397.4</v>
      </c>
      <c r="AA97" s="229">
        <v>2053.58</v>
      </c>
      <c r="AB97" s="229">
        <v>337903.06000000064</v>
      </c>
      <c r="AC97" s="229">
        <v>4454.9399999999996</v>
      </c>
      <c r="AD97" s="229">
        <v>0</v>
      </c>
      <c r="AE97" s="229">
        <v>221847.6099999999</v>
      </c>
      <c r="AF97" s="229">
        <v>13360.669999999978</v>
      </c>
      <c r="AG97" s="229">
        <v>0</v>
      </c>
      <c r="AH97" s="229">
        <v>0</v>
      </c>
      <c r="AI97" s="229">
        <v>0</v>
      </c>
      <c r="AJ97" s="229">
        <v>14123.610000000004</v>
      </c>
      <c r="AK97" s="229">
        <v>0</v>
      </c>
      <c r="AL97" s="229">
        <v>4761.0499999999993</v>
      </c>
      <c r="AM97" s="229">
        <v>316.75</v>
      </c>
      <c r="AN97" s="229">
        <v>33995.350000000013</v>
      </c>
      <c r="AO97" s="229">
        <v>31534.81</v>
      </c>
      <c r="AP97" s="229">
        <v>6408.869999999999</v>
      </c>
      <c r="AQ97" s="229">
        <v>332780.26</v>
      </c>
      <c r="AR97" s="229">
        <v>108687.26000000001</v>
      </c>
      <c r="AS97" s="229">
        <v>0</v>
      </c>
      <c r="AT97" s="229">
        <v>0</v>
      </c>
      <c r="AU97" s="229">
        <v>5139.75</v>
      </c>
      <c r="AV97" s="229">
        <v>0</v>
      </c>
      <c r="AW97" s="229">
        <v>165900.71</v>
      </c>
      <c r="AX97" s="229">
        <v>55396.56</v>
      </c>
      <c r="AY97" s="229">
        <v>5816.24</v>
      </c>
      <c r="AZ97" s="229">
        <v>219558.75</v>
      </c>
      <c r="BA97" s="229">
        <v>0</v>
      </c>
      <c r="BB97" s="229">
        <v>0</v>
      </c>
      <c r="BC97" s="229">
        <v>0</v>
      </c>
      <c r="BD97" s="229">
        <f t="shared" si="43"/>
        <v>2228495.0300000012</v>
      </c>
      <c r="BE97" s="229">
        <v>-237278.13000000024</v>
      </c>
      <c r="BF97" s="229">
        <f t="shared" si="32"/>
        <v>-244279.41000000131</v>
      </c>
      <c r="BG97" s="229">
        <f t="shared" si="33"/>
        <v>-481557.54000000155</v>
      </c>
      <c r="BH97" s="229">
        <v>6958.75</v>
      </c>
      <c r="BI97" s="229">
        <v>0</v>
      </c>
      <c r="BJ97" s="229">
        <v>0</v>
      </c>
      <c r="BK97" s="229">
        <v>6958.75</v>
      </c>
      <c r="BL97" s="229">
        <v>0</v>
      </c>
      <c r="BM97" s="229">
        <v>3155.7400000000002</v>
      </c>
      <c r="BN97" s="229">
        <v>0</v>
      </c>
      <c r="BO97" s="229">
        <v>0</v>
      </c>
      <c r="BP97" s="229">
        <v>3155.7400000000002</v>
      </c>
      <c r="BQ97" s="229">
        <v>5.8264504332328215E-13</v>
      </c>
      <c r="BR97" s="229">
        <v>3803.0099999999998</v>
      </c>
      <c r="BS97" s="229">
        <v>3803.01</v>
      </c>
      <c r="BT97" s="229">
        <v>0</v>
      </c>
      <c r="BU97" s="229">
        <v>0</v>
      </c>
      <c r="BV97" s="229">
        <v>0</v>
      </c>
      <c r="BW97" s="229">
        <v>0</v>
      </c>
      <c r="BX97" s="229">
        <v>0</v>
      </c>
      <c r="BY97" s="229">
        <v>0</v>
      </c>
      <c r="BZ97" s="229">
        <v>0</v>
      </c>
      <c r="CA97" s="229">
        <v>0</v>
      </c>
      <c r="CB97" s="229">
        <v>0</v>
      </c>
      <c r="CC97" s="229"/>
      <c r="CD97" s="229">
        <v>-481557.54000000155</v>
      </c>
      <c r="CE97" s="229">
        <f t="shared" si="45"/>
        <v>3803.01</v>
      </c>
      <c r="CF97" s="229"/>
      <c r="CG97" s="229">
        <f>CB97</f>
        <v>0</v>
      </c>
      <c r="CH97" s="229">
        <f t="shared" si="46"/>
        <v>-477754.53000000154</v>
      </c>
      <c r="CI97" s="229">
        <v>0</v>
      </c>
      <c r="CJ97" s="229">
        <v>0</v>
      </c>
      <c r="CK97" s="229">
        <v>0</v>
      </c>
      <c r="CL97" s="229">
        <v>0</v>
      </c>
      <c r="CM97" s="229">
        <v>0</v>
      </c>
      <c r="CN97" s="229">
        <v>0</v>
      </c>
      <c r="CO97" s="229">
        <v>0</v>
      </c>
      <c r="CP97" s="229">
        <v>0</v>
      </c>
      <c r="CQ97" s="229">
        <v>0</v>
      </c>
      <c r="CR97" s="229">
        <f t="shared" si="47"/>
        <v>0</v>
      </c>
      <c r="CS97" s="229">
        <v>0</v>
      </c>
      <c r="CT97" s="229">
        <v>0</v>
      </c>
      <c r="CU97" s="229">
        <v>0</v>
      </c>
      <c r="CV97" s="229">
        <v>0</v>
      </c>
      <c r="CW97" s="229"/>
      <c r="CX97" s="229"/>
      <c r="CY97" s="229"/>
      <c r="CZ97" s="229">
        <f>-364530.880000002-77595.95</f>
        <v>-442126.830000002</v>
      </c>
      <c r="DA97" s="229">
        <f t="shared" si="48"/>
        <v>-442126.830000002</v>
      </c>
      <c r="DB97" s="229">
        <v>0</v>
      </c>
      <c r="DC97" s="229">
        <v>1222.52</v>
      </c>
      <c r="DD97" s="229">
        <v>0</v>
      </c>
      <c r="DE97" s="229">
        <v>0</v>
      </c>
      <c r="DF97" s="229">
        <v>0</v>
      </c>
      <c r="DG97" s="229">
        <v>-36850.22</v>
      </c>
      <c r="DH97" s="229">
        <v>0</v>
      </c>
      <c r="DI97" s="229">
        <v>0</v>
      </c>
      <c r="DJ97" s="229">
        <f t="shared" si="49"/>
        <v>-35627.700000000004</v>
      </c>
      <c r="DK97" s="229">
        <v>0</v>
      </c>
      <c r="DL97" s="229">
        <v>0</v>
      </c>
      <c r="DM97" s="229">
        <v>0</v>
      </c>
      <c r="DN97" s="229">
        <v>0</v>
      </c>
      <c r="DO97" s="229">
        <v>0</v>
      </c>
      <c r="DP97" s="230">
        <v>1.6298145055770874E-9</v>
      </c>
      <c r="DQ97" s="231">
        <f t="shared" si="51"/>
        <v>1244075.0600000008</v>
      </c>
      <c r="DR97" s="232">
        <f t="shared" si="52"/>
        <v>984419.97000000044</v>
      </c>
      <c r="DS97" s="231">
        <f t="shared" si="53"/>
        <v>55396.56</v>
      </c>
      <c r="DT97" s="231">
        <f t="shared" si="54"/>
        <v>101395.15</v>
      </c>
      <c r="DU97" s="231">
        <f t="shared" si="55"/>
        <v>0</v>
      </c>
      <c r="DV97" s="231">
        <f t="shared" si="41"/>
        <v>0</v>
      </c>
    </row>
    <row r="98" spans="1:126" hidden="1">
      <c r="A98" s="226">
        <v>7060</v>
      </c>
      <c r="B98" s="227" t="s">
        <v>383</v>
      </c>
      <c r="C98" s="228" t="s">
        <v>281</v>
      </c>
      <c r="D98" s="228" t="s">
        <v>296</v>
      </c>
      <c r="E98" s="228" t="s">
        <v>5</v>
      </c>
      <c r="F98" s="228" t="s">
        <v>304</v>
      </c>
      <c r="G98" s="229">
        <v>1343231.94</v>
      </c>
      <c r="H98" s="229">
        <v>0</v>
      </c>
      <c r="I98" s="229">
        <v>1689745.1</v>
      </c>
      <c r="J98" s="229">
        <v>0</v>
      </c>
      <c r="K98" s="229">
        <v>72520</v>
      </c>
      <c r="L98" s="229">
        <v>0</v>
      </c>
      <c r="M98" s="229">
        <v>6467</v>
      </c>
      <c r="N98" s="229">
        <v>0</v>
      </c>
      <c r="O98" s="229">
        <v>0</v>
      </c>
      <c r="P98" s="229">
        <v>0</v>
      </c>
      <c r="Q98" s="229">
        <v>0</v>
      </c>
      <c r="R98" s="229">
        <v>0</v>
      </c>
      <c r="S98" s="229">
        <v>2181.4</v>
      </c>
      <c r="T98" s="229">
        <v>160288.14000000001</v>
      </c>
      <c r="U98" s="229">
        <v>0</v>
      </c>
      <c r="V98" s="229">
        <v>15171.46</v>
      </c>
      <c r="W98" s="229">
        <v>21214</v>
      </c>
      <c r="X98" s="229">
        <f t="shared" si="42"/>
        <v>3310819.04</v>
      </c>
      <c r="Y98" s="229">
        <v>1193149.9999999907</v>
      </c>
      <c r="Z98" s="229">
        <v>0</v>
      </c>
      <c r="AA98" s="229">
        <v>1239273.2</v>
      </c>
      <c r="AB98" s="229">
        <v>46518.029999998864</v>
      </c>
      <c r="AC98" s="229">
        <v>155922.29999999999</v>
      </c>
      <c r="AD98" s="229">
        <v>0</v>
      </c>
      <c r="AE98" s="229">
        <v>62378.829999999492</v>
      </c>
      <c r="AF98" s="229">
        <v>400.99999999955799</v>
      </c>
      <c r="AG98" s="229">
        <v>0</v>
      </c>
      <c r="AH98" s="229">
        <v>0</v>
      </c>
      <c r="AI98" s="229">
        <v>0</v>
      </c>
      <c r="AJ98" s="229">
        <v>9939.31</v>
      </c>
      <c r="AK98" s="229">
        <v>0</v>
      </c>
      <c r="AL98" s="229">
        <v>32694.84</v>
      </c>
      <c r="AM98" s="229">
        <v>10501.8</v>
      </c>
      <c r="AN98" s="229">
        <v>35211.75</v>
      </c>
      <c r="AO98" s="229">
        <v>0</v>
      </c>
      <c r="AP98" s="229">
        <v>36140.950000000004</v>
      </c>
      <c r="AQ98" s="229">
        <v>48939.11</v>
      </c>
      <c r="AR98" s="229">
        <v>0</v>
      </c>
      <c r="AS98" s="229">
        <v>0</v>
      </c>
      <c r="AT98" s="229">
        <v>79071.520000000077</v>
      </c>
      <c r="AU98" s="229">
        <v>3291.75</v>
      </c>
      <c r="AV98" s="229">
        <v>0</v>
      </c>
      <c r="AW98" s="229">
        <v>0</v>
      </c>
      <c r="AX98" s="229">
        <v>91866.540000000008</v>
      </c>
      <c r="AY98" s="229">
        <v>779.7</v>
      </c>
      <c r="AZ98" s="229">
        <v>196959.75999999998</v>
      </c>
      <c r="BA98" s="229">
        <v>0</v>
      </c>
      <c r="BB98" s="229">
        <v>0</v>
      </c>
      <c r="BC98" s="229">
        <v>0</v>
      </c>
      <c r="BD98" s="229">
        <f t="shared" si="43"/>
        <v>3243040.3899999885</v>
      </c>
      <c r="BE98" s="229">
        <v>-224781.79999999984</v>
      </c>
      <c r="BF98" s="229">
        <v>67778.650000011548</v>
      </c>
      <c r="BG98" s="229">
        <f t="shared" si="33"/>
        <v>-157003.14999998829</v>
      </c>
      <c r="BH98" s="229">
        <v>40001.379999999997</v>
      </c>
      <c r="BI98" s="229">
        <v>0</v>
      </c>
      <c r="BJ98" s="229">
        <v>0</v>
      </c>
      <c r="BK98" s="229">
        <v>40001.379999999997</v>
      </c>
      <c r="BL98" s="229">
        <v>0</v>
      </c>
      <c r="BM98" s="229">
        <v>0</v>
      </c>
      <c r="BN98" s="229">
        <v>0</v>
      </c>
      <c r="BO98" s="229">
        <v>0</v>
      </c>
      <c r="BP98" s="229">
        <v>0</v>
      </c>
      <c r="BQ98" s="229">
        <v>45431.210000000006</v>
      </c>
      <c r="BR98" s="229">
        <v>40001.379999999997</v>
      </c>
      <c r="BS98" s="229">
        <v>85432.59</v>
      </c>
      <c r="BT98" s="229">
        <v>0</v>
      </c>
      <c r="BU98" s="229">
        <v>0</v>
      </c>
      <c r="BV98" s="229">
        <v>0</v>
      </c>
      <c r="BW98" s="229">
        <v>0</v>
      </c>
      <c r="BX98" s="229">
        <v>0</v>
      </c>
      <c r="BY98" s="229">
        <v>0</v>
      </c>
      <c r="BZ98" s="229">
        <v>0</v>
      </c>
      <c r="CA98" s="229">
        <v>0</v>
      </c>
      <c r="CB98" s="229">
        <v>0</v>
      </c>
      <c r="CC98" s="229"/>
      <c r="CD98" s="229">
        <v>-157003.14999998829</v>
      </c>
      <c r="CE98" s="229">
        <f t="shared" si="45"/>
        <v>85432.59</v>
      </c>
      <c r="CF98" s="229"/>
      <c r="CG98" s="229">
        <v>0</v>
      </c>
      <c r="CH98" s="229">
        <f t="shared" si="46"/>
        <v>-71570.559999988298</v>
      </c>
      <c r="CI98" s="229">
        <v>0</v>
      </c>
      <c r="CJ98" s="229">
        <v>0</v>
      </c>
      <c r="CK98" s="229">
        <v>0</v>
      </c>
      <c r="CL98" s="229">
        <v>0</v>
      </c>
      <c r="CM98" s="229">
        <v>0</v>
      </c>
      <c r="CN98" s="229">
        <v>0</v>
      </c>
      <c r="CO98" s="229">
        <v>0</v>
      </c>
      <c r="CP98" s="229">
        <v>0</v>
      </c>
      <c r="CQ98" s="229">
        <v>0</v>
      </c>
      <c r="CR98" s="229">
        <f t="shared" si="47"/>
        <v>0</v>
      </c>
      <c r="CS98" s="229">
        <v>0</v>
      </c>
      <c r="CT98" s="229">
        <v>0</v>
      </c>
      <c r="CU98" s="229">
        <v>0</v>
      </c>
      <c r="CV98" s="229">
        <v>0</v>
      </c>
      <c r="CW98" s="229"/>
      <c r="CX98" s="229"/>
      <c r="CY98" s="229"/>
      <c r="CZ98" s="229">
        <v>-72134.969999988301</v>
      </c>
      <c r="DA98" s="229">
        <f t="shared" si="48"/>
        <v>-72134.969999988301</v>
      </c>
      <c r="DB98" s="229">
        <v>0</v>
      </c>
      <c r="DC98" s="229">
        <v>648.55999999999995</v>
      </c>
      <c r="DD98" s="229">
        <v>0</v>
      </c>
      <c r="DE98" s="229">
        <v>0</v>
      </c>
      <c r="DF98" s="229">
        <v>0</v>
      </c>
      <c r="DG98" s="229">
        <v>-84.15</v>
      </c>
      <c r="DH98" s="229">
        <v>0</v>
      </c>
      <c r="DI98" s="229">
        <v>0</v>
      </c>
      <c r="DJ98" s="229">
        <f t="shared" si="49"/>
        <v>564.41</v>
      </c>
      <c r="DK98" s="229">
        <v>0</v>
      </c>
      <c r="DL98" s="229">
        <v>0</v>
      </c>
      <c r="DM98" s="229">
        <v>0</v>
      </c>
      <c r="DN98" s="229">
        <v>0</v>
      </c>
      <c r="DO98" s="229">
        <v>0</v>
      </c>
      <c r="DP98" s="230">
        <v>-1.1699739843606949E-8</v>
      </c>
      <c r="DQ98" s="231">
        <f t="shared" si="51"/>
        <v>2697643.3599999887</v>
      </c>
      <c r="DR98" s="232">
        <f t="shared" si="52"/>
        <v>545397.0299999998</v>
      </c>
      <c r="DS98" s="231">
        <f t="shared" si="53"/>
        <v>91866.540000000008</v>
      </c>
      <c r="DT98" s="231">
        <f t="shared" si="54"/>
        <v>2181.4</v>
      </c>
      <c r="DU98" s="231">
        <f t="shared" si="55"/>
        <v>160288.14000000001</v>
      </c>
      <c r="DV98" s="231">
        <f t="shared" si="41"/>
        <v>0</v>
      </c>
    </row>
    <row r="99" spans="1:126" hidden="1">
      <c r="A99" s="226">
        <v>1024</v>
      </c>
      <c r="B99" s="227" t="s">
        <v>384</v>
      </c>
      <c r="C99" s="228" t="s">
        <v>281</v>
      </c>
      <c r="D99" s="228" t="s">
        <v>282</v>
      </c>
      <c r="E99" s="228" t="s">
        <v>5</v>
      </c>
      <c r="F99" s="228" t="s">
        <v>293</v>
      </c>
      <c r="G99" s="229">
        <v>646688</v>
      </c>
      <c r="H99" s="229">
        <v>0</v>
      </c>
      <c r="I99" s="229">
        <v>1196</v>
      </c>
      <c r="J99" s="229">
        <v>0</v>
      </c>
      <c r="K99" s="229">
        <v>0</v>
      </c>
      <c r="L99" s="229">
        <v>8957</v>
      </c>
      <c r="M99" s="229">
        <v>14000</v>
      </c>
      <c r="N99" s="229">
        <v>7000</v>
      </c>
      <c r="O99" s="229">
        <v>0</v>
      </c>
      <c r="P99" s="229">
        <v>4569</v>
      </c>
      <c r="Q99" s="229">
        <v>0</v>
      </c>
      <c r="R99" s="229">
        <v>0</v>
      </c>
      <c r="S99" s="229">
        <v>50818</v>
      </c>
      <c r="T99" s="229">
        <v>0</v>
      </c>
      <c r="U99" s="229">
        <v>0</v>
      </c>
      <c r="V99" s="229">
        <v>0</v>
      </c>
      <c r="W99" s="229">
        <v>0</v>
      </c>
      <c r="X99" s="229">
        <f t="shared" si="42"/>
        <v>733228</v>
      </c>
      <c r="Y99" s="229">
        <v>181924</v>
      </c>
      <c r="Z99" s="229">
        <v>0</v>
      </c>
      <c r="AA99" s="229">
        <v>166001</v>
      </c>
      <c r="AB99" s="229">
        <v>43084</v>
      </c>
      <c r="AC99" s="229">
        <v>51631</v>
      </c>
      <c r="AD99" s="229">
        <v>7262</v>
      </c>
      <c r="AE99" s="229">
        <v>0</v>
      </c>
      <c r="AF99" s="229">
        <v>1606</v>
      </c>
      <c r="AG99" s="229">
        <v>2754</v>
      </c>
      <c r="AH99" s="229">
        <v>0</v>
      </c>
      <c r="AI99" s="229">
        <v>0</v>
      </c>
      <c r="AJ99" s="229">
        <v>19842</v>
      </c>
      <c r="AK99" s="229">
        <v>208</v>
      </c>
      <c r="AL99" s="229">
        <v>2214</v>
      </c>
      <c r="AM99" s="229">
        <v>2715</v>
      </c>
      <c r="AN99" s="229">
        <v>15335</v>
      </c>
      <c r="AO99" s="229">
        <v>0</v>
      </c>
      <c r="AP99" s="229">
        <v>10788</v>
      </c>
      <c r="AQ99" s="229">
        <v>13336</v>
      </c>
      <c r="AR99" s="229">
        <v>0</v>
      </c>
      <c r="AS99" s="229">
        <v>0</v>
      </c>
      <c r="AT99" s="229">
        <v>3791</v>
      </c>
      <c r="AU99" s="229">
        <v>3292</v>
      </c>
      <c r="AV99" s="229">
        <v>0</v>
      </c>
      <c r="AW99" s="229">
        <v>14961</v>
      </c>
      <c r="AX99" s="229">
        <v>75914</v>
      </c>
      <c r="AY99" s="229">
        <v>0</v>
      </c>
      <c r="AZ99" s="229">
        <v>45684</v>
      </c>
      <c r="BA99" s="229">
        <v>0</v>
      </c>
      <c r="BB99" s="229">
        <v>0</v>
      </c>
      <c r="BC99" s="229">
        <v>0</v>
      </c>
      <c r="BD99" s="229">
        <f t="shared" si="43"/>
        <v>662342</v>
      </c>
      <c r="BE99" s="229">
        <v>-565326.36</v>
      </c>
      <c r="BF99" s="229">
        <v>70886</v>
      </c>
      <c r="BG99" s="229">
        <f t="shared" si="33"/>
        <v>-494440.36</v>
      </c>
      <c r="BH99" s="229">
        <v>7532</v>
      </c>
      <c r="BI99" s="229">
        <v>0</v>
      </c>
      <c r="BJ99" s="229">
        <v>0</v>
      </c>
      <c r="BK99" s="229">
        <v>7532</v>
      </c>
      <c r="BL99" s="229">
        <v>0</v>
      </c>
      <c r="BM99" s="229">
        <v>0</v>
      </c>
      <c r="BN99" s="229">
        <v>0</v>
      </c>
      <c r="BO99" s="229">
        <v>0</v>
      </c>
      <c r="BP99" s="229">
        <v>0</v>
      </c>
      <c r="BQ99" s="229">
        <v>10409</v>
      </c>
      <c r="BR99" s="229">
        <v>7532</v>
      </c>
      <c r="BS99" s="229">
        <v>17941</v>
      </c>
      <c r="BT99" s="229">
        <v>0</v>
      </c>
      <c r="BU99" s="229">
        <v>0</v>
      </c>
      <c r="BV99" s="229">
        <v>0</v>
      </c>
      <c r="BW99" s="229">
        <v>0</v>
      </c>
      <c r="BX99" s="229">
        <v>0</v>
      </c>
      <c r="BY99" s="229">
        <v>0</v>
      </c>
      <c r="BZ99" s="229">
        <v>0</v>
      </c>
      <c r="CA99" s="229">
        <v>0</v>
      </c>
      <c r="CB99" s="229">
        <v>0</v>
      </c>
      <c r="CC99" s="229"/>
      <c r="CD99" s="229">
        <v>-494440.36</v>
      </c>
      <c r="CE99" s="229">
        <f t="shared" si="45"/>
        <v>17941</v>
      </c>
      <c r="CF99" s="229"/>
      <c r="CG99" s="229">
        <v>0</v>
      </c>
      <c r="CH99" s="229">
        <f t="shared" si="46"/>
        <v>-476499.36</v>
      </c>
      <c r="CI99" s="229">
        <v>0</v>
      </c>
      <c r="CJ99" s="229">
        <v>0</v>
      </c>
      <c r="CK99" s="229">
        <v>0</v>
      </c>
      <c r="CL99" s="229">
        <v>0</v>
      </c>
      <c r="CM99" s="229">
        <v>0</v>
      </c>
      <c r="CN99" s="229">
        <v>0</v>
      </c>
      <c r="CO99" s="229">
        <v>0</v>
      </c>
      <c r="CP99" s="229">
        <v>0</v>
      </c>
      <c r="CQ99" s="229">
        <v>-518142</v>
      </c>
      <c r="CR99" s="229">
        <v>0</v>
      </c>
      <c r="CS99" s="229">
        <v>0</v>
      </c>
      <c r="CT99" s="229">
        <v>0</v>
      </c>
      <c r="CU99" s="229">
        <v>0</v>
      </c>
      <c r="CV99" s="229">
        <v>0</v>
      </c>
      <c r="CW99" s="229"/>
      <c r="CX99" s="229"/>
      <c r="CY99" s="229"/>
      <c r="CZ99" s="229"/>
      <c r="DA99" s="229">
        <f t="shared" si="48"/>
        <v>0</v>
      </c>
      <c r="DB99" s="229">
        <v>0</v>
      </c>
      <c r="DC99" s="229">
        <v>47252</v>
      </c>
      <c r="DD99" s="229">
        <v>0</v>
      </c>
      <c r="DE99" s="229">
        <v>0</v>
      </c>
      <c r="DF99" s="229">
        <v>-5609</v>
      </c>
      <c r="DG99" s="229">
        <v>0</v>
      </c>
      <c r="DH99" s="229">
        <v>0</v>
      </c>
      <c r="DI99" s="229">
        <v>0</v>
      </c>
      <c r="DJ99" s="229">
        <f t="shared" si="49"/>
        <v>41643</v>
      </c>
      <c r="DK99" s="229">
        <v>0</v>
      </c>
      <c r="DL99" s="229">
        <v>0</v>
      </c>
      <c r="DM99" s="229">
        <v>0</v>
      </c>
      <c r="DN99" s="229">
        <v>0</v>
      </c>
      <c r="DO99" s="229">
        <v>0</v>
      </c>
      <c r="DP99" s="230">
        <v>0</v>
      </c>
      <c r="DQ99" s="231">
        <f t="shared" si="51"/>
        <v>451508</v>
      </c>
      <c r="DR99" s="232">
        <f t="shared" si="52"/>
        <v>210834</v>
      </c>
      <c r="DS99" s="231">
        <f t="shared" si="53"/>
        <v>75914</v>
      </c>
      <c r="DT99" s="231">
        <f t="shared" si="54"/>
        <v>62387</v>
      </c>
      <c r="DU99" s="231">
        <f t="shared" si="55"/>
        <v>0</v>
      </c>
      <c r="DV99" s="231">
        <f t="shared" si="41"/>
        <v>0</v>
      </c>
    </row>
    <row r="100" spans="1:126" hidden="1">
      <c r="A100" s="226">
        <v>7062</v>
      </c>
      <c r="B100" s="227" t="s">
        <v>385</v>
      </c>
      <c r="C100" s="228" t="s">
        <v>281</v>
      </c>
      <c r="D100" s="228" t="s">
        <v>296</v>
      </c>
      <c r="E100" s="228" t="s">
        <v>5</v>
      </c>
      <c r="F100" s="228" t="s">
        <v>283</v>
      </c>
      <c r="G100" s="229">
        <v>1653467.24</v>
      </c>
      <c r="H100" s="229">
        <v>0</v>
      </c>
      <c r="I100" s="229">
        <v>2871433.71</v>
      </c>
      <c r="J100" s="229">
        <v>0</v>
      </c>
      <c r="K100" s="229">
        <v>131820</v>
      </c>
      <c r="L100" s="229">
        <v>800</v>
      </c>
      <c r="M100" s="229">
        <v>0</v>
      </c>
      <c r="N100" s="229">
        <v>0</v>
      </c>
      <c r="O100" s="229">
        <v>291210.76</v>
      </c>
      <c r="P100" s="229">
        <v>167357.68</v>
      </c>
      <c r="Q100" s="229">
        <v>0</v>
      </c>
      <c r="R100" s="229">
        <v>0</v>
      </c>
      <c r="S100" s="229">
        <v>6014.54</v>
      </c>
      <c r="T100" s="229">
        <v>0</v>
      </c>
      <c r="U100" s="229">
        <v>0</v>
      </c>
      <c r="V100" s="229">
        <v>34846.11</v>
      </c>
      <c r="W100" s="229">
        <v>16202</v>
      </c>
      <c r="X100" s="229">
        <f t="shared" si="42"/>
        <v>5173152.04</v>
      </c>
      <c r="Y100" s="229">
        <v>1561162.3800000022</v>
      </c>
      <c r="Z100" s="229">
        <v>0</v>
      </c>
      <c r="AA100" s="229">
        <v>1293558.1299999999</v>
      </c>
      <c r="AB100" s="229">
        <v>254376.6299999964</v>
      </c>
      <c r="AC100" s="229">
        <v>233355.17</v>
      </c>
      <c r="AD100" s="229">
        <v>29035.99</v>
      </c>
      <c r="AE100" s="229">
        <v>309902.4300000011</v>
      </c>
      <c r="AF100" s="229">
        <v>13493.34999999992</v>
      </c>
      <c r="AG100" s="229">
        <v>15521.439999999999</v>
      </c>
      <c r="AH100" s="229">
        <v>0</v>
      </c>
      <c r="AI100" s="229">
        <v>0</v>
      </c>
      <c r="AJ100" s="229">
        <v>16084.789999999999</v>
      </c>
      <c r="AK100" s="229">
        <v>4502.6899999999996</v>
      </c>
      <c r="AL100" s="229">
        <v>16069.81</v>
      </c>
      <c r="AM100" s="229">
        <v>9263</v>
      </c>
      <c r="AN100" s="229">
        <v>101930.85000000002</v>
      </c>
      <c r="AO100" s="229">
        <v>2147.34</v>
      </c>
      <c r="AP100" s="229">
        <v>89718.21</v>
      </c>
      <c r="AQ100" s="229">
        <v>98516.64</v>
      </c>
      <c r="AR100" s="229">
        <v>15923.44</v>
      </c>
      <c r="AS100" s="229">
        <v>71772.37</v>
      </c>
      <c r="AT100" s="229">
        <v>35947.790000000008</v>
      </c>
      <c r="AU100" s="229">
        <v>3291.75</v>
      </c>
      <c r="AV100" s="229">
        <v>1513</v>
      </c>
      <c r="AW100" s="229">
        <v>50758.630000000034</v>
      </c>
      <c r="AX100" s="229">
        <v>588341.73999999976</v>
      </c>
      <c r="AY100" s="229">
        <v>56563.08</v>
      </c>
      <c r="AZ100" s="229">
        <v>154706.86000000002</v>
      </c>
      <c r="BA100" s="229">
        <v>0</v>
      </c>
      <c r="BB100" s="229">
        <v>0</v>
      </c>
      <c r="BC100" s="229">
        <v>0</v>
      </c>
      <c r="BD100" s="229">
        <f t="shared" si="43"/>
        <v>5027457.5100000007</v>
      </c>
      <c r="BE100" s="229">
        <v>660064.80999999947</v>
      </c>
      <c r="BF100" s="229">
        <f>X100-BD100</f>
        <v>145694.52999999933</v>
      </c>
      <c r="BG100" s="229">
        <f t="shared" si="33"/>
        <v>805759.3399999988</v>
      </c>
      <c r="BH100" s="229">
        <v>10581.25</v>
      </c>
      <c r="BI100" s="229">
        <v>0</v>
      </c>
      <c r="BJ100" s="229">
        <v>0</v>
      </c>
      <c r="BK100" s="229">
        <v>10581.25</v>
      </c>
      <c r="BL100" s="229">
        <v>0</v>
      </c>
      <c r="BM100" s="229">
        <v>0</v>
      </c>
      <c r="BN100" s="229">
        <v>0</v>
      </c>
      <c r="BO100" s="229">
        <v>0</v>
      </c>
      <c r="BP100" s="229">
        <v>0</v>
      </c>
      <c r="BQ100" s="229">
        <v>42896.09</v>
      </c>
      <c r="BR100" s="229">
        <v>10581.25</v>
      </c>
      <c r="BS100" s="229">
        <v>53477.34</v>
      </c>
      <c r="BT100" s="229">
        <v>0</v>
      </c>
      <c r="BU100" s="229">
        <v>0</v>
      </c>
      <c r="BV100" s="229">
        <v>0</v>
      </c>
      <c r="BW100" s="229">
        <v>0</v>
      </c>
      <c r="BX100" s="229">
        <v>0</v>
      </c>
      <c r="BY100" s="229">
        <v>0</v>
      </c>
      <c r="BZ100" s="229">
        <v>0</v>
      </c>
      <c r="CA100" s="229">
        <v>0</v>
      </c>
      <c r="CB100" s="229">
        <v>0</v>
      </c>
      <c r="CC100" s="229">
        <f t="shared" si="44"/>
        <v>805759.3399999988</v>
      </c>
      <c r="CD100" s="229"/>
      <c r="CE100" s="229">
        <f t="shared" si="45"/>
        <v>53477.34</v>
      </c>
      <c r="CF100" s="229"/>
      <c r="CG100" s="229">
        <f>CB100</f>
        <v>0</v>
      </c>
      <c r="CH100" s="229">
        <f t="shared" si="46"/>
        <v>859236.67999999877</v>
      </c>
      <c r="CI100" s="229">
        <v>1067269.1000000001</v>
      </c>
      <c r="CJ100" s="229">
        <v>0</v>
      </c>
      <c r="CK100" s="229">
        <v>0</v>
      </c>
      <c r="CL100" s="229">
        <v>1067269.1000000001</v>
      </c>
      <c r="CM100" s="229">
        <v>0</v>
      </c>
      <c r="CN100" s="229">
        <v>0</v>
      </c>
      <c r="CO100" s="229">
        <v>15157.73</v>
      </c>
      <c r="CP100" s="229">
        <v>0</v>
      </c>
      <c r="CQ100" s="229">
        <v>-412282.73</v>
      </c>
      <c r="CR100" s="229">
        <f t="shared" si="47"/>
        <v>670144.10000000009</v>
      </c>
      <c r="CS100" s="229">
        <v>0</v>
      </c>
      <c r="CT100" s="229">
        <v>0</v>
      </c>
      <c r="CU100" s="229">
        <v>0</v>
      </c>
      <c r="CV100" s="229">
        <v>0</v>
      </c>
      <c r="CW100" s="229"/>
      <c r="CX100" s="229"/>
      <c r="CY100" s="229"/>
      <c r="CZ100" s="229">
        <v>0</v>
      </c>
      <c r="DA100" s="229">
        <f t="shared" si="48"/>
        <v>0</v>
      </c>
      <c r="DB100" s="229">
        <v>0</v>
      </c>
      <c r="DC100" s="229">
        <v>249625.66</v>
      </c>
      <c r="DD100" s="229">
        <v>3970.15</v>
      </c>
      <c r="DE100" s="229">
        <v>0</v>
      </c>
      <c r="DF100" s="229">
        <v>-64503.57</v>
      </c>
      <c r="DG100" s="229">
        <v>0</v>
      </c>
      <c r="DH100" s="229">
        <v>0</v>
      </c>
      <c r="DI100" s="229">
        <v>0</v>
      </c>
      <c r="DJ100" s="229">
        <f t="shared" si="49"/>
        <v>189092.24</v>
      </c>
      <c r="DK100" s="229">
        <v>0</v>
      </c>
      <c r="DL100" s="229">
        <v>0</v>
      </c>
      <c r="DM100" s="229">
        <v>0</v>
      </c>
      <c r="DN100" s="229">
        <v>0</v>
      </c>
      <c r="DO100" s="229">
        <v>0</v>
      </c>
      <c r="DP100" s="230">
        <v>0.33999999985098839</v>
      </c>
      <c r="DQ100" s="231">
        <f t="shared" si="51"/>
        <v>3694884.08</v>
      </c>
      <c r="DR100" s="232">
        <f t="shared" si="52"/>
        <v>1332573.4300000006</v>
      </c>
      <c r="DS100" s="231">
        <f t="shared" si="53"/>
        <v>588341.73999999976</v>
      </c>
      <c r="DT100" s="231">
        <f t="shared" si="54"/>
        <v>464582.98</v>
      </c>
      <c r="DU100" s="231">
        <f t="shared" si="55"/>
        <v>0</v>
      </c>
      <c r="DV100" s="231">
        <f t="shared" si="41"/>
        <v>0</v>
      </c>
    </row>
    <row r="101" spans="1:126" hidden="1">
      <c r="A101" s="226">
        <v>2462</v>
      </c>
      <c r="B101" s="227" t="s">
        <v>386</v>
      </c>
      <c r="C101" s="228" t="s">
        <v>281</v>
      </c>
      <c r="D101" s="228" t="s">
        <v>291</v>
      </c>
      <c r="E101" s="228" t="s">
        <v>5</v>
      </c>
      <c r="F101" s="228" t="s">
        <v>283</v>
      </c>
      <c r="G101" s="229">
        <v>2104095.67</v>
      </c>
      <c r="H101" s="229">
        <v>0</v>
      </c>
      <c r="I101" s="229">
        <v>34470.980000000003</v>
      </c>
      <c r="J101" s="229">
        <v>0</v>
      </c>
      <c r="K101" s="229">
        <v>55707</v>
      </c>
      <c r="L101" s="229">
        <v>711666</v>
      </c>
      <c r="M101" s="229">
        <v>40776</v>
      </c>
      <c r="N101" s="229">
        <v>31432</v>
      </c>
      <c r="O101" s="229">
        <v>38629.86</v>
      </c>
      <c r="P101" s="229">
        <v>84932.31</v>
      </c>
      <c r="Q101" s="229">
        <v>0</v>
      </c>
      <c r="R101" s="229">
        <v>0</v>
      </c>
      <c r="S101" s="229">
        <v>66064.850000000006</v>
      </c>
      <c r="T101" s="229">
        <v>20281.009999999998</v>
      </c>
      <c r="U101" s="229">
        <v>0</v>
      </c>
      <c r="V101" s="229">
        <v>2403.13</v>
      </c>
      <c r="W101" s="229">
        <v>101531</v>
      </c>
      <c r="X101" s="229">
        <f t="shared" si="42"/>
        <v>3291989.8099999996</v>
      </c>
      <c r="Y101" s="229">
        <v>1234342.45</v>
      </c>
      <c r="Z101" s="229">
        <v>0</v>
      </c>
      <c r="AA101" s="229">
        <v>327579.85000000003</v>
      </c>
      <c r="AB101" s="229">
        <v>19346.72</v>
      </c>
      <c r="AC101" s="229">
        <v>165546.46</v>
      </c>
      <c r="AD101" s="229">
        <v>0</v>
      </c>
      <c r="AE101" s="229">
        <v>158415.77000000002</v>
      </c>
      <c r="AF101" s="229">
        <v>1960.9</v>
      </c>
      <c r="AG101" s="229">
        <v>7459.71</v>
      </c>
      <c r="AH101" s="229">
        <v>0</v>
      </c>
      <c r="AI101" s="229">
        <v>0</v>
      </c>
      <c r="AJ101" s="229">
        <v>21225.9</v>
      </c>
      <c r="AK101" s="229">
        <v>4287.96</v>
      </c>
      <c r="AL101" s="229">
        <v>51392.3</v>
      </c>
      <c r="AM101" s="229">
        <v>9252.7799999999988</v>
      </c>
      <c r="AN101" s="229">
        <v>44917.33</v>
      </c>
      <c r="AO101" s="229">
        <v>54589.67</v>
      </c>
      <c r="AP101" s="229">
        <v>11252.56</v>
      </c>
      <c r="AQ101" s="229">
        <v>102627.87</v>
      </c>
      <c r="AR101" s="229">
        <v>24627.640000000003</v>
      </c>
      <c r="AS101" s="229">
        <v>0</v>
      </c>
      <c r="AT101" s="229">
        <v>65210.92</v>
      </c>
      <c r="AU101" s="229">
        <v>9471</v>
      </c>
      <c r="AV101" s="229">
        <v>442675.39</v>
      </c>
      <c r="AW101" s="229">
        <v>200256.72999999998</v>
      </c>
      <c r="AX101" s="229">
        <v>37759.61</v>
      </c>
      <c r="AY101" s="229">
        <v>28051.870000000003</v>
      </c>
      <c r="AZ101" s="229">
        <v>376198.56</v>
      </c>
      <c r="BA101" s="229">
        <v>0</v>
      </c>
      <c r="BB101" s="229">
        <v>0</v>
      </c>
      <c r="BC101" s="229">
        <v>0</v>
      </c>
      <c r="BD101" s="229">
        <f t="shared" si="43"/>
        <v>3398449.95</v>
      </c>
      <c r="BE101" s="229">
        <v>730779.20999999973</v>
      </c>
      <c r="BF101" s="229">
        <f>X101-BD101</f>
        <v>-106460.1400000006</v>
      </c>
      <c r="BG101" s="229">
        <f t="shared" si="33"/>
        <v>624319.06999999913</v>
      </c>
      <c r="BH101" s="229">
        <v>8741.8799999999992</v>
      </c>
      <c r="BI101" s="229">
        <v>0</v>
      </c>
      <c r="BJ101" s="229">
        <v>0</v>
      </c>
      <c r="BK101" s="229">
        <v>8741.8799999999992</v>
      </c>
      <c r="BL101" s="229">
        <v>0</v>
      </c>
      <c r="BM101" s="229">
        <v>0</v>
      </c>
      <c r="BN101" s="229">
        <v>19156.05</v>
      </c>
      <c r="BO101" s="229">
        <v>0</v>
      </c>
      <c r="BP101" s="229">
        <v>19156.05</v>
      </c>
      <c r="BQ101" s="229">
        <v>14805</v>
      </c>
      <c r="BR101" s="229">
        <v>-10414.17</v>
      </c>
      <c r="BS101" s="229">
        <v>4390.83</v>
      </c>
      <c r="BT101" s="229">
        <v>0</v>
      </c>
      <c r="BU101" s="229">
        <v>0</v>
      </c>
      <c r="BV101" s="229">
        <v>0</v>
      </c>
      <c r="BW101" s="229">
        <v>0</v>
      </c>
      <c r="BX101" s="229">
        <v>0</v>
      </c>
      <c r="BY101" s="229">
        <v>0</v>
      </c>
      <c r="BZ101" s="229">
        <v>0</v>
      </c>
      <c r="CA101" s="229">
        <v>0</v>
      </c>
      <c r="CB101" s="229">
        <v>0</v>
      </c>
      <c r="CC101" s="229">
        <f t="shared" si="44"/>
        <v>624319.06999999913</v>
      </c>
      <c r="CD101" s="229"/>
      <c r="CE101" s="229">
        <f t="shared" si="45"/>
        <v>4390.83</v>
      </c>
      <c r="CF101" s="229"/>
      <c r="CG101" s="229">
        <v>0</v>
      </c>
      <c r="CH101" s="229">
        <f t="shared" si="46"/>
        <v>628709.89999999909</v>
      </c>
      <c r="CI101" s="229">
        <v>780027.15</v>
      </c>
      <c r="CJ101" s="229">
        <v>5971.39</v>
      </c>
      <c r="CK101" s="229">
        <v>0</v>
      </c>
      <c r="CL101" s="229">
        <v>774055.76</v>
      </c>
      <c r="CM101" s="229">
        <v>0</v>
      </c>
      <c r="CN101" s="229">
        <v>0</v>
      </c>
      <c r="CO101" s="229">
        <v>5178.2299999999996</v>
      </c>
      <c r="CP101" s="229">
        <v>0</v>
      </c>
      <c r="CQ101" s="229">
        <v>0</v>
      </c>
      <c r="CR101" s="229">
        <f t="shared" si="47"/>
        <v>779233.99</v>
      </c>
      <c r="CS101" s="229">
        <v>1005.2</v>
      </c>
      <c r="CT101" s="229">
        <v>0</v>
      </c>
      <c r="CU101" s="229">
        <v>0</v>
      </c>
      <c r="CV101" s="229">
        <v>1005.2</v>
      </c>
      <c r="CW101" s="229"/>
      <c r="CX101" s="229"/>
      <c r="CY101" s="229"/>
      <c r="CZ101" s="229">
        <v>0</v>
      </c>
      <c r="DA101" s="229">
        <f t="shared" si="48"/>
        <v>1005.2</v>
      </c>
      <c r="DB101" s="229">
        <v>14719.05</v>
      </c>
      <c r="DC101" s="229">
        <v>0</v>
      </c>
      <c r="DD101" s="229">
        <v>7054.94</v>
      </c>
      <c r="DE101" s="229">
        <v>0</v>
      </c>
      <c r="DF101" s="229">
        <v>-18330.11</v>
      </c>
      <c r="DG101" s="229">
        <v>-53960.92</v>
      </c>
      <c r="DH101" s="229">
        <v>0</v>
      </c>
      <c r="DI101" s="229">
        <v>-20425.830000000002</v>
      </c>
      <c r="DJ101" s="229">
        <f t="shared" si="49"/>
        <v>-70942.87</v>
      </c>
      <c r="DK101" s="229">
        <v>4500</v>
      </c>
      <c r="DL101" s="229">
        <v>71096.06</v>
      </c>
      <c r="DM101" s="229">
        <v>0</v>
      </c>
      <c r="DN101" s="229">
        <v>-156182.46</v>
      </c>
      <c r="DO101" s="229">
        <v>0</v>
      </c>
      <c r="DP101" s="230">
        <v>-2.0000000135041773E-2</v>
      </c>
      <c r="DQ101" s="231">
        <f t="shared" si="51"/>
        <v>1907192.15</v>
      </c>
      <c r="DR101" s="232">
        <f t="shared" si="52"/>
        <v>1491257.8000000003</v>
      </c>
      <c r="DS101" s="231">
        <f t="shared" si="53"/>
        <v>37759.61</v>
      </c>
      <c r="DT101" s="231">
        <f t="shared" si="54"/>
        <v>221059.02</v>
      </c>
      <c r="DU101" s="231">
        <f t="shared" si="55"/>
        <v>20281.009999999998</v>
      </c>
      <c r="DV101" s="231">
        <f t="shared" si="41"/>
        <v>-80586.399999999994</v>
      </c>
    </row>
    <row r="102" spans="1:126" hidden="1">
      <c r="A102" s="226">
        <v>7012</v>
      </c>
      <c r="B102" s="227" t="s">
        <v>387</v>
      </c>
      <c r="C102" s="228" t="s">
        <v>281</v>
      </c>
      <c r="D102" s="228" t="s">
        <v>296</v>
      </c>
      <c r="E102" s="228" t="s">
        <v>5</v>
      </c>
      <c r="F102" s="228" t="s">
        <v>283</v>
      </c>
      <c r="G102" s="229">
        <v>789559</v>
      </c>
      <c r="H102" s="229">
        <v>0</v>
      </c>
      <c r="I102" s="229">
        <v>653322</v>
      </c>
      <c r="J102" s="229">
        <v>0</v>
      </c>
      <c r="K102" s="229">
        <v>51800</v>
      </c>
      <c r="L102" s="229">
        <v>0</v>
      </c>
      <c r="M102" s="229">
        <v>0</v>
      </c>
      <c r="N102" s="229">
        <v>0</v>
      </c>
      <c r="O102" s="229">
        <v>271794</v>
      </c>
      <c r="P102" s="229">
        <v>17689</v>
      </c>
      <c r="Q102" s="229">
        <v>0</v>
      </c>
      <c r="R102" s="229">
        <v>0</v>
      </c>
      <c r="S102" s="229">
        <v>0</v>
      </c>
      <c r="T102" s="229">
        <v>0</v>
      </c>
      <c r="U102" s="229">
        <v>0</v>
      </c>
      <c r="V102" s="229">
        <v>9194</v>
      </c>
      <c r="W102" s="229">
        <v>22004</v>
      </c>
      <c r="X102" s="229">
        <f t="shared" si="42"/>
        <v>1815362</v>
      </c>
      <c r="Y102" s="229">
        <v>632686</v>
      </c>
      <c r="Z102" s="229">
        <v>0</v>
      </c>
      <c r="AA102" s="229">
        <v>0</v>
      </c>
      <c r="AB102" s="229">
        <v>478139</v>
      </c>
      <c r="AC102" s="229">
        <v>0</v>
      </c>
      <c r="AD102" s="229">
        <v>0</v>
      </c>
      <c r="AE102" s="229">
        <v>480439</v>
      </c>
      <c r="AF102" s="229">
        <v>17372</v>
      </c>
      <c r="AG102" s="229">
        <v>185</v>
      </c>
      <c r="AH102" s="229">
        <v>0</v>
      </c>
      <c r="AI102" s="229">
        <v>0</v>
      </c>
      <c r="AJ102" s="229">
        <v>158</v>
      </c>
      <c r="AK102" s="229">
        <v>0</v>
      </c>
      <c r="AL102" s="229">
        <v>1220</v>
      </c>
      <c r="AM102" s="229">
        <v>0</v>
      </c>
      <c r="AN102" s="229">
        <v>17794</v>
      </c>
      <c r="AO102" s="229">
        <v>0</v>
      </c>
      <c r="AP102" s="229">
        <v>233</v>
      </c>
      <c r="AQ102" s="229">
        <v>250645</v>
      </c>
      <c r="AR102" s="229">
        <v>1279</v>
      </c>
      <c r="AS102" s="229">
        <v>630</v>
      </c>
      <c r="AT102" s="229">
        <v>75901</v>
      </c>
      <c r="AU102" s="229">
        <v>3292</v>
      </c>
      <c r="AV102" s="229">
        <v>0</v>
      </c>
      <c r="AW102" s="229">
        <v>73158.62</v>
      </c>
      <c r="AX102" s="229">
        <v>0</v>
      </c>
      <c r="AY102" s="229">
        <v>0</v>
      </c>
      <c r="AZ102" s="229">
        <v>17185</v>
      </c>
      <c r="BA102" s="229">
        <v>0</v>
      </c>
      <c r="BB102" s="229">
        <v>0</v>
      </c>
      <c r="BC102" s="229">
        <v>0</v>
      </c>
      <c r="BD102" s="229">
        <f t="shared" si="43"/>
        <v>2050316.62</v>
      </c>
      <c r="BE102" s="229">
        <v>103482</v>
      </c>
      <c r="BF102" s="229">
        <f>X102-BD102</f>
        <v>-234954.62000000011</v>
      </c>
      <c r="BG102" s="229">
        <f t="shared" si="33"/>
        <v>-131472.62000000011</v>
      </c>
      <c r="BH102" s="229">
        <v>7038</v>
      </c>
      <c r="BI102" s="229">
        <v>0</v>
      </c>
      <c r="BJ102" s="229">
        <v>0</v>
      </c>
      <c r="BK102" s="229">
        <v>7038</v>
      </c>
      <c r="BL102" s="229">
        <v>0</v>
      </c>
      <c r="BM102" s="229">
        <v>4695</v>
      </c>
      <c r="BN102" s="229">
        <v>0</v>
      </c>
      <c r="BO102" s="229">
        <v>0</v>
      </c>
      <c r="BP102" s="229">
        <v>4695</v>
      </c>
      <c r="BQ102" s="229">
        <v>36285</v>
      </c>
      <c r="BR102" s="229">
        <v>2342</v>
      </c>
      <c r="BS102" s="229">
        <v>38628</v>
      </c>
      <c r="BT102" s="229">
        <v>0</v>
      </c>
      <c r="BU102" s="229">
        <v>0</v>
      </c>
      <c r="BV102" s="229">
        <v>0</v>
      </c>
      <c r="BW102" s="229">
        <v>0</v>
      </c>
      <c r="BX102" s="229">
        <v>0</v>
      </c>
      <c r="BY102" s="229">
        <v>0</v>
      </c>
      <c r="BZ102" s="229">
        <v>0</v>
      </c>
      <c r="CA102" s="229">
        <v>0</v>
      </c>
      <c r="CB102" s="229">
        <v>0</v>
      </c>
      <c r="CC102" s="229"/>
      <c r="CD102" s="229">
        <v>-131472.62000000011</v>
      </c>
      <c r="CE102" s="229">
        <f t="shared" si="45"/>
        <v>38628</v>
      </c>
      <c r="CF102" s="229"/>
      <c r="CG102" s="229">
        <f>CB102</f>
        <v>0</v>
      </c>
      <c r="CH102" s="229">
        <f t="shared" si="46"/>
        <v>-92844.620000000112</v>
      </c>
      <c r="CI102" s="229">
        <v>202306</v>
      </c>
      <c r="CJ102" s="229">
        <v>0</v>
      </c>
      <c r="CK102" s="229">
        <v>0</v>
      </c>
      <c r="CL102" s="229">
        <v>202306</v>
      </c>
      <c r="CM102" s="229">
        <v>0</v>
      </c>
      <c r="CN102" s="229">
        <v>0</v>
      </c>
      <c r="CO102" s="229">
        <v>0</v>
      </c>
      <c r="CP102" s="229">
        <v>0</v>
      </c>
      <c r="CQ102" s="229">
        <v>-280165</v>
      </c>
      <c r="CR102" s="229">
        <f t="shared" si="47"/>
        <v>-77859</v>
      </c>
      <c r="CS102" s="229">
        <v>0</v>
      </c>
      <c r="CT102" s="229">
        <v>0</v>
      </c>
      <c r="CU102" s="229">
        <v>0</v>
      </c>
      <c r="CV102" s="229">
        <v>0</v>
      </c>
      <c r="CW102" s="229"/>
      <c r="CX102" s="229"/>
      <c r="CY102" s="229"/>
      <c r="CZ102" s="229">
        <v>0</v>
      </c>
      <c r="DA102" s="229">
        <f t="shared" si="48"/>
        <v>0</v>
      </c>
      <c r="DB102" s="229">
        <v>0</v>
      </c>
      <c r="DC102" s="229">
        <v>95</v>
      </c>
      <c r="DD102" s="229">
        <v>0</v>
      </c>
      <c r="DE102" s="229">
        <v>0</v>
      </c>
      <c r="DF102" s="229">
        <v>0</v>
      </c>
      <c r="DG102" s="229">
        <v>-15080.62</v>
      </c>
      <c r="DH102" s="229">
        <v>0</v>
      </c>
      <c r="DI102" s="229">
        <v>0</v>
      </c>
      <c r="DJ102" s="229">
        <f t="shared" si="49"/>
        <v>-14985.62</v>
      </c>
      <c r="DK102" s="229">
        <v>0</v>
      </c>
      <c r="DL102" s="229">
        <v>0</v>
      </c>
      <c r="DM102" s="229">
        <v>0</v>
      </c>
      <c r="DN102" s="229">
        <v>0</v>
      </c>
      <c r="DO102" s="229">
        <v>0</v>
      </c>
      <c r="DP102" s="230">
        <v>-0.01</v>
      </c>
      <c r="DQ102" s="231">
        <f t="shared" si="51"/>
        <v>1608636</v>
      </c>
      <c r="DR102" s="232">
        <f t="shared" si="52"/>
        <v>441680.62000000011</v>
      </c>
      <c r="DS102" s="231">
        <f t="shared" si="53"/>
        <v>0</v>
      </c>
      <c r="DT102" s="231">
        <f t="shared" si="54"/>
        <v>289483</v>
      </c>
      <c r="DU102" s="231">
        <f t="shared" si="55"/>
        <v>0</v>
      </c>
      <c r="DV102" s="231">
        <f t="shared" si="41"/>
        <v>0</v>
      </c>
    </row>
    <row r="103" spans="1:126" hidden="1">
      <c r="A103" s="226">
        <v>2127</v>
      </c>
      <c r="B103" s="227" t="s">
        <v>388</v>
      </c>
      <c r="C103" s="228" t="s">
        <v>281</v>
      </c>
      <c r="D103" s="228" t="s">
        <v>291</v>
      </c>
      <c r="E103" s="228" t="s">
        <v>5</v>
      </c>
      <c r="F103" s="228" t="s">
        <v>283</v>
      </c>
      <c r="G103" s="229">
        <v>2759902.69</v>
      </c>
      <c r="H103" s="229">
        <v>0</v>
      </c>
      <c r="I103" s="229">
        <v>178241.43</v>
      </c>
      <c r="J103" s="229">
        <v>0</v>
      </c>
      <c r="K103" s="229">
        <v>362600</v>
      </c>
      <c r="L103" s="229">
        <v>7885.64</v>
      </c>
      <c r="M103" s="229">
        <v>0</v>
      </c>
      <c r="N103" s="229">
        <v>0</v>
      </c>
      <c r="O103" s="229">
        <v>19872.93</v>
      </c>
      <c r="P103" s="229">
        <v>1270.9000000000001</v>
      </c>
      <c r="Q103" s="229">
        <v>0</v>
      </c>
      <c r="R103" s="229">
        <v>0</v>
      </c>
      <c r="S103" s="229">
        <v>14243.6</v>
      </c>
      <c r="T103" s="229">
        <v>18564.61</v>
      </c>
      <c r="U103" s="229">
        <v>0</v>
      </c>
      <c r="V103" s="229">
        <v>258.13</v>
      </c>
      <c r="W103" s="229">
        <v>57382</v>
      </c>
      <c r="X103" s="229">
        <f t="shared" si="42"/>
        <v>3420221.93</v>
      </c>
      <c r="Y103" s="229">
        <v>1359889.66</v>
      </c>
      <c r="Z103" s="229">
        <v>0</v>
      </c>
      <c r="AA103" s="229">
        <v>488862.78</v>
      </c>
      <c r="AB103" s="229">
        <v>0</v>
      </c>
      <c r="AC103" s="229">
        <v>196614.13</v>
      </c>
      <c r="AD103" s="229">
        <v>0</v>
      </c>
      <c r="AE103" s="229">
        <v>97019.03</v>
      </c>
      <c r="AF103" s="229">
        <v>10860.04</v>
      </c>
      <c r="AG103" s="229">
        <v>6947.6</v>
      </c>
      <c r="AH103" s="229">
        <v>0</v>
      </c>
      <c r="AI103" s="229">
        <v>11252.12</v>
      </c>
      <c r="AJ103" s="229">
        <v>2829.96</v>
      </c>
      <c r="AK103" s="229">
        <v>0</v>
      </c>
      <c r="AL103" s="229">
        <v>0</v>
      </c>
      <c r="AM103" s="229">
        <v>16626.490000000002</v>
      </c>
      <c r="AN103" s="229">
        <v>120690.17000000001</v>
      </c>
      <c r="AO103" s="229">
        <v>64578.17</v>
      </c>
      <c r="AP103" s="229">
        <v>26059.14</v>
      </c>
      <c r="AQ103" s="229">
        <v>51873.32</v>
      </c>
      <c r="AR103" s="229">
        <v>76364.95</v>
      </c>
      <c r="AS103" s="229">
        <v>0</v>
      </c>
      <c r="AT103" s="229">
        <v>40636.089999999997</v>
      </c>
      <c r="AU103" s="229">
        <v>0</v>
      </c>
      <c r="AV103" s="229">
        <v>1610</v>
      </c>
      <c r="AW103" s="229">
        <v>184440.94</v>
      </c>
      <c r="AX103" s="229">
        <v>362845.2</v>
      </c>
      <c r="AY103" s="229">
        <v>14420.76</v>
      </c>
      <c r="AZ103" s="229">
        <v>103895.67</v>
      </c>
      <c r="BA103" s="229">
        <v>296998.67</v>
      </c>
      <c r="BB103" s="229">
        <v>0</v>
      </c>
      <c r="BC103" s="229">
        <v>0</v>
      </c>
      <c r="BD103" s="229">
        <f t="shared" si="43"/>
        <v>3535314.8899999997</v>
      </c>
      <c r="BE103" s="229">
        <v>429121.32000000041</v>
      </c>
      <c r="BF103" s="229">
        <f>X103-BD103</f>
        <v>-115092.9599999995</v>
      </c>
      <c r="BG103" s="229">
        <f t="shared" si="33"/>
        <v>314028.36000000092</v>
      </c>
      <c r="BH103" s="229">
        <v>9015.25</v>
      </c>
      <c r="BI103" s="229">
        <v>0</v>
      </c>
      <c r="BJ103" s="229">
        <v>0</v>
      </c>
      <c r="BK103" s="229">
        <v>9015.25</v>
      </c>
      <c r="BL103" s="229">
        <v>0</v>
      </c>
      <c r="BM103" s="229">
        <v>0</v>
      </c>
      <c r="BN103" s="229">
        <v>0</v>
      </c>
      <c r="BO103" s="229">
        <v>0</v>
      </c>
      <c r="BP103" s="229">
        <v>0</v>
      </c>
      <c r="BQ103" s="229">
        <v>36941.53</v>
      </c>
      <c r="BR103" s="229">
        <v>9015.25</v>
      </c>
      <c r="BS103" s="229">
        <v>45956.78</v>
      </c>
      <c r="BT103" s="229">
        <v>0</v>
      </c>
      <c r="BU103" s="229">
        <v>0</v>
      </c>
      <c r="BV103" s="229">
        <v>0</v>
      </c>
      <c r="BW103" s="229">
        <v>0</v>
      </c>
      <c r="BX103" s="229">
        <v>0</v>
      </c>
      <c r="BY103" s="229">
        <v>0</v>
      </c>
      <c r="BZ103" s="229">
        <v>0</v>
      </c>
      <c r="CA103" s="229">
        <v>0</v>
      </c>
      <c r="CB103" s="229">
        <v>0</v>
      </c>
      <c r="CC103" s="229">
        <f t="shared" si="44"/>
        <v>314028.36000000092</v>
      </c>
      <c r="CD103" s="229"/>
      <c r="CE103" s="229">
        <f t="shared" si="45"/>
        <v>45956.78</v>
      </c>
      <c r="CF103" s="229"/>
      <c r="CG103" s="229">
        <f>CB103</f>
        <v>0</v>
      </c>
      <c r="CH103" s="229">
        <f t="shared" si="46"/>
        <v>359985.14000000095</v>
      </c>
      <c r="CI103" s="229">
        <v>661121.15</v>
      </c>
      <c r="CJ103" s="229">
        <v>81841.509999999995</v>
      </c>
      <c r="CK103" s="229">
        <v>0</v>
      </c>
      <c r="CL103" s="229">
        <v>579279.64</v>
      </c>
      <c r="CM103" s="229">
        <v>0</v>
      </c>
      <c r="CN103" s="229">
        <v>0</v>
      </c>
      <c r="CO103" s="229">
        <v>10350.85</v>
      </c>
      <c r="CP103" s="229">
        <v>12525.230000000001</v>
      </c>
      <c r="CQ103" s="229">
        <v>-182699.02</v>
      </c>
      <c r="CR103" s="229">
        <f t="shared" si="47"/>
        <v>419456.69999999995</v>
      </c>
      <c r="CS103" s="229">
        <v>0</v>
      </c>
      <c r="CT103" s="229">
        <v>0</v>
      </c>
      <c r="CU103" s="229">
        <v>0</v>
      </c>
      <c r="CV103" s="229">
        <v>0</v>
      </c>
      <c r="CW103" s="229"/>
      <c r="CX103" s="229"/>
      <c r="CY103" s="229"/>
      <c r="CZ103" s="229">
        <v>0</v>
      </c>
      <c r="DA103" s="229">
        <f t="shared" si="48"/>
        <v>0</v>
      </c>
      <c r="DB103" s="229">
        <v>0</v>
      </c>
      <c r="DC103" s="229">
        <v>0</v>
      </c>
      <c r="DD103" s="229">
        <v>0</v>
      </c>
      <c r="DE103" s="229">
        <v>0</v>
      </c>
      <c r="DF103" s="229">
        <v>-59109.47</v>
      </c>
      <c r="DG103" s="229">
        <v>-361.9</v>
      </c>
      <c r="DH103" s="229">
        <v>0</v>
      </c>
      <c r="DI103" s="229">
        <v>0</v>
      </c>
      <c r="DJ103" s="229">
        <f t="shared" si="49"/>
        <v>-59471.37</v>
      </c>
      <c r="DK103" s="229">
        <v>0</v>
      </c>
      <c r="DL103" s="229">
        <v>0</v>
      </c>
      <c r="DM103" s="229">
        <v>0</v>
      </c>
      <c r="DN103" s="229">
        <v>0</v>
      </c>
      <c r="DO103" s="229">
        <v>0</v>
      </c>
      <c r="DP103" s="230">
        <v>-0.18999999994412065</v>
      </c>
      <c r="DQ103" s="231">
        <f t="shared" si="51"/>
        <v>2153245.6399999997</v>
      </c>
      <c r="DR103" s="232">
        <f t="shared" si="52"/>
        <v>1382069.25</v>
      </c>
      <c r="DS103" s="231">
        <f t="shared" si="53"/>
        <v>362845.2</v>
      </c>
      <c r="DT103" s="231">
        <f t="shared" si="54"/>
        <v>35387.43</v>
      </c>
      <c r="DU103" s="231">
        <f t="shared" si="55"/>
        <v>18564.61</v>
      </c>
      <c r="DV103" s="231">
        <f t="shared" si="41"/>
        <v>0</v>
      </c>
    </row>
    <row r="104" spans="1:126" hidden="1">
      <c r="A104" s="226">
        <v>2129</v>
      </c>
      <c r="B104" s="227" t="s">
        <v>389</v>
      </c>
      <c r="C104" s="228" t="s">
        <v>281</v>
      </c>
      <c r="D104" s="228" t="s">
        <v>291</v>
      </c>
      <c r="E104" s="228" t="s">
        <v>5</v>
      </c>
      <c r="F104" s="228" t="s">
        <v>283</v>
      </c>
      <c r="G104" s="229">
        <v>1484315.9000000001</v>
      </c>
      <c r="H104" s="229">
        <v>0</v>
      </c>
      <c r="I104" s="229">
        <v>179452.41</v>
      </c>
      <c r="J104" s="229">
        <v>0</v>
      </c>
      <c r="K104" s="229">
        <v>88750</v>
      </c>
      <c r="L104" s="229">
        <v>2342.5700000000002</v>
      </c>
      <c r="M104" s="229">
        <v>0</v>
      </c>
      <c r="N104" s="229">
        <v>0</v>
      </c>
      <c r="O104" s="229">
        <v>77002.600000000006</v>
      </c>
      <c r="P104" s="229">
        <v>0</v>
      </c>
      <c r="Q104" s="229">
        <v>0</v>
      </c>
      <c r="R104" s="229">
        <v>0</v>
      </c>
      <c r="S104" s="229">
        <v>4675.3</v>
      </c>
      <c r="T104" s="229">
        <v>6028.99</v>
      </c>
      <c r="U104" s="229">
        <v>0</v>
      </c>
      <c r="V104" s="229">
        <v>4548</v>
      </c>
      <c r="W104" s="229">
        <v>99764</v>
      </c>
      <c r="X104" s="229">
        <f t="shared" si="42"/>
        <v>1946879.7700000003</v>
      </c>
      <c r="Y104" s="229">
        <v>879605.42</v>
      </c>
      <c r="Z104" s="229">
        <v>0</v>
      </c>
      <c r="AA104" s="229">
        <v>171244.26</v>
      </c>
      <c r="AB104" s="229">
        <v>84213.25</v>
      </c>
      <c r="AC104" s="229">
        <v>159771.79</v>
      </c>
      <c r="AD104" s="229">
        <v>0</v>
      </c>
      <c r="AE104" s="229">
        <v>57311.63</v>
      </c>
      <c r="AF104" s="229">
        <v>8212.56</v>
      </c>
      <c r="AG104" s="229">
        <v>8056.97</v>
      </c>
      <c r="AH104" s="229">
        <v>0</v>
      </c>
      <c r="AI104" s="229">
        <v>0</v>
      </c>
      <c r="AJ104" s="229">
        <v>19065.740000000002</v>
      </c>
      <c r="AK104" s="229">
        <v>4231.21</v>
      </c>
      <c r="AL104" s="229">
        <v>15885.61</v>
      </c>
      <c r="AM104" s="229">
        <v>1274.53</v>
      </c>
      <c r="AN104" s="229">
        <v>129130.62</v>
      </c>
      <c r="AO104" s="229">
        <v>17553.5</v>
      </c>
      <c r="AP104" s="229">
        <v>11699.743333333334</v>
      </c>
      <c r="AQ104" s="229">
        <v>54292.21</v>
      </c>
      <c r="AR104" s="229">
        <v>12945.102254901962</v>
      </c>
      <c r="AS104" s="229">
        <v>0</v>
      </c>
      <c r="AT104" s="229">
        <v>31183.610833333332</v>
      </c>
      <c r="AU104" s="229">
        <v>6525</v>
      </c>
      <c r="AV104" s="229">
        <v>0</v>
      </c>
      <c r="AW104" s="229">
        <v>82011.34</v>
      </c>
      <c r="AX104" s="229">
        <v>276632.71000000002</v>
      </c>
      <c r="AY104" s="229">
        <v>10323.200000000001</v>
      </c>
      <c r="AZ104" s="229">
        <v>71246.320000000007</v>
      </c>
      <c r="BA104" s="229">
        <v>0</v>
      </c>
      <c r="BB104" s="229">
        <v>0</v>
      </c>
      <c r="BC104" s="229">
        <v>0</v>
      </c>
      <c r="BD104" s="229">
        <f t="shared" si="43"/>
        <v>2112416.3264215691</v>
      </c>
      <c r="BE104" s="229">
        <v>215618.48999999967</v>
      </c>
      <c r="BF104" s="229">
        <v>-165536.55642156885</v>
      </c>
      <c r="BG104" s="229">
        <v>50081.93357843082</v>
      </c>
      <c r="BH104" s="229">
        <v>7150</v>
      </c>
      <c r="BI104" s="229">
        <v>0</v>
      </c>
      <c r="BJ104" s="229">
        <v>0</v>
      </c>
      <c r="BK104" s="229">
        <v>7150</v>
      </c>
      <c r="BL104" s="229">
        <v>0</v>
      </c>
      <c r="BM104" s="229">
        <v>27457.19</v>
      </c>
      <c r="BN104" s="229">
        <v>0</v>
      </c>
      <c r="BO104" s="229">
        <v>6484.85</v>
      </c>
      <c r="BP104" s="229">
        <v>33942.04</v>
      </c>
      <c r="BQ104" s="229">
        <v>57198.510000000009</v>
      </c>
      <c r="BR104" s="229">
        <v>-26792.04</v>
      </c>
      <c r="BS104" s="229">
        <v>30406.470000000008</v>
      </c>
      <c r="BT104" s="229">
        <v>0</v>
      </c>
      <c r="BU104" s="229">
        <v>0</v>
      </c>
      <c r="BV104" s="229">
        <v>0</v>
      </c>
      <c r="BW104" s="229">
        <v>0</v>
      </c>
      <c r="BX104" s="229">
        <v>0</v>
      </c>
      <c r="BY104" s="229">
        <v>0</v>
      </c>
      <c r="BZ104" s="229">
        <v>0</v>
      </c>
      <c r="CA104" s="229">
        <v>0</v>
      </c>
      <c r="CB104" s="229">
        <v>0</v>
      </c>
      <c r="CC104" s="229">
        <f t="shared" si="44"/>
        <v>50081.93357843082</v>
      </c>
      <c r="CD104" s="229"/>
      <c r="CE104" s="229">
        <f t="shared" si="45"/>
        <v>30406.470000000008</v>
      </c>
      <c r="CF104" s="229"/>
      <c r="CG104" s="229">
        <v>0</v>
      </c>
      <c r="CH104" s="229">
        <f t="shared" si="46"/>
        <v>80488.403578430822</v>
      </c>
      <c r="CI104" s="229">
        <v>197094.75</v>
      </c>
      <c r="CJ104" s="229">
        <v>38940.730000000003</v>
      </c>
      <c r="CK104" s="229">
        <v>249.63</v>
      </c>
      <c r="CL104" s="229">
        <v>158403.65</v>
      </c>
      <c r="CM104" s="229">
        <v>0</v>
      </c>
      <c r="CN104" s="229">
        <v>0</v>
      </c>
      <c r="CO104" s="229">
        <v>9989.86</v>
      </c>
      <c r="CP104" s="229">
        <v>9427.3700000000026</v>
      </c>
      <c r="CQ104" s="229">
        <v>0</v>
      </c>
      <c r="CR104" s="229">
        <f t="shared" si="47"/>
        <v>177820.88</v>
      </c>
      <c r="CS104" s="229">
        <v>22442.97</v>
      </c>
      <c r="CT104" s="229">
        <v>0</v>
      </c>
      <c r="CU104" s="229">
        <v>0</v>
      </c>
      <c r="CV104" s="229">
        <v>22442.97</v>
      </c>
      <c r="CW104" s="229"/>
      <c r="CX104" s="229"/>
      <c r="CY104" s="229"/>
      <c r="CZ104" s="229">
        <v>0</v>
      </c>
      <c r="DA104" s="229">
        <f t="shared" si="48"/>
        <v>22442.97</v>
      </c>
      <c r="DB104" s="229">
        <v>0</v>
      </c>
      <c r="DC104" s="229">
        <v>2029.82</v>
      </c>
      <c r="DD104" s="229">
        <v>2896.9</v>
      </c>
      <c r="DE104" s="229">
        <v>0</v>
      </c>
      <c r="DF104" s="229">
        <v>-7255.12</v>
      </c>
      <c r="DG104" s="229">
        <v>0</v>
      </c>
      <c r="DH104" s="229">
        <v>0</v>
      </c>
      <c r="DI104" s="229">
        <v>0</v>
      </c>
      <c r="DJ104" s="229">
        <f t="shared" si="49"/>
        <v>-2328.3999999999996</v>
      </c>
      <c r="DK104" s="229">
        <v>0</v>
      </c>
      <c r="DL104" s="229">
        <v>0</v>
      </c>
      <c r="DM104" s="229">
        <v>-455.52</v>
      </c>
      <c r="DN104" s="229">
        <v>-116991.19</v>
      </c>
      <c r="DO104" s="229">
        <v>0</v>
      </c>
      <c r="DP104" s="230">
        <v>-0.34000000002561137</v>
      </c>
      <c r="DQ104" s="231">
        <f t="shared" si="51"/>
        <v>1360358.9100000001</v>
      </c>
      <c r="DR104" s="232">
        <f t="shared" si="52"/>
        <v>752057.41642156895</v>
      </c>
      <c r="DS104" s="231">
        <f t="shared" si="53"/>
        <v>276632.71000000002</v>
      </c>
      <c r="DT104" s="231">
        <f t="shared" si="54"/>
        <v>81677.900000000009</v>
      </c>
      <c r="DU104" s="231">
        <f t="shared" si="55"/>
        <v>6028.99</v>
      </c>
      <c r="DV104" s="231">
        <f t="shared" si="41"/>
        <v>-117446.71</v>
      </c>
    </row>
    <row r="105" spans="1:126" hidden="1">
      <c r="A105" s="226">
        <v>2128</v>
      </c>
      <c r="B105" s="227" t="s">
        <v>390</v>
      </c>
      <c r="C105" s="228" t="s">
        <v>281</v>
      </c>
      <c r="D105" s="228" t="s">
        <v>291</v>
      </c>
      <c r="E105" s="228" t="s">
        <v>5</v>
      </c>
      <c r="F105" s="228" t="s">
        <v>283</v>
      </c>
      <c r="G105" s="229">
        <v>2024922.51</v>
      </c>
      <c r="H105" s="229">
        <v>0</v>
      </c>
      <c r="I105" s="229">
        <v>161929.53</v>
      </c>
      <c r="J105" s="229">
        <v>0</v>
      </c>
      <c r="K105" s="229">
        <v>182560</v>
      </c>
      <c r="L105" s="229">
        <v>4456.93</v>
      </c>
      <c r="M105" s="229">
        <v>0</v>
      </c>
      <c r="N105" s="229">
        <v>0</v>
      </c>
      <c r="O105" s="229">
        <v>112305.31</v>
      </c>
      <c r="P105" s="229">
        <v>39006.720000000001</v>
      </c>
      <c r="Q105" s="229">
        <v>0</v>
      </c>
      <c r="R105" s="229">
        <v>0</v>
      </c>
      <c r="S105" s="229">
        <v>15913.21</v>
      </c>
      <c r="T105" s="229">
        <v>0</v>
      </c>
      <c r="U105" s="229">
        <v>0</v>
      </c>
      <c r="V105" s="229">
        <v>7708.75</v>
      </c>
      <c r="W105" s="229">
        <v>19649</v>
      </c>
      <c r="X105" s="229">
        <f t="shared" si="42"/>
        <v>2568451.9600000004</v>
      </c>
      <c r="Y105" s="229">
        <v>1280477.92</v>
      </c>
      <c r="Z105" s="229">
        <v>0</v>
      </c>
      <c r="AA105" s="229">
        <v>195160.79</v>
      </c>
      <c r="AB105" s="229">
        <v>33485.65</v>
      </c>
      <c r="AC105" s="229">
        <v>117430.39</v>
      </c>
      <c r="AD105" s="229">
        <v>143555.97</v>
      </c>
      <c r="AE105" s="229">
        <v>50059.59</v>
      </c>
      <c r="AF105" s="229">
        <v>7965.83</v>
      </c>
      <c r="AG105" s="229">
        <v>8263.5</v>
      </c>
      <c r="AH105" s="229">
        <v>0</v>
      </c>
      <c r="AI105" s="229">
        <v>0</v>
      </c>
      <c r="AJ105" s="229">
        <v>34046.620000000003</v>
      </c>
      <c r="AK105" s="229">
        <v>7349.95</v>
      </c>
      <c r="AL105" s="229">
        <v>46052.04</v>
      </c>
      <c r="AM105" s="229">
        <v>7578.66</v>
      </c>
      <c r="AN105" s="229">
        <v>90078.14</v>
      </c>
      <c r="AO105" s="229">
        <v>20960.28</v>
      </c>
      <c r="AP105" s="229">
        <v>15390.54</v>
      </c>
      <c r="AQ105" s="229">
        <v>80874.006666666668</v>
      </c>
      <c r="AR105" s="229">
        <v>18422.240000000002</v>
      </c>
      <c r="AS105" s="229">
        <v>0</v>
      </c>
      <c r="AT105" s="229">
        <v>27526.615000000002</v>
      </c>
      <c r="AU105" s="229">
        <v>10121</v>
      </c>
      <c r="AV105" s="229">
        <v>10200</v>
      </c>
      <c r="AW105" s="229">
        <v>94145.09</v>
      </c>
      <c r="AX105" s="229">
        <v>69692.11</v>
      </c>
      <c r="AY105" s="229">
        <v>72200.816249999989</v>
      </c>
      <c r="AZ105" s="229">
        <v>169044.54</v>
      </c>
      <c r="BA105" s="229">
        <v>0</v>
      </c>
      <c r="BB105" s="229">
        <v>0</v>
      </c>
      <c r="BC105" s="229">
        <v>0</v>
      </c>
      <c r="BD105" s="229">
        <f t="shared" si="43"/>
        <v>2610082.2879166668</v>
      </c>
      <c r="BE105" s="229">
        <v>255150.15999999963</v>
      </c>
      <c r="BF105" s="229">
        <f t="shared" ref="BF105:BF117" si="56">X105-BD105</f>
        <v>-41630.3279166664</v>
      </c>
      <c r="BG105" s="229">
        <f t="shared" ref="BG105:BG117" si="57">BE105+BF105</f>
        <v>213519.83208333323</v>
      </c>
      <c r="BH105" s="229">
        <v>8072.5</v>
      </c>
      <c r="BI105" s="229">
        <v>0</v>
      </c>
      <c r="BJ105" s="229">
        <v>0</v>
      </c>
      <c r="BK105" s="229">
        <v>8072.5</v>
      </c>
      <c r="BL105" s="229">
        <v>0</v>
      </c>
      <c r="BM105" s="229">
        <v>0</v>
      </c>
      <c r="BN105" s="229">
        <v>0</v>
      </c>
      <c r="BO105" s="229">
        <v>3472.72</v>
      </c>
      <c r="BP105" s="229">
        <v>3472.72</v>
      </c>
      <c r="BQ105" s="229">
        <v>71566.59</v>
      </c>
      <c r="BR105" s="229">
        <v>4599.7800000000007</v>
      </c>
      <c r="BS105" s="229">
        <v>76166.37</v>
      </c>
      <c r="BT105" s="229">
        <v>0</v>
      </c>
      <c r="BU105" s="229">
        <v>0</v>
      </c>
      <c r="BV105" s="229">
        <v>0</v>
      </c>
      <c r="BW105" s="229">
        <v>0</v>
      </c>
      <c r="BX105" s="229">
        <v>0</v>
      </c>
      <c r="BY105" s="229">
        <v>0</v>
      </c>
      <c r="BZ105" s="229">
        <v>0</v>
      </c>
      <c r="CA105" s="229">
        <v>0</v>
      </c>
      <c r="CB105" s="229">
        <v>0</v>
      </c>
      <c r="CC105" s="229">
        <f t="shared" si="44"/>
        <v>213519.83208333323</v>
      </c>
      <c r="CD105" s="229"/>
      <c r="CE105" s="229">
        <f t="shared" si="45"/>
        <v>76166.37</v>
      </c>
      <c r="CF105" s="229"/>
      <c r="CG105" s="229">
        <f t="shared" ref="CG105:CG117" si="58">CB105</f>
        <v>0</v>
      </c>
      <c r="CH105" s="229">
        <f t="shared" si="46"/>
        <v>289686.20208333322</v>
      </c>
      <c r="CI105" s="229">
        <v>404045.9</v>
      </c>
      <c r="CJ105" s="229">
        <v>20443.53</v>
      </c>
      <c r="CK105" s="229">
        <v>7564.92</v>
      </c>
      <c r="CL105" s="229">
        <v>391167.29</v>
      </c>
      <c r="CM105" s="229">
        <v>0</v>
      </c>
      <c r="CN105" s="229">
        <v>0</v>
      </c>
      <c r="CO105" s="229">
        <v>7366.95</v>
      </c>
      <c r="CP105" s="229">
        <v>41695.26</v>
      </c>
      <c r="CQ105" s="229">
        <v>0</v>
      </c>
      <c r="CR105" s="229">
        <f t="shared" si="47"/>
        <v>440229.5</v>
      </c>
      <c r="CS105" s="229">
        <v>79.37</v>
      </c>
      <c r="CT105" s="229">
        <v>0</v>
      </c>
      <c r="CU105" s="229">
        <v>0</v>
      </c>
      <c r="CV105" s="229">
        <v>79.37</v>
      </c>
      <c r="CW105" s="229"/>
      <c r="CX105" s="229"/>
      <c r="CY105" s="229"/>
      <c r="CZ105" s="229">
        <v>0</v>
      </c>
      <c r="DA105" s="229">
        <f t="shared" si="48"/>
        <v>79.37</v>
      </c>
      <c r="DB105" s="229">
        <v>0</v>
      </c>
      <c r="DC105" s="229">
        <v>1988.33</v>
      </c>
      <c r="DD105" s="229">
        <v>9567.9599999999991</v>
      </c>
      <c r="DE105" s="229">
        <v>0</v>
      </c>
      <c r="DF105" s="229">
        <v>-9240.6200000000008</v>
      </c>
      <c r="DG105" s="229">
        <v>0</v>
      </c>
      <c r="DH105" s="229">
        <v>0</v>
      </c>
      <c r="DI105" s="229">
        <v>0</v>
      </c>
      <c r="DJ105" s="229">
        <f t="shared" si="49"/>
        <v>2315.6699999999983</v>
      </c>
      <c r="DK105" s="229">
        <v>0</v>
      </c>
      <c r="DL105" s="229">
        <v>0</v>
      </c>
      <c r="DM105" s="229">
        <v>0</v>
      </c>
      <c r="DN105" s="229">
        <v>-152938.54</v>
      </c>
      <c r="DO105" s="229">
        <v>0</v>
      </c>
      <c r="DP105" s="230"/>
      <c r="DQ105" s="231">
        <f t="shared" si="51"/>
        <v>1828136.14</v>
      </c>
      <c r="DR105" s="232">
        <f t="shared" si="52"/>
        <v>781946.14791666693</v>
      </c>
      <c r="DS105" s="231">
        <f t="shared" si="53"/>
        <v>69692.11</v>
      </c>
      <c r="DT105" s="231">
        <f t="shared" si="54"/>
        <v>167225.24</v>
      </c>
      <c r="DU105" s="231">
        <f t="shared" si="55"/>
        <v>0</v>
      </c>
      <c r="DV105" s="231">
        <f t="shared" ref="DV105:DV136" si="59">SUM(DK105:DO105)</f>
        <v>-152938.54</v>
      </c>
    </row>
    <row r="106" spans="1:126" hidden="1">
      <c r="A106" s="226">
        <v>2420</v>
      </c>
      <c r="B106" s="227" t="s">
        <v>391</v>
      </c>
      <c r="C106" s="228" t="s">
        <v>281</v>
      </c>
      <c r="D106" s="228" t="s">
        <v>291</v>
      </c>
      <c r="E106" s="228" t="s">
        <v>5</v>
      </c>
      <c r="F106" s="228" t="s">
        <v>283</v>
      </c>
      <c r="G106" s="229">
        <v>2053237</v>
      </c>
      <c r="H106" s="229">
        <v>0</v>
      </c>
      <c r="I106" s="229">
        <v>86104</v>
      </c>
      <c r="J106" s="229">
        <v>0</v>
      </c>
      <c r="K106" s="229">
        <v>40450</v>
      </c>
      <c r="L106" s="229">
        <v>4714</v>
      </c>
      <c r="M106" s="229">
        <v>0</v>
      </c>
      <c r="N106" s="229">
        <v>0</v>
      </c>
      <c r="O106" s="229">
        <v>72953</v>
      </c>
      <c r="P106" s="229">
        <v>0</v>
      </c>
      <c r="Q106" s="229">
        <v>0</v>
      </c>
      <c r="R106" s="229">
        <v>0</v>
      </c>
      <c r="S106" s="229">
        <v>242064</v>
      </c>
      <c r="T106" s="229">
        <v>0</v>
      </c>
      <c r="U106" s="229">
        <v>0</v>
      </c>
      <c r="V106" s="229">
        <v>629</v>
      </c>
      <c r="W106" s="229">
        <v>99795</v>
      </c>
      <c r="X106" s="229">
        <f t="shared" si="42"/>
        <v>2599946</v>
      </c>
      <c r="Y106" s="229">
        <v>1003410</v>
      </c>
      <c r="Z106" s="229">
        <v>4363</v>
      </c>
      <c r="AA106" s="229">
        <v>2522</v>
      </c>
      <c r="AB106" s="229">
        <v>376496</v>
      </c>
      <c r="AC106" s="229">
        <v>406</v>
      </c>
      <c r="AD106" s="229">
        <v>0</v>
      </c>
      <c r="AE106" s="229">
        <v>537381</v>
      </c>
      <c r="AF106" s="229">
        <v>26945</v>
      </c>
      <c r="AG106" s="229">
        <v>1289</v>
      </c>
      <c r="AH106" s="229">
        <v>0</v>
      </c>
      <c r="AI106" s="229">
        <v>0</v>
      </c>
      <c r="AJ106" s="229">
        <v>6016</v>
      </c>
      <c r="AK106" s="229">
        <v>0</v>
      </c>
      <c r="AL106" s="229">
        <v>0</v>
      </c>
      <c r="AM106" s="229">
        <v>0</v>
      </c>
      <c r="AN106" s="229">
        <v>39291</v>
      </c>
      <c r="AO106" s="229">
        <v>24536</v>
      </c>
      <c r="AP106" s="229">
        <v>3058</v>
      </c>
      <c r="AQ106" s="229">
        <v>591965</v>
      </c>
      <c r="AR106" s="229">
        <v>97</v>
      </c>
      <c r="AS106" s="229">
        <v>0</v>
      </c>
      <c r="AT106" s="229">
        <v>4594</v>
      </c>
      <c r="AU106" s="229">
        <v>9471</v>
      </c>
      <c r="AV106" s="229">
        <v>0</v>
      </c>
      <c r="AW106" s="229">
        <v>0</v>
      </c>
      <c r="AX106" s="229">
        <v>0</v>
      </c>
      <c r="AY106" s="229">
        <v>10479</v>
      </c>
      <c r="AZ106" s="229">
        <v>56968</v>
      </c>
      <c r="BA106" s="229">
        <v>0</v>
      </c>
      <c r="BB106" s="229">
        <v>0</v>
      </c>
      <c r="BC106" s="229">
        <v>0</v>
      </c>
      <c r="BD106" s="229">
        <f t="shared" si="43"/>
        <v>2699287</v>
      </c>
      <c r="BE106" s="229">
        <v>384081</v>
      </c>
      <c r="BF106" s="229">
        <f t="shared" si="56"/>
        <v>-99341</v>
      </c>
      <c r="BG106" s="229">
        <f t="shared" si="57"/>
        <v>284740</v>
      </c>
      <c r="BH106" s="229">
        <v>14770</v>
      </c>
      <c r="BI106" s="229">
        <v>0</v>
      </c>
      <c r="BJ106" s="229">
        <v>0</v>
      </c>
      <c r="BK106" s="229">
        <v>14770</v>
      </c>
      <c r="BL106" s="229">
        <v>0</v>
      </c>
      <c r="BM106" s="229">
        <v>29935</v>
      </c>
      <c r="BN106" s="229">
        <v>0</v>
      </c>
      <c r="BO106" s="229">
        <v>0</v>
      </c>
      <c r="BP106" s="229">
        <v>29935</v>
      </c>
      <c r="BQ106" s="229">
        <v>22179</v>
      </c>
      <c r="BR106" s="229">
        <v>-15165</v>
      </c>
      <c r="BS106" s="229">
        <v>7014</v>
      </c>
      <c r="BT106" s="229">
        <v>0</v>
      </c>
      <c r="BU106" s="229">
        <v>0</v>
      </c>
      <c r="BV106" s="229">
        <v>0</v>
      </c>
      <c r="BW106" s="229">
        <v>0</v>
      </c>
      <c r="BX106" s="229">
        <v>0</v>
      </c>
      <c r="BY106" s="229">
        <v>0</v>
      </c>
      <c r="BZ106" s="229">
        <v>0</v>
      </c>
      <c r="CA106" s="229">
        <v>0</v>
      </c>
      <c r="CB106" s="229">
        <v>0</v>
      </c>
      <c r="CC106" s="229">
        <f t="shared" si="44"/>
        <v>284740</v>
      </c>
      <c r="CD106" s="229"/>
      <c r="CE106" s="229">
        <f t="shared" si="45"/>
        <v>7014</v>
      </c>
      <c r="CF106" s="229"/>
      <c r="CG106" s="229">
        <f t="shared" si="58"/>
        <v>0</v>
      </c>
      <c r="CH106" s="229">
        <f t="shared" si="46"/>
        <v>291754</v>
      </c>
      <c r="CI106" s="229">
        <v>622136</v>
      </c>
      <c r="CJ106" s="229">
        <v>0</v>
      </c>
      <c r="CK106" s="229">
        <v>0</v>
      </c>
      <c r="CL106" s="229">
        <v>622136</v>
      </c>
      <c r="CM106" s="229">
        <v>0</v>
      </c>
      <c r="CN106" s="229">
        <v>0</v>
      </c>
      <c r="CO106" s="229">
        <v>11088</v>
      </c>
      <c r="CP106" s="229">
        <v>0</v>
      </c>
      <c r="CQ106" s="229">
        <v>-353158</v>
      </c>
      <c r="CR106" s="229">
        <f t="shared" si="47"/>
        <v>280066</v>
      </c>
      <c r="CS106" s="229">
        <v>0</v>
      </c>
      <c r="CT106" s="229">
        <v>0</v>
      </c>
      <c r="CU106" s="229">
        <v>0</v>
      </c>
      <c r="CV106" s="229">
        <v>0</v>
      </c>
      <c r="CW106" s="229"/>
      <c r="CX106" s="229"/>
      <c r="CY106" s="229"/>
      <c r="CZ106" s="229">
        <v>0</v>
      </c>
      <c r="DA106" s="229">
        <f t="shared" si="48"/>
        <v>0</v>
      </c>
      <c r="DB106" s="229">
        <v>0</v>
      </c>
      <c r="DC106" s="229">
        <v>11919</v>
      </c>
      <c r="DD106" s="229">
        <v>0</v>
      </c>
      <c r="DE106" s="229">
        <v>0</v>
      </c>
      <c r="DF106" s="229">
        <v>0</v>
      </c>
      <c r="DG106" s="229">
        <v>-231</v>
      </c>
      <c r="DH106" s="229">
        <v>0</v>
      </c>
      <c r="DI106" s="229">
        <v>0</v>
      </c>
      <c r="DJ106" s="229">
        <f t="shared" si="49"/>
        <v>11688</v>
      </c>
      <c r="DK106" s="229">
        <v>0</v>
      </c>
      <c r="DL106" s="229">
        <v>0</v>
      </c>
      <c r="DM106" s="229">
        <v>0</v>
      </c>
      <c r="DN106" s="229">
        <v>0</v>
      </c>
      <c r="DO106" s="229">
        <v>0</v>
      </c>
      <c r="DP106" s="230">
        <v>-0.01</v>
      </c>
      <c r="DQ106" s="231">
        <f t="shared" si="51"/>
        <v>1951523</v>
      </c>
      <c r="DR106" s="232">
        <f t="shared" si="52"/>
        <v>747764</v>
      </c>
      <c r="DS106" s="231">
        <f t="shared" si="53"/>
        <v>0</v>
      </c>
      <c r="DT106" s="231">
        <f t="shared" si="54"/>
        <v>315017</v>
      </c>
      <c r="DU106" s="231">
        <f t="shared" si="55"/>
        <v>0</v>
      </c>
      <c r="DV106" s="231">
        <f t="shared" si="59"/>
        <v>0</v>
      </c>
    </row>
    <row r="107" spans="1:126" hidden="1">
      <c r="A107" s="226">
        <v>2004</v>
      </c>
      <c r="B107" s="227" t="s">
        <v>392</v>
      </c>
      <c r="C107" s="228" t="s">
        <v>281</v>
      </c>
      <c r="D107" s="228" t="s">
        <v>291</v>
      </c>
      <c r="E107" s="228" t="s">
        <v>5</v>
      </c>
      <c r="F107" s="228" t="s">
        <v>293</v>
      </c>
      <c r="G107" s="229">
        <v>1844309.44</v>
      </c>
      <c r="H107" s="229">
        <v>0</v>
      </c>
      <c r="I107" s="229">
        <v>47170.89</v>
      </c>
      <c r="J107" s="229">
        <v>0</v>
      </c>
      <c r="K107" s="229">
        <v>199410</v>
      </c>
      <c r="L107" s="229">
        <v>400</v>
      </c>
      <c r="M107" s="229">
        <v>0</v>
      </c>
      <c r="N107" s="229">
        <v>0</v>
      </c>
      <c r="O107" s="229">
        <v>44423.140000000014</v>
      </c>
      <c r="P107" s="229">
        <v>28528.31</v>
      </c>
      <c r="Q107" s="229">
        <v>0</v>
      </c>
      <c r="R107" s="229">
        <v>0</v>
      </c>
      <c r="S107" s="229">
        <v>2.4700000000000002</v>
      </c>
      <c r="T107" s="229">
        <v>0</v>
      </c>
      <c r="U107" s="229">
        <v>0</v>
      </c>
      <c r="V107" s="229">
        <v>10910.75</v>
      </c>
      <c r="W107" s="229">
        <v>56325</v>
      </c>
      <c r="X107" s="229">
        <f t="shared" si="42"/>
        <v>2231480</v>
      </c>
      <c r="Y107" s="229">
        <v>1064714.4999999993</v>
      </c>
      <c r="Z107" s="229">
        <v>1438.15</v>
      </c>
      <c r="AA107" s="229">
        <v>0</v>
      </c>
      <c r="AB107" s="229">
        <v>422578.950000001</v>
      </c>
      <c r="AC107" s="229">
        <v>2414.1699999999992</v>
      </c>
      <c r="AD107" s="229">
        <v>0</v>
      </c>
      <c r="AE107" s="229">
        <v>231443.37999999977</v>
      </c>
      <c r="AF107" s="229">
        <v>14825.449999999997</v>
      </c>
      <c r="AG107" s="229">
        <v>2566</v>
      </c>
      <c r="AH107" s="229">
        <v>0</v>
      </c>
      <c r="AI107" s="229">
        <v>0</v>
      </c>
      <c r="AJ107" s="229">
        <v>18766.519999999997</v>
      </c>
      <c r="AK107" s="229">
        <v>0</v>
      </c>
      <c r="AL107" s="229">
        <v>18593.060000000001</v>
      </c>
      <c r="AM107" s="229">
        <v>4411.5000000000009</v>
      </c>
      <c r="AN107" s="229">
        <v>51619.37000000001</v>
      </c>
      <c r="AO107" s="229">
        <v>23631.7</v>
      </c>
      <c r="AP107" s="229">
        <v>6639.4</v>
      </c>
      <c r="AQ107" s="229">
        <v>39507.210000000006</v>
      </c>
      <c r="AR107" s="229">
        <v>564</v>
      </c>
      <c r="AS107" s="229">
        <v>24.04</v>
      </c>
      <c r="AT107" s="229">
        <v>9362.91</v>
      </c>
      <c r="AU107" s="229">
        <v>9471</v>
      </c>
      <c r="AV107" s="229">
        <v>4715</v>
      </c>
      <c r="AW107" s="229">
        <v>108676.65</v>
      </c>
      <c r="AX107" s="229">
        <v>67025.709999999992</v>
      </c>
      <c r="AY107" s="229">
        <v>7821.84</v>
      </c>
      <c r="AZ107" s="229">
        <v>159733.11999999997</v>
      </c>
      <c r="BA107" s="229">
        <v>0</v>
      </c>
      <c r="BB107" s="229">
        <v>0</v>
      </c>
      <c r="BC107" s="229">
        <v>0</v>
      </c>
      <c r="BD107" s="229">
        <f t="shared" si="43"/>
        <v>2270543.63</v>
      </c>
      <c r="BE107" s="229">
        <v>-22083.420000000362</v>
      </c>
      <c r="BF107" s="229">
        <f t="shared" si="56"/>
        <v>-39063.629999999888</v>
      </c>
      <c r="BG107" s="229">
        <f t="shared" si="57"/>
        <v>-61147.05000000025</v>
      </c>
      <c r="BH107" s="229">
        <v>7672</v>
      </c>
      <c r="BI107" s="229">
        <v>0</v>
      </c>
      <c r="BJ107" s="229">
        <v>0</v>
      </c>
      <c r="BK107" s="229">
        <v>7672</v>
      </c>
      <c r="BL107" s="229">
        <v>0</v>
      </c>
      <c r="BM107" s="229">
        <v>24023.279999999999</v>
      </c>
      <c r="BN107" s="229">
        <v>0</v>
      </c>
      <c r="BO107" s="229">
        <v>0</v>
      </c>
      <c r="BP107" s="229">
        <v>24023.279999999999</v>
      </c>
      <c r="BQ107" s="229">
        <v>55361.9</v>
      </c>
      <c r="BR107" s="229">
        <v>-16351.279999999999</v>
      </c>
      <c r="BS107" s="229">
        <v>39010.620000000003</v>
      </c>
      <c r="BT107" s="229">
        <v>0</v>
      </c>
      <c r="BU107" s="229">
        <v>0</v>
      </c>
      <c r="BV107" s="229">
        <v>0</v>
      </c>
      <c r="BW107" s="229">
        <v>0</v>
      </c>
      <c r="BX107" s="229">
        <v>0</v>
      </c>
      <c r="BY107" s="229">
        <v>0</v>
      </c>
      <c r="BZ107" s="229">
        <v>0</v>
      </c>
      <c r="CA107" s="229">
        <v>0</v>
      </c>
      <c r="CB107" s="229">
        <v>0</v>
      </c>
      <c r="CC107" s="229"/>
      <c r="CD107" s="229">
        <v>-61147.05000000025</v>
      </c>
      <c r="CE107" s="229">
        <f t="shared" si="45"/>
        <v>39010.620000000003</v>
      </c>
      <c r="CF107" s="229"/>
      <c r="CG107" s="229">
        <f t="shared" si="58"/>
        <v>0</v>
      </c>
      <c r="CH107" s="229">
        <f t="shared" si="46"/>
        <v>-22136.430000000248</v>
      </c>
      <c r="CI107" s="229">
        <v>0</v>
      </c>
      <c r="CJ107" s="229">
        <v>0</v>
      </c>
      <c r="CK107" s="229">
        <v>0</v>
      </c>
      <c r="CL107" s="229">
        <v>0</v>
      </c>
      <c r="CM107" s="229">
        <v>0</v>
      </c>
      <c r="CN107" s="229">
        <v>0</v>
      </c>
      <c r="CO107" s="229">
        <v>0</v>
      </c>
      <c r="CP107" s="229">
        <v>0</v>
      </c>
      <c r="CQ107" s="229">
        <v>0</v>
      </c>
      <c r="CR107" s="229">
        <f t="shared" si="47"/>
        <v>0</v>
      </c>
      <c r="CS107" s="229">
        <v>0</v>
      </c>
      <c r="CT107" s="229">
        <v>0</v>
      </c>
      <c r="CU107" s="229">
        <v>0</v>
      </c>
      <c r="CV107" s="229">
        <v>0</v>
      </c>
      <c r="CW107" s="229"/>
      <c r="CX107" s="229"/>
      <c r="CY107" s="229"/>
      <c r="CZ107" s="229">
        <v>15450.750000000051</v>
      </c>
      <c r="DA107" s="229">
        <f t="shared" si="48"/>
        <v>15450.750000000051</v>
      </c>
      <c r="DB107" s="229">
        <v>0</v>
      </c>
      <c r="DC107" s="229">
        <v>411.14</v>
      </c>
      <c r="DD107" s="229">
        <v>0</v>
      </c>
      <c r="DE107" s="229">
        <v>0</v>
      </c>
      <c r="DF107" s="229">
        <v>0</v>
      </c>
      <c r="DG107" s="229">
        <v>-37998.32</v>
      </c>
      <c r="DH107" s="229">
        <v>0</v>
      </c>
      <c r="DI107" s="229">
        <v>0</v>
      </c>
      <c r="DJ107" s="229">
        <f t="shared" si="49"/>
        <v>-37587.18</v>
      </c>
      <c r="DK107" s="229">
        <v>0</v>
      </c>
      <c r="DL107" s="229">
        <v>0</v>
      </c>
      <c r="DM107" s="229">
        <v>0</v>
      </c>
      <c r="DN107" s="229">
        <v>0</v>
      </c>
      <c r="DO107" s="229">
        <v>0</v>
      </c>
      <c r="DP107" s="230">
        <v>-4.7293724492192268E-11</v>
      </c>
      <c r="DQ107" s="231">
        <f t="shared" si="51"/>
        <v>1737414.5999999999</v>
      </c>
      <c r="DR107" s="232">
        <f t="shared" si="52"/>
        <v>533129.03</v>
      </c>
      <c r="DS107" s="231">
        <f t="shared" si="53"/>
        <v>67025.709999999992</v>
      </c>
      <c r="DT107" s="231">
        <f t="shared" si="54"/>
        <v>72953.920000000013</v>
      </c>
      <c r="DU107" s="231">
        <f t="shared" si="55"/>
        <v>0</v>
      </c>
      <c r="DV107" s="231">
        <f t="shared" si="59"/>
        <v>0</v>
      </c>
    </row>
    <row r="108" spans="1:126" hidden="1">
      <c r="A108" s="226">
        <v>1012</v>
      </c>
      <c r="B108" s="227" t="s">
        <v>393</v>
      </c>
      <c r="C108" s="228" t="s">
        <v>281</v>
      </c>
      <c r="D108" s="228" t="s">
        <v>282</v>
      </c>
      <c r="E108" s="228" t="s">
        <v>5</v>
      </c>
      <c r="F108" s="228" t="s">
        <v>283</v>
      </c>
      <c r="G108" s="229">
        <v>809668.15</v>
      </c>
      <c r="H108" s="229">
        <v>0</v>
      </c>
      <c r="I108" s="229">
        <v>15378.33</v>
      </c>
      <c r="J108" s="229">
        <v>0</v>
      </c>
      <c r="K108" s="229">
        <v>0</v>
      </c>
      <c r="L108" s="229">
        <v>0</v>
      </c>
      <c r="M108" s="229">
        <v>0</v>
      </c>
      <c r="N108" s="229">
        <v>0</v>
      </c>
      <c r="O108" s="229">
        <v>10735.62</v>
      </c>
      <c r="P108" s="229">
        <v>0</v>
      </c>
      <c r="Q108" s="229">
        <v>0</v>
      </c>
      <c r="R108" s="229">
        <v>0</v>
      </c>
      <c r="S108" s="229">
        <v>1640</v>
      </c>
      <c r="T108" s="229">
        <v>15000</v>
      </c>
      <c r="U108" s="229">
        <v>0</v>
      </c>
      <c r="V108" s="229">
        <v>0</v>
      </c>
      <c r="W108" s="229">
        <v>0</v>
      </c>
      <c r="X108" s="229">
        <f t="shared" si="42"/>
        <v>852422.1</v>
      </c>
      <c r="Y108" s="229">
        <v>326144.79000000027</v>
      </c>
      <c r="Z108" s="229">
        <v>0</v>
      </c>
      <c r="AA108" s="229">
        <v>181092.99000000002</v>
      </c>
      <c r="AB108" s="229">
        <v>0</v>
      </c>
      <c r="AC108" s="229">
        <v>30457.62</v>
      </c>
      <c r="AD108" s="229">
        <v>0</v>
      </c>
      <c r="AE108" s="229">
        <v>0</v>
      </c>
      <c r="AF108" s="229">
        <v>78.040000000003602</v>
      </c>
      <c r="AG108" s="229">
        <v>199.5</v>
      </c>
      <c r="AH108" s="229">
        <v>0</v>
      </c>
      <c r="AI108" s="229">
        <v>0</v>
      </c>
      <c r="AJ108" s="229">
        <v>35649.279999999999</v>
      </c>
      <c r="AK108" s="229">
        <v>2225</v>
      </c>
      <c r="AL108" s="229">
        <v>1485.35</v>
      </c>
      <c r="AM108" s="229">
        <v>2304.84</v>
      </c>
      <c r="AN108" s="229">
        <v>9525.7099999999991</v>
      </c>
      <c r="AO108" s="229">
        <v>0</v>
      </c>
      <c r="AP108" s="229">
        <v>0</v>
      </c>
      <c r="AQ108" s="229">
        <v>70369.600000000006</v>
      </c>
      <c r="AR108" s="229">
        <v>15</v>
      </c>
      <c r="AS108" s="229">
        <v>0</v>
      </c>
      <c r="AT108" s="229">
        <v>3193.119999999999</v>
      </c>
      <c r="AU108" s="229">
        <v>3291.75</v>
      </c>
      <c r="AV108" s="229">
        <v>0</v>
      </c>
      <c r="AW108" s="229">
        <v>6516.75</v>
      </c>
      <c r="AX108" s="229">
        <v>1555</v>
      </c>
      <c r="AY108" s="229">
        <v>0</v>
      </c>
      <c r="AZ108" s="229">
        <v>20731.979999999996</v>
      </c>
      <c r="BA108" s="229">
        <v>0</v>
      </c>
      <c r="BB108" s="229">
        <v>0</v>
      </c>
      <c r="BC108" s="229">
        <v>0</v>
      </c>
      <c r="BD108" s="229">
        <f t="shared" si="43"/>
        <v>694836.32000000018</v>
      </c>
      <c r="BE108" s="229">
        <v>338021.99999999994</v>
      </c>
      <c r="BF108" s="229">
        <f t="shared" si="56"/>
        <v>157585.7799999998</v>
      </c>
      <c r="BG108" s="229">
        <f t="shared" si="57"/>
        <v>495607.77999999974</v>
      </c>
      <c r="BH108" s="229">
        <v>4945</v>
      </c>
      <c r="BI108" s="229">
        <v>0</v>
      </c>
      <c r="BJ108" s="229">
        <v>0</v>
      </c>
      <c r="BK108" s="229">
        <v>4945</v>
      </c>
      <c r="BL108" s="229">
        <v>0</v>
      </c>
      <c r="BM108" s="229">
        <v>0</v>
      </c>
      <c r="BN108" s="229">
        <v>0</v>
      </c>
      <c r="BO108" s="229">
        <v>0</v>
      </c>
      <c r="BP108" s="229">
        <v>0</v>
      </c>
      <c r="BQ108" s="229">
        <v>40513.949999999997</v>
      </c>
      <c r="BR108" s="229">
        <v>4945</v>
      </c>
      <c r="BS108" s="229">
        <v>45458.95</v>
      </c>
      <c r="BT108" s="229">
        <v>0</v>
      </c>
      <c r="BU108" s="229">
        <v>0</v>
      </c>
      <c r="BV108" s="229">
        <v>0</v>
      </c>
      <c r="BW108" s="229">
        <v>0</v>
      </c>
      <c r="BX108" s="229">
        <v>0</v>
      </c>
      <c r="BY108" s="229">
        <v>0</v>
      </c>
      <c r="BZ108" s="229">
        <v>0</v>
      </c>
      <c r="CA108" s="229">
        <v>0</v>
      </c>
      <c r="CB108" s="229">
        <v>0</v>
      </c>
      <c r="CC108" s="229">
        <f t="shared" si="44"/>
        <v>495607.77999999974</v>
      </c>
      <c r="CD108" s="229"/>
      <c r="CE108" s="229">
        <f t="shared" si="45"/>
        <v>45458.95</v>
      </c>
      <c r="CF108" s="229"/>
      <c r="CG108" s="229">
        <f t="shared" si="58"/>
        <v>0</v>
      </c>
      <c r="CH108" s="229">
        <f t="shared" si="46"/>
        <v>541066.72999999975</v>
      </c>
      <c r="CI108" s="229">
        <v>10368</v>
      </c>
      <c r="CJ108" s="229">
        <v>0</v>
      </c>
      <c r="CK108" s="229">
        <v>0</v>
      </c>
      <c r="CL108" s="229">
        <v>10368</v>
      </c>
      <c r="CM108" s="229">
        <v>0</v>
      </c>
      <c r="CN108" s="229">
        <v>0</v>
      </c>
      <c r="CO108" s="229">
        <v>4191.83</v>
      </c>
      <c r="CP108" s="229">
        <v>0</v>
      </c>
      <c r="CQ108" s="229">
        <v>522472</v>
      </c>
      <c r="CR108" s="229">
        <f t="shared" si="47"/>
        <v>537031.82999999996</v>
      </c>
      <c r="CS108" s="229">
        <v>0</v>
      </c>
      <c r="CT108" s="229">
        <v>0</v>
      </c>
      <c r="CU108" s="229">
        <v>0</v>
      </c>
      <c r="CV108" s="229">
        <v>0</v>
      </c>
      <c r="CW108" s="229"/>
      <c r="CX108" s="229"/>
      <c r="CY108" s="229"/>
      <c r="CZ108" s="229">
        <v>0</v>
      </c>
      <c r="DA108" s="229">
        <f t="shared" si="48"/>
        <v>0</v>
      </c>
      <c r="DB108" s="229">
        <v>0</v>
      </c>
      <c r="DC108" s="229">
        <v>10405.620000000001</v>
      </c>
      <c r="DD108" s="229">
        <v>0</v>
      </c>
      <c r="DE108" s="229">
        <v>0</v>
      </c>
      <c r="DF108" s="229">
        <v>0</v>
      </c>
      <c r="DG108" s="229">
        <v>-6370.25</v>
      </c>
      <c r="DH108" s="229">
        <v>0</v>
      </c>
      <c r="DI108" s="229">
        <v>0</v>
      </c>
      <c r="DJ108" s="229">
        <f t="shared" si="49"/>
        <v>4035.3700000000008</v>
      </c>
      <c r="DK108" s="229">
        <v>0</v>
      </c>
      <c r="DL108" s="229">
        <v>0</v>
      </c>
      <c r="DM108" s="229">
        <v>0</v>
      </c>
      <c r="DN108" s="229">
        <v>0</v>
      </c>
      <c r="DO108" s="229">
        <v>0</v>
      </c>
      <c r="DP108" s="230">
        <v>-0.46999999997206032</v>
      </c>
      <c r="DQ108" s="231">
        <f t="shared" si="51"/>
        <v>537773.44000000029</v>
      </c>
      <c r="DR108" s="232">
        <f t="shared" si="52"/>
        <v>157062.87999999989</v>
      </c>
      <c r="DS108" s="231">
        <f t="shared" si="53"/>
        <v>1555</v>
      </c>
      <c r="DT108" s="231">
        <f t="shared" si="54"/>
        <v>12375.62</v>
      </c>
      <c r="DU108" s="231">
        <f t="shared" si="55"/>
        <v>15000</v>
      </c>
      <c r="DV108" s="231">
        <f t="shared" si="59"/>
        <v>0</v>
      </c>
    </row>
    <row r="109" spans="1:126" hidden="1">
      <c r="A109" s="226">
        <v>2133</v>
      </c>
      <c r="B109" s="227" t="s">
        <v>394</v>
      </c>
      <c r="C109" s="228" t="s">
        <v>281</v>
      </c>
      <c r="D109" s="228" t="s">
        <v>291</v>
      </c>
      <c r="E109" s="228" t="s">
        <v>5</v>
      </c>
      <c r="F109" s="228" t="s">
        <v>283</v>
      </c>
      <c r="G109" s="229">
        <v>2648134.11</v>
      </c>
      <c r="H109" s="229">
        <v>0</v>
      </c>
      <c r="I109" s="229">
        <v>110590.78</v>
      </c>
      <c r="J109" s="229">
        <v>0</v>
      </c>
      <c r="K109" s="229">
        <v>279170</v>
      </c>
      <c r="L109" s="229">
        <v>3742.08</v>
      </c>
      <c r="M109" s="229">
        <v>0</v>
      </c>
      <c r="N109" s="229">
        <v>0</v>
      </c>
      <c r="O109" s="229">
        <v>40900.67</v>
      </c>
      <c r="P109" s="229">
        <v>21843.05</v>
      </c>
      <c r="Q109" s="229">
        <v>0</v>
      </c>
      <c r="R109" s="229">
        <v>0</v>
      </c>
      <c r="S109" s="229">
        <v>14479</v>
      </c>
      <c r="T109" s="229">
        <v>0</v>
      </c>
      <c r="U109" s="229">
        <v>0</v>
      </c>
      <c r="V109" s="229">
        <v>396.88</v>
      </c>
      <c r="W109" s="229">
        <v>78004</v>
      </c>
      <c r="X109" s="229">
        <f t="shared" si="42"/>
        <v>3197260.5699999994</v>
      </c>
      <c r="Y109" s="229">
        <v>1113989.3400000001</v>
      </c>
      <c r="Z109" s="229">
        <v>22105.91</v>
      </c>
      <c r="AA109" s="229">
        <v>558546.55999999994</v>
      </c>
      <c r="AB109" s="229">
        <v>0</v>
      </c>
      <c r="AC109" s="229">
        <v>138905.38</v>
      </c>
      <c r="AD109" s="229">
        <v>81977.489999999991</v>
      </c>
      <c r="AE109" s="229">
        <v>103724.63</v>
      </c>
      <c r="AF109" s="229">
        <v>6321.23</v>
      </c>
      <c r="AG109" s="229">
        <v>4865</v>
      </c>
      <c r="AH109" s="229">
        <v>0</v>
      </c>
      <c r="AI109" s="229">
        <v>0</v>
      </c>
      <c r="AJ109" s="229">
        <v>70774.8</v>
      </c>
      <c r="AK109" s="229">
        <v>0</v>
      </c>
      <c r="AL109" s="229">
        <v>0</v>
      </c>
      <c r="AM109" s="229">
        <v>12657.8</v>
      </c>
      <c r="AN109" s="229">
        <v>65861.64</v>
      </c>
      <c r="AO109" s="229">
        <v>46374.720000000001</v>
      </c>
      <c r="AP109" s="229">
        <v>13257.369999999999</v>
      </c>
      <c r="AQ109" s="229">
        <v>99917.39</v>
      </c>
      <c r="AR109" s="229">
        <v>55481.939999999995</v>
      </c>
      <c r="AS109" s="229">
        <v>0</v>
      </c>
      <c r="AT109" s="229">
        <v>26424.010000000002</v>
      </c>
      <c r="AU109" s="229">
        <v>9471</v>
      </c>
      <c r="AV109" s="229">
        <v>13042.869999999999</v>
      </c>
      <c r="AW109" s="229">
        <v>60833.86</v>
      </c>
      <c r="AX109" s="229">
        <v>207101.17</v>
      </c>
      <c r="AY109" s="229">
        <v>10479.26</v>
      </c>
      <c r="AZ109" s="229">
        <v>81264.689999999988</v>
      </c>
      <c r="BA109" s="229">
        <v>427773</v>
      </c>
      <c r="BB109" s="229">
        <v>0</v>
      </c>
      <c r="BC109" s="229">
        <v>0</v>
      </c>
      <c r="BD109" s="229">
        <f t="shared" si="43"/>
        <v>3231151.0599999996</v>
      </c>
      <c r="BE109" s="229">
        <v>385719.86999999994</v>
      </c>
      <c r="BF109" s="229">
        <f t="shared" si="56"/>
        <v>-33890.490000000224</v>
      </c>
      <c r="BG109" s="229">
        <f t="shared" si="57"/>
        <v>351829.37999999971</v>
      </c>
      <c r="BH109" s="229">
        <v>8702.5</v>
      </c>
      <c r="BI109" s="229">
        <v>0</v>
      </c>
      <c r="BJ109" s="229">
        <v>0</v>
      </c>
      <c r="BK109" s="229">
        <v>8702.5</v>
      </c>
      <c r="BL109" s="229">
        <v>0</v>
      </c>
      <c r="BM109" s="229">
        <v>0</v>
      </c>
      <c r="BN109" s="229">
        <v>0</v>
      </c>
      <c r="BO109" s="229">
        <v>0</v>
      </c>
      <c r="BP109" s="229">
        <v>0</v>
      </c>
      <c r="BQ109" s="229">
        <v>32161.299999999996</v>
      </c>
      <c r="BR109" s="229">
        <v>8702.5</v>
      </c>
      <c r="BS109" s="229">
        <v>40863.799999999996</v>
      </c>
      <c r="BT109" s="229">
        <v>0</v>
      </c>
      <c r="BU109" s="229">
        <v>0</v>
      </c>
      <c r="BV109" s="229">
        <v>0</v>
      </c>
      <c r="BW109" s="229">
        <v>0</v>
      </c>
      <c r="BX109" s="229">
        <v>0</v>
      </c>
      <c r="BY109" s="229">
        <v>0</v>
      </c>
      <c r="BZ109" s="229">
        <v>0</v>
      </c>
      <c r="CA109" s="229">
        <v>0</v>
      </c>
      <c r="CB109" s="229">
        <v>0</v>
      </c>
      <c r="CC109" s="229">
        <f t="shared" si="44"/>
        <v>351829.37999999971</v>
      </c>
      <c r="CD109" s="229"/>
      <c r="CE109" s="229">
        <f t="shared" si="45"/>
        <v>40863.799999999996</v>
      </c>
      <c r="CF109" s="229"/>
      <c r="CG109" s="229">
        <f t="shared" si="58"/>
        <v>0</v>
      </c>
      <c r="CH109" s="229">
        <f t="shared" si="46"/>
        <v>392693.1799999997</v>
      </c>
      <c r="CI109" s="229" t="s">
        <v>395</v>
      </c>
      <c r="CJ109" s="229" t="s">
        <v>396</v>
      </c>
      <c r="CK109" s="229">
        <v>0</v>
      </c>
      <c r="CL109" s="229">
        <v>187692.48</v>
      </c>
      <c r="CM109" s="229">
        <v>0</v>
      </c>
      <c r="CN109" s="229">
        <v>0</v>
      </c>
      <c r="CO109" s="229">
        <v>-5630.46</v>
      </c>
      <c r="CP109" s="229">
        <v>-6267.9299999999994</v>
      </c>
      <c r="CQ109" s="229">
        <v>0</v>
      </c>
      <c r="CR109" s="229">
        <f t="shared" si="47"/>
        <v>175794.09000000003</v>
      </c>
      <c r="CS109" s="229">
        <v>191225.16999999998</v>
      </c>
      <c r="CT109" s="229">
        <v>0</v>
      </c>
      <c r="CU109" s="229">
        <v>0</v>
      </c>
      <c r="CV109" s="229">
        <v>191225.16999999998</v>
      </c>
      <c r="CW109" s="229"/>
      <c r="CX109" s="229"/>
      <c r="CY109" s="229"/>
      <c r="CZ109" s="229">
        <v>0</v>
      </c>
      <c r="DA109" s="229">
        <f t="shared" si="48"/>
        <v>191225.16999999998</v>
      </c>
      <c r="DB109" s="229">
        <v>0</v>
      </c>
      <c r="DC109" s="229">
        <v>0</v>
      </c>
      <c r="DD109" s="229">
        <v>0</v>
      </c>
      <c r="DE109" s="229">
        <v>0</v>
      </c>
      <c r="DF109" s="229">
        <v>-15323.65</v>
      </c>
      <c r="DG109" s="229">
        <v>-130.9</v>
      </c>
      <c r="DH109" s="229">
        <v>0</v>
      </c>
      <c r="DI109" s="229">
        <v>0</v>
      </c>
      <c r="DJ109" s="229">
        <f t="shared" si="49"/>
        <v>-15454.55</v>
      </c>
      <c r="DK109" s="229">
        <v>-33687.75</v>
      </c>
      <c r="DL109" s="229">
        <v>78447</v>
      </c>
      <c r="DM109" s="229">
        <v>-2148.89</v>
      </c>
      <c r="DN109" s="229">
        <v>-1482</v>
      </c>
      <c r="DO109" s="229">
        <v>0</v>
      </c>
      <c r="DP109" s="230">
        <v>0.10999999998603016</v>
      </c>
      <c r="DQ109" s="231">
        <f t="shared" si="51"/>
        <v>2025570.54</v>
      </c>
      <c r="DR109" s="232">
        <f t="shared" si="52"/>
        <v>1205580.5199999996</v>
      </c>
      <c r="DS109" s="231">
        <f t="shared" si="53"/>
        <v>207101.17</v>
      </c>
      <c r="DT109" s="231">
        <f t="shared" si="54"/>
        <v>77222.720000000001</v>
      </c>
      <c r="DU109" s="231">
        <f t="shared" si="55"/>
        <v>0</v>
      </c>
      <c r="DV109" s="231">
        <f t="shared" si="59"/>
        <v>41128.36</v>
      </c>
    </row>
    <row r="110" spans="1:126" hidden="1">
      <c r="A110" s="226">
        <v>3322</v>
      </c>
      <c r="B110" s="227" t="s">
        <v>397</v>
      </c>
      <c r="C110" s="228" t="s">
        <v>281</v>
      </c>
      <c r="D110" s="228" t="s">
        <v>291</v>
      </c>
      <c r="E110" s="228" t="s">
        <v>5</v>
      </c>
      <c r="F110" s="228" t="s">
        <v>283</v>
      </c>
      <c r="G110" s="229">
        <v>1274646.1200000001</v>
      </c>
      <c r="H110" s="229">
        <v>0</v>
      </c>
      <c r="I110" s="229">
        <v>59817.93</v>
      </c>
      <c r="J110" s="229">
        <v>0</v>
      </c>
      <c r="K110" s="229">
        <v>111700</v>
      </c>
      <c r="L110" s="229">
        <v>771.29</v>
      </c>
      <c r="M110" s="229">
        <v>0</v>
      </c>
      <c r="N110" s="229">
        <v>0</v>
      </c>
      <c r="O110" s="229">
        <v>65523.47</v>
      </c>
      <c r="P110" s="229">
        <v>7290.91</v>
      </c>
      <c r="Q110" s="229">
        <v>0</v>
      </c>
      <c r="R110" s="229">
        <v>0</v>
      </c>
      <c r="S110" s="229">
        <v>10077.870000000001</v>
      </c>
      <c r="T110" s="229">
        <v>0</v>
      </c>
      <c r="U110" s="229">
        <v>0</v>
      </c>
      <c r="V110" s="229">
        <v>4707.5</v>
      </c>
      <c r="W110" s="229">
        <v>43152</v>
      </c>
      <c r="X110" s="229">
        <f t="shared" si="42"/>
        <v>1577687.09</v>
      </c>
      <c r="Y110" s="229">
        <v>645375.06000000006</v>
      </c>
      <c r="Z110" s="229">
        <v>0</v>
      </c>
      <c r="AA110" s="229">
        <v>294013.34000000003</v>
      </c>
      <c r="AB110" s="229">
        <v>44992.68</v>
      </c>
      <c r="AC110" s="229">
        <v>53910.69</v>
      </c>
      <c r="AD110" s="229">
        <v>0</v>
      </c>
      <c r="AE110" s="229">
        <v>43019.86</v>
      </c>
      <c r="AF110" s="229">
        <v>502.35</v>
      </c>
      <c r="AG110" s="229">
        <v>9093.2000000000007</v>
      </c>
      <c r="AH110" s="229">
        <v>0</v>
      </c>
      <c r="AI110" s="229">
        <v>0</v>
      </c>
      <c r="AJ110" s="229">
        <v>22872.68</v>
      </c>
      <c r="AK110" s="229">
        <v>526.24</v>
      </c>
      <c r="AL110" s="229">
        <v>3969.76</v>
      </c>
      <c r="AM110" s="229">
        <v>9486.15</v>
      </c>
      <c r="AN110" s="229">
        <v>16305.37</v>
      </c>
      <c r="AO110" s="229">
        <v>7944.8</v>
      </c>
      <c r="AP110" s="229">
        <v>1583.4</v>
      </c>
      <c r="AQ110" s="229">
        <v>43652.099999999817</v>
      </c>
      <c r="AR110" s="229">
        <v>12400.57</v>
      </c>
      <c r="AS110" s="229">
        <v>0</v>
      </c>
      <c r="AT110" s="229">
        <v>34050.58</v>
      </c>
      <c r="AU110" s="229">
        <v>10034.75</v>
      </c>
      <c r="AV110" s="229">
        <v>3677.5</v>
      </c>
      <c r="AW110" s="229">
        <v>155890.4</v>
      </c>
      <c r="AX110" s="229">
        <v>60112.94</v>
      </c>
      <c r="AY110" s="229">
        <v>27487.519999999997</v>
      </c>
      <c r="AZ110" s="229">
        <v>40839.300000000003</v>
      </c>
      <c r="BA110" s="229">
        <v>0</v>
      </c>
      <c r="BB110" s="229">
        <v>0</v>
      </c>
      <c r="BC110" s="229">
        <v>0</v>
      </c>
      <c r="BD110" s="229">
        <f t="shared" si="43"/>
        <v>1541741.2400000002</v>
      </c>
      <c r="BE110" s="229">
        <v>28133.239999999845</v>
      </c>
      <c r="BF110" s="229">
        <f t="shared" si="56"/>
        <v>35945.84999999986</v>
      </c>
      <c r="BG110" s="229">
        <f t="shared" si="57"/>
        <v>64079.089999999705</v>
      </c>
      <c r="BH110" s="229">
        <v>0</v>
      </c>
      <c r="BI110" s="229">
        <v>0</v>
      </c>
      <c r="BJ110" s="229">
        <v>0</v>
      </c>
      <c r="BK110" s="229">
        <v>0</v>
      </c>
      <c r="BL110" s="229">
        <v>0</v>
      </c>
      <c r="BM110" s="229">
        <v>0</v>
      </c>
      <c r="BN110" s="229">
        <v>0</v>
      </c>
      <c r="BO110" s="229">
        <v>0</v>
      </c>
      <c r="BP110" s="229">
        <v>0</v>
      </c>
      <c r="BQ110" s="229">
        <v>13482.24</v>
      </c>
      <c r="BR110" s="229">
        <v>0</v>
      </c>
      <c r="BS110" s="229">
        <v>13482.24</v>
      </c>
      <c r="BT110" s="229">
        <v>0</v>
      </c>
      <c r="BU110" s="229">
        <v>0</v>
      </c>
      <c r="BV110" s="229">
        <v>0</v>
      </c>
      <c r="BW110" s="229">
        <v>0</v>
      </c>
      <c r="BX110" s="229">
        <v>0</v>
      </c>
      <c r="BY110" s="229">
        <v>0</v>
      </c>
      <c r="BZ110" s="229">
        <v>0</v>
      </c>
      <c r="CA110" s="229">
        <v>0</v>
      </c>
      <c r="CB110" s="229">
        <v>0</v>
      </c>
      <c r="CC110" s="229">
        <f t="shared" si="44"/>
        <v>64079.089999999705</v>
      </c>
      <c r="CD110" s="229"/>
      <c r="CE110" s="229">
        <f t="shared" si="45"/>
        <v>13482.24</v>
      </c>
      <c r="CF110" s="229"/>
      <c r="CG110" s="229">
        <f t="shared" si="58"/>
        <v>0</v>
      </c>
      <c r="CH110" s="229">
        <f t="shared" si="46"/>
        <v>77561.329999999711</v>
      </c>
      <c r="CI110" s="229">
        <v>206629.44</v>
      </c>
      <c r="CJ110" s="229">
        <v>114781.45</v>
      </c>
      <c r="CK110" s="229">
        <v>997.84</v>
      </c>
      <c r="CL110" s="229">
        <v>92845.83</v>
      </c>
      <c r="CM110" s="229">
        <v>0</v>
      </c>
      <c r="CN110" s="229">
        <v>0</v>
      </c>
      <c r="CO110" s="229">
        <v>1640.23</v>
      </c>
      <c r="CP110" s="229">
        <v>0</v>
      </c>
      <c r="CQ110" s="229">
        <v>10646.51</v>
      </c>
      <c r="CR110" s="229">
        <f t="shared" si="47"/>
        <v>105132.56999999999</v>
      </c>
      <c r="CS110" s="229">
        <v>0</v>
      </c>
      <c r="CT110" s="229">
        <v>0</v>
      </c>
      <c r="CU110" s="229">
        <v>0</v>
      </c>
      <c r="CV110" s="229">
        <v>0</v>
      </c>
      <c r="CW110" s="229"/>
      <c r="CX110" s="229"/>
      <c r="CY110" s="229"/>
      <c r="CZ110" s="229">
        <v>0</v>
      </c>
      <c r="DA110" s="229">
        <f t="shared" si="48"/>
        <v>0</v>
      </c>
      <c r="DB110" s="229">
        <v>0</v>
      </c>
      <c r="DC110" s="229">
        <v>0</v>
      </c>
      <c r="DD110" s="229">
        <v>0</v>
      </c>
      <c r="DE110" s="229">
        <v>0</v>
      </c>
      <c r="DF110" s="229">
        <v>0</v>
      </c>
      <c r="DG110" s="229">
        <v>-27571.24</v>
      </c>
      <c r="DH110" s="229">
        <v>0</v>
      </c>
      <c r="DI110" s="229">
        <v>0</v>
      </c>
      <c r="DJ110" s="229">
        <f t="shared" si="49"/>
        <v>-27571.24</v>
      </c>
      <c r="DK110" s="229">
        <v>0</v>
      </c>
      <c r="DL110" s="229">
        <v>0</v>
      </c>
      <c r="DM110" s="229">
        <v>0</v>
      </c>
      <c r="DN110" s="229">
        <v>0</v>
      </c>
      <c r="DO110" s="229">
        <v>0</v>
      </c>
      <c r="DP110" s="230">
        <v>0</v>
      </c>
      <c r="DQ110" s="231">
        <f t="shared" si="51"/>
        <v>1081813.9800000004</v>
      </c>
      <c r="DR110" s="232">
        <f t="shared" si="52"/>
        <v>459927.25999999978</v>
      </c>
      <c r="DS110" s="231">
        <f t="shared" si="53"/>
        <v>60112.94</v>
      </c>
      <c r="DT110" s="231">
        <f t="shared" si="54"/>
        <v>82892.25</v>
      </c>
      <c r="DU110" s="231">
        <f t="shared" si="55"/>
        <v>0</v>
      </c>
      <c r="DV110" s="231">
        <f t="shared" si="59"/>
        <v>0</v>
      </c>
    </row>
    <row r="111" spans="1:126" hidden="1">
      <c r="A111" s="226">
        <v>2406</v>
      </c>
      <c r="B111" s="227" t="s">
        <v>398</v>
      </c>
      <c r="C111" s="228" t="s">
        <v>281</v>
      </c>
      <c r="D111" s="228" t="s">
        <v>291</v>
      </c>
      <c r="E111" s="228" t="s">
        <v>5</v>
      </c>
      <c r="F111" s="228" t="s">
        <v>283</v>
      </c>
      <c r="G111" s="229">
        <v>1262089</v>
      </c>
      <c r="H111" s="229">
        <v>0</v>
      </c>
      <c r="I111" s="229">
        <v>72069</v>
      </c>
      <c r="J111" s="229">
        <v>0</v>
      </c>
      <c r="K111" s="229">
        <v>143170</v>
      </c>
      <c r="L111" s="229">
        <v>5657</v>
      </c>
      <c r="M111" s="229">
        <v>0</v>
      </c>
      <c r="N111" s="229">
        <v>0</v>
      </c>
      <c r="O111" s="229">
        <v>6723</v>
      </c>
      <c r="P111" s="229">
        <v>0</v>
      </c>
      <c r="Q111" s="229">
        <v>0</v>
      </c>
      <c r="R111" s="229">
        <v>0</v>
      </c>
      <c r="S111" s="229">
        <v>14878</v>
      </c>
      <c r="T111" s="229">
        <v>76509</v>
      </c>
      <c r="U111" s="229">
        <v>0</v>
      </c>
      <c r="V111" s="229">
        <v>9766</v>
      </c>
      <c r="W111" s="229">
        <v>41802</v>
      </c>
      <c r="X111" s="229">
        <f t="shared" si="42"/>
        <v>1632663</v>
      </c>
      <c r="Y111" s="229">
        <v>156638.62</v>
      </c>
      <c r="Z111" s="229">
        <v>0</v>
      </c>
      <c r="AA111" s="229">
        <v>59503</v>
      </c>
      <c r="AB111" s="229">
        <v>9331</v>
      </c>
      <c r="AC111" s="229">
        <v>90363</v>
      </c>
      <c r="AD111" s="229">
        <v>0</v>
      </c>
      <c r="AE111" s="229">
        <v>6637</v>
      </c>
      <c r="AF111" s="229">
        <v>0</v>
      </c>
      <c r="AG111" s="229">
        <v>0</v>
      </c>
      <c r="AH111" s="229">
        <v>0</v>
      </c>
      <c r="AI111" s="229">
        <v>0</v>
      </c>
      <c r="AJ111" s="229">
        <v>34768</v>
      </c>
      <c r="AK111" s="229">
        <v>3710</v>
      </c>
      <c r="AL111" s="229">
        <v>10433</v>
      </c>
      <c r="AM111" s="229">
        <v>2728</v>
      </c>
      <c r="AN111" s="229">
        <v>13017</v>
      </c>
      <c r="AO111" s="229">
        <v>12359</v>
      </c>
      <c r="AP111" s="229">
        <v>11945</v>
      </c>
      <c r="AQ111" s="229">
        <v>21395</v>
      </c>
      <c r="AR111" s="229">
        <v>0</v>
      </c>
      <c r="AS111" s="229">
        <v>0</v>
      </c>
      <c r="AT111" s="229">
        <v>0</v>
      </c>
      <c r="AU111" s="229">
        <v>5140</v>
      </c>
      <c r="AV111" s="229">
        <v>15418</v>
      </c>
      <c r="AW111" s="229">
        <v>52134</v>
      </c>
      <c r="AX111" s="229">
        <v>1534</v>
      </c>
      <c r="AY111" s="229">
        <v>5114</v>
      </c>
      <c r="AZ111" s="229">
        <v>1147257</v>
      </c>
      <c r="BA111" s="229">
        <v>0</v>
      </c>
      <c r="BB111" s="229">
        <v>0</v>
      </c>
      <c r="BC111" s="229">
        <v>0</v>
      </c>
      <c r="BD111" s="229">
        <f t="shared" si="43"/>
        <v>1659424.62</v>
      </c>
      <c r="BE111" s="229">
        <v>219348</v>
      </c>
      <c r="BF111" s="229">
        <f t="shared" si="56"/>
        <v>-26761.620000000112</v>
      </c>
      <c r="BG111" s="229">
        <f t="shared" si="57"/>
        <v>192586.37999999989</v>
      </c>
      <c r="BH111" s="229">
        <v>6318</v>
      </c>
      <c r="BI111" s="229">
        <v>0</v>
      </c>
      <c r="BJ111" s="229">
        <v>0</v>
      </c>
      <c r="BK111" s="229">
        <v>6318</v>
      </c>
      <c r="BL111" s="229">
        <v>0</v>
      </c>
      <c r="BM111" s="229">
        <v>0</v>
      </c>
      <c r="BN111" s="229">
        <v>60346</v>
      </c>
      <c r="BO111" s="229">
        <v>0</v>
      </c>
      <c r="BP111" s="229">
        <v>60346</v>
      </c>
      <c r="BQ111" s="229">
        <v>62246</v>
      </c>
      <c r="BR111" s="229">
        <v>-54029</v>
      </c>
      <c r="BS111" s="229">
        <f>BQ111+BR111</f>
        <v>8217</v>
      </c>
      <c r="BT111" s="229">
        <v>0</v>
      </c>
      <c r="BU111" s="229">
        <v>0</v>
      </c>
      <c r="BV111" s="229">
        <v>0</v>
      </c>
      <c r="BW111" s="229">
        <v>0</v>
      </c>
      <c r="BX111" s="229">
        <v>0</v>
      </c>
      <c r="BY111" s="229">
        <v>0</v>
      </c>
      <c r="BZ111" s="229">
        <v>0</v>
      </c>
      <c r="CA111" s="229">
        <v>0</v>
      </c>
      <c r="CB111" s="229">
        <v>0</v>
      </c>
      <c r="CC111" s="229">
        <f t="shared" si="44"/>
        <v>192586.37999999989</v>
      </c>
      <c r="CD111" s="229"/>
      <c r="CE111" s="229">
        <f t="shared" si="45"/>
        <v>8217</v>
      </c>
      <c r="CF111" s="229"/>
      <c r="CG111" s="229">
        <f t="shared" si="58"/>
        <v>0</v>
      </c>
      <c r="CH111" s="229">
        <f t="shared" si="46"/>
        <v>200803.37999999989</v>
      </c>
      <c r="CI111" s="229">
        <v>288817</v>
      </c>
      <c r="CJ111" s="229">
        <v>0</v>
      </c>
      <c r="CK111" s="229">
        <v>20000</v>
      </c>
      <c r="CL111" s="229">
        <v>308817</v>
      </c>
      <c r="CM111" s="229">
        <v>0</v>
      </c>
      <c r="CN111" s="229">
        <v>0</v>
      </c>
      <c r="CO111" s="229">
        <v>1644</v>
      </c>
      <c r="CP111" s="229">
        <v>11155</v>
      </c>
      <c r="CQ111" s="229">
        <v>-76885</v>
      </c>
      <c r="CR111" s="229">
        <f t="shared" si="47"/>
        <v>244731</v>
      </c>
      <c r="CS111" s="229">
        <v>0</v>
      </c>
      <c r="CT111" s="229">
        <v>0</v>
      </c>
      <c r="CU111" s="229">
        <v>0</v>
      </c>
      <c r="CV111" s="229">
        <v>0</v>
      </c>
      <c r="CW111" s="229"/>
      <c r="CX111" s="229"/>
      <c r="CY111" s="229"/>
      <c r="CZ111" s="229">
        <v>0</v>
      </c>
      <c r="DA111" s="229">
        <f t="shared" si="48"/>
        <v>0</v>
      </c>
      <c r="DB111" s="229">
        <v>0</v>
      </c>
      <c r="DC111" s="229">
        <v>6353</v>
      </c>
      <c r="DD111" s="229">
        <v>0</v>
      </c>
      <c r="DE111" s="229">
        <v>0</v>
      </c>
      <c r="DF111" s="229">
        <v>0</v>
      </c>
      <c r="DG111" s="229">
        <v>-28852.620000000003</v>
      </c>
      <c r="DH111" s="229">
        <v>0</v>
      </c>
      <c r="DI111" s="229">
        <v>0</v>
      </c>
      <c r="DJ111" s="229">
        <f t="shared" si="49"/>
        <v>-22499.620000000003</v>
      </c>
      <c r="DK111" s="229">
        <v>0</v>
      </c>
      <c r="DL111" s="229">
        <v>0</v>
      </c>
      <c r="DM111" s="229">
        <v>0</v>
      </c>
      <c r="DN111" s="229">
        <v>0</v>
      </c>
      <c r="DO111" s="229">
        <v>-21428</v>
      </c>
      <c r="DP111" s="230">
        <v>0</v>
      </c>
      <c r="DQ111" s="231">
        <f t="shared" si="51"/>
        <v>322472.62</v>
      </c>
      <c r="DR111" s="232">
        <f t="shared" si="52"/>
        <v>1336952</v>
      </c>
      <c r="DS111" s="231">
        <f t="shared" si="53"/>
        <v>1534</v>
      </c>
      <c r="DT111" s="231">
        <f t="shared" si="54"/>
        <v>21601</v>
      </c>
      <c r="DU111" s="231">
        <f t="shared" si="55"/>
        <v>76509</v>
      </c>
      <c r="DV111" s="231">
        <f t="shared" si="59"/>
        <v>-21428</v>
      </c>
    </row>
    <row r="112" spans="1:126" hidden="1">
      <c r="A112" s="226">
        <v>2416</v>
      </c>
      <c r="B112" s="227" t="s">
        <v>399</v>
      </c>
      <c r="C112" s="228" t="s">
        <v>281</v>
      </c>
      <c r="D112" s="228" t="s">
        <v>291</v>
      </c>
      <c r="E112" s="228" t="s">
        <v>5</v>
      </c>
      <c r="F112" s="228" t="s">
        <v>283</v>
      </c>
      <c r="G112" s="229">
        <v>2045053</v>
      </c>
      <c r="H112" s="229">
        <v>0</v>
      </c>
      <c r="I112" s="229">
        <v>75526</v>
      </c>
      <c r="J112" s="229">
        <v>0</v>
      </c>
      <c r="K112" s="229">
        <v>63510</v>
      </c>
      <c r="L112" s="229">
        <v>1086</v>
      </c>
      <c r="M112" s="229">
        <v>0</v>
      </c>
      <c r="N112" s="229">
        <v>13060</v>
      </c>
      <c r="O112" s="229">
        <v>177344</v>
      </c>
      <c r="P112" s="229">
        <v>80172</v>
      </c>
      <c r="Q112" s="229">
        <v>0</v>
      </c>
      <c r="R112" s="229">
        <v>0</v>
      </c>
      <c r="S112" s="229">
        <v>53271</v>
      </c>
      <c r="T112" s="229">
        <v>32392</v>
      </c>
      <c r="U112" s="229">
        <v>0</v>
      </c>
      <c r="V112" s="229">
        <v>4408</v>
      </c>
      <c r="W112" s="229">
        <v>100472</v>
      </c>
      <c r="X112" s="229">
        <f t="shared" si="42"/>
        <v>2646294</v>
      </c>
      <c r="Y112" s="229">
        <v>1157725.0900000001</v>
      </c>
      <c r="Z112" s="229">
        <v>95323</v>
      </c>
      <c r="AA112" s="229">
        <v>343800</v>
      </c>
      <c r="AB112" s="229">
        <v>34740</v>
      </c>
      <c r="AC112" s="229">
        <v>142053</v>
      </c>
      <c r="AD112" s="229">
        <v>0</v>
      </c>
      <c r="AE112" s="229">
        <v>170682</v>
      </c>
      <c r="AF112" s="229">
        <v>1543</v>
      </c>
      <c r="AG112" s="229">
        <v>0</v>
      </c>
      <c r="AH112" s="229">
        <v>0</v>
      </c>
      <c r="AI112" s="229">
        <v>0</v>
      </c>
      <c r="AJ112" s="229">
        <v>20173</v>
      </c>
      <c r="AK112" s="229">
        <v>20135</v>
      </c>
      <c r="AL112" s="229">
        <v>36446</v>
      </c>
      <c r="AM112" s="229">
        <v>3651</v>
      </c>
      <c r="AN112" s="229">
        <v>48053</v>
      </c>
      <c r="AO112" s="229">
        <v>32595</v>
      </c>
      <c r="AP112" s="229">
        <v>20905</v>
      </c>
      <c r="AQ112" s="229">
        <v>53451</v>
      </c>
      <c r="AR112" s="229">
        <v>13379</v>
      </c>
      <c r="AS112" s="229">
        <v>0</v>
      </c>
      <c r="AT112" s="229">
        <v>0</v>
      </c>
      <c r="AU112" s="229">
        <v>10375</v>
      </c>
      <c r="AV112" s="229">
        <v>1296</v>
      </c>
      <c r="AW112" s="229">
        <v>19431</v>
      </c>
      <c r="AX112" s="229">
        <v>89026</v>
      </c>
      <c r="AY112" s="229">
        <v>12937</v>
      </c>
      <c r="AZ112" s="229">
        <v>303125</v>
      </c>
      <c r="BA112" s="229">
        <v>0</v>
      </c>
      <c r="BB112" s="229">
        <v>0</v>
      </c>
      <c r="BC112" s="229">
        <v>0</v>
      </c>
      <c r="BD112" s="229">
        <f t="shared" si="43"/>
        <v>2630844.09</v>
      </c>
      <c r="BE112" s="229">
        <v>42262</v>
      </c>
      <c r="BF112" s="229">
        <f t="shared" si="56"/>
        <v>15449.910000000149</v>
      </c>
      <c r="BG112" s="229">
        <f t="shared" si="57"/>
        <v>57711.910000000149</v>
      </c>
      <c r="BH112" s="229">
        <v>13899</v>
      </c>
      <c r="BI112" s="229">
        <v>0</v>
      </c>
      <c r="BJ112" s="229">
        <v>0</v>
      </c>
      <c r="BK112" s="229">
        <v>13899</v>
      </c>
      <c r="BL112" s="229">
        <v>0</v>
      </c>
      <c r="BM112" s="229">
        <v>0</v>
      </c>
      <c r="BN112" s="229">
        <v>0</v>
      </c>
      <c r="BO112" s="229">
        <v>0</v>
      </c>
      <c r="BP112" s="229">
        <v>0</v>
      </c>
      <c r="BQ112" s="229">
        <v>5759</v>
      </c>
      <c r="BR112" s="229">
        <v>13899</v>
      </c>
      <c r="BS112" s="229">
        <v>19658</v>
      </c>
      <c r="BT112" s="229">
        <v>0</v>
      </c>
      <c r="BU112" s="229">
        <v>0</v>
      </c>
      <c r="BV112" s="229">
        <v>0</v>
      </c>
      <c r="BW112" s="229">
        <v>0</v>
      </c>
      <c r="BX112" s="229">
        <v>0</v>
      </c>
      <c r="BY112" s="229">
        <v>0</v>
      </c>
      <c r="BZ112" s="229">
        <v>0</v>
      </c>
      <c r="CA112" s="229">
        <v>0</v>
      </c>
      <c r="CB112" s="229">
        <v>0</v>
      </c>
      <c r="CC112" s="229">
        <f t="shared" si="44"/>
        <v>57711.910000000149</v>
      </c>
      <c r="CD112" s="229"/>
      <c r="CE112" s="229">
        <f t="shared" si="45"/>
        <v>19658</v>
      </c>
      <c r="CF112" s="229"/>
      <c r="CG112" s="229">
        <f t="shared" si="58"/>
        <v>0</v>
      </c>
      <c r="CH112" s="229">
        <f t="shared" si="46"/>
        <v>77369.910000000149</v>
      </c>
      <c r="CI112" s="229">
        <v>163958</v>
      </c>
      <c r="CJ112" s="229">
        <v>1078</v>
      </c>
      <c r="CK112" s="229">
        <v>312</v>
      </c>
      <c r="CL112" s="229">
        <v>163192</v>
      </c>
      <c r="CM112" s="229">
        <v>0</v>
      </c>
      <c r="CN112" s="229">
        <v>0</v>
      </c>
      <c r="CO112" s="229">
        <v>11013</v>
      </c>
      <c r="CP112" s="229">
        <v>0</v>
      </c>
      <c r="CQ112" s="229">
        <v>-35140</v>
      </c>
      <c r="CR112" s="229">
        <f t="shared" si="47"/>
        <v>139065</v>
      </c>
      <c r="CS112" s="229">
        <v>50769</v>
      </c>
      <c r="CT112" s="229">
        <v>0</v>
      </c>
      <c r="CU112" s="229">
        <v>0</v>
      </c>
      <c r="CV112" s="229">
        <v>50769</v>
      </c>
      <c r="CW112" s="229"/>
      <c r="CX112" s="229"/>
      <c r="CY112" s="229"/>
      <c r="CZ112" s="229">
        <v>0</v>
      </c>
      <c r="DA112" s="229">
        <f t="shared" si="48"/>
        <v>50769</v>
      </c>
      <c r="DB112" s="229">
        <v>0</v>
      </c>
      <c r="DC112" s="229">
        <v>34</v>
      </c>
      <c r="DD112" s="229">
        <v>0</v>
      </c>
      <c r="DE112" s="229">
        <v>0</v>
      </c>
      <c r="DF112" s="229">
        <v>-100522</v>
      </c>
      <c r="DG112" s="229">
        <v>-22824.09</v>
      </c>
      <c r="DH112" s="229">
        <v>0</v>
      </c>
      <c r="DI112" s="229">
        <v>0</v>
      </c>
      <c r="DJ112" s="229">
        <f t="shared" si="49"/>
        <v>-123312.09</v>
      </c>
      <c r="DK112" s="229">
        <v>0</v>
      </c>
      <c r="DL112" s="229">
        <v>11013</v>
      </c>
      <c r="DM112" s="229">
        <v>0</v>
      </c>
      <c r="DN112" s="229">
        <v>0</v>
      </c>
      <c r="DO112" s="229">
        <v>-165</v>
      </c>
      <c r="DP112" s="230">
        <v>-0.1</v>
      </c>
      <c r="DQ112" s="231">
        <f t="shared" si="51"/>
        <v>1945866.09</v>
      </c>
      <c r="DR112" s="232">
        <f t="shared" si="52"/>
        <v>684977.99999999977</v>
      </c>
      <c r="DS112" s="231">
        <f t="shared" si="53"/>
        <v>89026</v>
      </c>
      <c r="DT112" s="231">
        <f t="shared" si="54"/>
        <v>323847</v>
      </c>
      <c r="DU112" s="231">
        <f t="shared" si="55"/>
        <v>32392</v>
      </c>
      <c r="DV112" s="231">
        <f t="shared" si="59"/>
        <v>10848</v>
      </c>
    </row>
    <row r="113" spans="1:126" hidden="1">
      <c r="A113" s="226">
        <v>3003</v>
      </c>
      <c r="B113" s="227" t="s">
        <v>400</v>
      </c>
      <c r="C113" s="228" t="s">
        <v>281</v>
      </c>
      <c r="D113" s="228" t="s">
        <v>291</v>
      </c>
      <c r="E113" s="228" t="s">
        <v>5</v>
      </c>
      <c r="F113" s="228" t="s">
        <v>283</v>
      </c>
      <c r="G113" s="229">
        <v>1104745.93</v>
      </c>
      <c r="H113" s="229">
        <v>0</v>
      </c>
      <c r="I113" s="229">
        <v>50307.040000000001</v>
      </c>
      <c r="J113" s="229">
        <v>0</v>
      </c>
      <c r="K113" s="229">
        <v>49100</v>
      </c>
      <c r="L113" s="229">
        <v>3171.29</v>
      </c>
      <c r="M113" s="229">
        <v>0</v>
      </c>
      <c r="N113" s="229">
        <v>0</v>
      </c>
      <c r="O113" s="229">
        <v>102667.04000000002</v>
      </c>
      <c r="P113" s="229">
        <v>22815.33</v>
      </c>
      <c r="Q113" s="229">
        <v>0</v>
      </c>
      <c r="R113" s="229">
        <v>0</v>
      </c>
      <c r="S113" s="229">
        <v>171401.15</v>
      </c>
      <c r="T113" s="229">
        <v>34.64</v>
      </c>
      <c r="U113" s="229">
        <v>0</v>
      </c>
      <c r="V113" s="229">
        <v>864.8</v>
      </c>
      <c r="W113" s="229">
        <v>52059</v>
      </c>
      <c r="X113" s="229">
        <f t="shared" si="42"/>
        <v>1557166.22</v>
      </c>
      <c r="Y113" s="229">
        <v>488546.74000000011</v>
      </c>
      <c r="Z113" s="229">
        <v>1055.4000000000001</v>
      </c>
      <c r="AA113" s="229">
        <v>427.32999999999993</v>
      </c>
      <c r="AB113" s="229">
        <v>202150.0899999995</v>
      </c>
      <c r="AC113" s="229">
        <v>85.960000000000008</v>
      </c>
      <c r="AD113" s="229">
        <v>0</v>
      </c>
      <c r="AE113" s="229">
        <v>230875.38000000009</v>
      </c>
      <c r="AF113" s="229">
        <v>7247.33</v>
      </c>
      <c r="AG113" s="229">
        <v>6777</v>
      </c>
      <c r="AH113" s="229">
        <v>0</v>
      </c>
      <c r="AI113" s="229">
        <v>0</v>
      </c>
      <c r="AJ113" s="229">
        <v>48491.680000000008</v>
      </c>
      <c r="AK113" s="229">
        <v>1166.6500000000001</v>
      </c>
      <c r="AL113" s="229">
        <v>1246.9199999999998</v>
      </c>
      <c r="AM113" s="229">
        <v>1086.0700000000002</v>
      </c>
      <c r="AN113" s="229">
        <v>42993.8</v>
      </c>
      <c r="AO113" s="229">
        <v>49289.7</v>
      </c>
      <c r="AP113" s="229">
        <v>9399.09</v>
      </c>
      <c r="AQ113" s="229">
        <v>56691.049999999996</v>
      </c>
      <c r="AR113" s="229">
        <v>18552.929999999997</v>
      </c>
      <c r="AS113" s="229">
        <v>5850</v>
      </c>
      <c r="AT113" s="229">
        <v>9014.0899999999965</v>
      </c>
      <c r="AU113" s="229">
        <v>5139.75</v>
      </c>
      <c r="AV113" s="229">
        <v>1495</v>
      </c>
      <c r="AW113" s="229">
        <v>80170.17</v>
      </c>
      <c r="AX113" s="229">
        <v>110614.05999999998</v>
      </c>
      <c r="AY113" s="229">
        <v>5239.63</v>
      </c>
      <c r="AZ113" s="229">
        <v>264789.1100000001</v>
      </c>
      <c r="BA113" s="229">
        <v>0</v>
      </c>
      <c r="BB113" s="229">
        <v>0</v>
      </c>
      <c r="BC113" s="229">
        <v>0</v>
      </c>
      <c r="BD113" s="229">
        <f t="shared" si="43"/>
        <v>1648394.93</v>
      </c>
      <c r="BE113" s="229">
        <v>86970.719999999841</v>
      </c>
      <c r="BF113" s="229">
        <f t="shared" si="56"/>
        <v>-91228.709999999963</v>
      </c>
      <c r="BG113" s="229">
        <f t="shared" si="57"/>
        <v>-4257.9900000001217</v>
      </c>
      <c r="BH113" s="229">
        <v>0</v>
      </c>
      <c r="BI113" s="229">
        <v>0</v>
      </c>
      <c r="BJ113" s="229">
        <v>0</v>
      </c>
      <c r="BK113" s="229">
        <v>0</v>
      </c>
      <c r="BL113" s="229">
        <v>0</v>
      </c>
      <c r="BM113" s="229">
        <v>0</v>
      </c>
      <c r="BN113" s="229">
        <v>0</v>
      </c>
      <c r="BO113" s="229">
        <v>0</v>
      </c>
      <c r="BP113" s="229">
        <v>0</v>
      </c>
      <c r="BQ113" s="229">
        <v>0</v>
      </c>
      <c r="BR113" s="229">
        <v>0</v>
      </c>
      <c r="BS113" s="229">
        <v>0</v>
      </c>
      <c r="BT113" s="229">
        <v>0</v>
      </c>
      <c r="BU113" s="229">
        <v>0</v>
      </c>
      <c r="BV113" s="229">
        <v>0</v>
      </c>
      <c r="BW113" s="229">
        <v>0</v>
      </c>
      <c r="BX113" s="229">
        <v>0</v>
      </c>
      <c r="BY113" s="229">
        <v>0</v>
      </c>
      <c r="BZ113" s="229">
        <v>0</v>
      </c>
      <c r="CA113" s="229">
        <v>0</v>
      </c>
      <c r="CB113" s="229">
        <v>0</v>
      </c>
      <c r="CC113" s="229"/>
      <c r="CD113" s="229">
        <v>-4257.9900000001217</v>
      </c>
      <c r="CE113" s="229">
        <f t="shared" si="45"/>
        <v>0</v>
      </c>
      <c r="CF113" s="229"/>
      <c r="CG113" s="229">
        <f t="shared" si="58"/>
        <v>0</v>
      </c>
      <c r="CH113" s="229">
        <f t="shared" si="46"/>
        <v>-4257.9900000001217</v>
      </c>
      <c r="CI113" s="229">
        <v>157299.78</v>
      </c>
      <c r="CJ113" s="229">
        <v>0</v>
      </c>
      <c r="CK113" s="229">
        <v>0</v>
      </c>
      <c r="CL113" s="229">
        <v>157299.78</v>
      </c>
      <c r="CM113" s="229">
        <v>0</v>
      </c>
      <c r="CN113" s="229">
        <v>0</v>
      </c>
      <c r="CO113" s="229">
        <v>0</v>
      </c>
      <c r="CP113" s="229">
        <v>0</v>
      </c>
      <c r="CQ113" s="229">
        <v>-118780.5</v>
      </c>
      <c r="CR113" s="229">
        <f t="shared" si="47"/>
        <v>38519.279999999999</v>
      </c>
      <c r="CS113" s="229">
        <v>0</v>
      </c>
      <c r="CT113" s="229">
        <v>0</v>
      </c>
      <c r="CU113" s="229">
        <v>0</v>
      </c>
      <c r="CV113" s="229">
        <v>0</v>
      </c>
      <c r="CW113" s="229"/>
      <c r="CX113" s="229"/>
      <c r="CY113" s="229"/>
      <c r="CZ113" s="229">
        <v>0</v>
      </c>
      <c r="DA113" s="229">
        <f t="shared" si="48"/>
        <v>0</v>
      </c>
      <c r="DB113" s="229">
        <v>0</v>
      </c>
      <c r="DC113" s="229">
        <v>3075.96</v>
      </c>
      <c r="DD113" s="229">
        <v>0</v>
      </c>
      <c r="DE113" s="229">
        <v>0</v>
      </c>
      <c r="DF113" s="229">
        <v>-22133.52</v>
      </c>
      <c r="DG113" s="229">
        <v>-23719.71</v>
      </c>
      <c r="DH113" s="229">
        <v>0</v>
      </c>
      <c r="DI113" s="229">
        <v>0</v>
      </c>
      <c r="DJ113" s="229">
        <f t="shared" si="49"/>
        <v>-42777.270000000004</v>
      </c>
      <c r="DK113" s="229">
        <v>0</v>
      </c>
      <c r="DL113" s="229">
        <v>0</v>
      </c>
      <c r="DM113" s="229">
        <v>0</v>
      </c>
      <c r="DN113" s="229">
        <v>0</v>
      </c>
      <c r="DO113" s="229">
        <v>0</v>
      </c>
      <c r="DP113" s="230">
        <v>0</v>
      </c>
      <c r="DQ113" s="231">
        <f t="shared" si="51"/>
        <v>930388.22999999963</v>
      </c>
      <c r="DR113" s="232">
        <f t="shared" si="52"/>
        <v>718006.7000000003</v>
      </c>
      <c r="DS113" s="231">
        <f t="shared" si="53"/>
        <v>110614.05999999998</v>
      </c>
      <c r="DT113" s="231">
        <f t="shared" si="54"/>
        <v>296883.52</v>
      </c>
      <c r="DU113" s="231">
        <f t="shared" si="55"/>
        <v>34.64</v>
      </c>
      <c r="DV113" s="231">
        <f t="shared" si="59"/>
        <v>0</v>
      </c>
    </row>
    <row r="114" spans="1:126" hidden="1">
      <c r="A114" s="226">
        <v>4245</v>
      </c>
      <c r="B114" s="227" t="s">
        <v>401</v>
      </c>
      <c r="C114" s="228" t="s">
        <v>281</v>
      </c>
      <c r="D114" s="228" t="s">
        <v>294</v>
      </c>
      <c r="E114" s="228" t="s">
        <v>5</v>
      </c>
      <c r="F114" s="228" t="s">
        <v>283</v>
      </c>
      <c r="G114" s="229">
        <v>10235301.390000001</v>
      </c>
      <c r="H114" s="229">
        <v>1419220.64</v>
      </c>
      <c r="I114" s="229">
        <v>121911.75</v>
      </c>
      <c r="J114" s="229">
        <v>0</v>
      </c>
      <c r="K114" s="229">
        <v>745500</v>
      </c>
      <c r="L114" s="229">
        <v>29655.439999999999</v>
      </c>
      <c r="M114" s="229">
        <v>0</v>
      </c>
      <c r="N114" s="229">
        <v>268600</v>
      </c>
      <c r="O114" s="229">
        <v>180419.29</v>
      </c>
      <c r="P114" s="229">
        <v>0</v>
      </c>
      <c r="Q114" s="229">
        <v>0</v>
      </c>
      <c r="R114" s="229">
        <v>0</v>
      </c>
      <c r="S114" s="229">
        <v>37828</v>
      </c>
      <c r="T114" s="229">
        <v>5068.8</v>
      </c>
      <c r="U114" s="229">
        <v>0</v>
      </c>
      <c r="V114" s="229">
        <v>42168.38</v>
      </c>
      <c r="W114" s="229">
        <v>0</v>
      </c>
      <c r="X114" s="229">
        <f t="shared" si="42"/>
        <v>13085673.690000001</v>
      </c>
      <c r="Y114" s="229">
        <v>6585382</v>
      </c>
      <c r="Z114" s="229">
        <v>0</v>
      </c>
      <c r="AA114" s="229">
        <v>1849393</v>
      </c>
      <c r="AB114" s="229">
        <v>485022</v>
      </c>
      <c r="AC114" s="229">
        <v>797288</v>
      </c>
      <c r="AD114" s="229">
        <v>0</v>
      </c>
      <c r="AE114" s="229">
        <v>0</v>
      </c>
      <c r="AF114" s="229">
        <v>354784</v>
      </c>
      <c r="AG114" s="229">
        <v>32190</v>
      </c>
      <c r="AH114" s="229">
        <v>0</v>
      </c>
      <c r="AI114" s="229">
        <v>0</v>
      </c>
      <c r="AJ114" s="229">
        <v>1074186.49</v>
      </c>
      <c r="AK114" s="229">
        <v>21378</v>
      </c>
      <c r="AL114" s="229">
        <v>15866</v>
      </c>
      <c r="AM114" s="229">
        <v>26734</v>
      </c>
      <c r="AN114" s="229">
        <v>308908</v>
      </c>
      <c r="AO114" s="229">
        <v>22895.86</v>
      </c>
      <c r="AP114" s="229">
        <v>94492</v>
      </c>
      <c r="AQ114" s="229">
        <v>458069.45</v>
      </c>
      <c r="AR114" s="229">
        <v>140184</v>
      </c>
      <c r="AS114" s="229">
        <v>211018</v>
      </c>
      <c r="AT114" s="229">
        <v>203210.6</v>
      </c>
      <c r="AU114" s="229">
        <v>47732</v>
      </c>
      <c r="AV114" s="229">
        <v>5920</v>
      </c>
      <c r="AW114" s="229">
        <v>281019</v>
      </c>
      <c r="AX114" s="229">
        <v>-18471.64</v>
      </c>
      <c r="AY114" s="229">
        <v>303199.05</v>
      </c>
      <c r="AZ114" s="229">
        <v>85938.1</v>
      </c>
      <c r="BA114" s="229">
        <v>0</v>
      </c>
      <c r="BB114" s="229">
        <v>0</v>
      </c>
      <c r="BC114" s="229">
        <v>0</v>
      </c>
      <c r="BD114" s="229">
        <f t="shared" si="43"/>
        <v>13386337.909999998</v>
      </c>
      <c r="BE114" s="229">
        <v>4271575.1399999997</v>
      </c>
      <c r="BF114" s="229">
        <f t="shared" si="56"/>
        <v>-300664.21999999695</v>
      </c>
      <c r="BG114" s="229">
        <f t="shared" si="57"/>
        <v>3970910.9200000027</v>
      </c>
      <c r="BH114" s="229">
        <v>30091.56</v>
      </c>
      <c r="BI114" s="229">
        <v>0</v>
      </c>
      <c r="BJ114" s="229">
        <v>0</v>
      </c>
      <c r="BK114" s="229">
        <v>30091.56</v>
      </c>
      <c r="BL114" s="229">
        <v>0</v>
      </c>
      <c r="BM114" s="229">
        <v>0</v>
      </c>
      <c r="BN114" s="229">
        <v>0</v>
      </c>
      <c r="BO114" s="229">
        <v>0</v>
      </c>
      <c r="BP114" s="229">
        <v>0</v>
      </c>
      <c r="BQ114" s="229">
        <v>114023.5</v>
      </c>
      <c r="BR114" s="229">
        <v>30091.56</v>
      </c>
      <c r="BS114" s="229">
        <v>144115.06</v>
      </c>
      <c r="BT114" s="229">
        <v>0</v>
      </c>
      <c r="BU114" s="229">
        <v>0</v>
      </c>
      <c r="BV114" s="229">
        <v>0</v>
      </c>
      <c r="BW114" s="229">
        <v>0</v>
      </c>
      <c r="BX114" s="229">
        <v>0</v>
      </c>
      <c r="BY114" s="229">
        <v>0</v>
      </c>
      <c r="BZ114" s="229">
        <v>0</v>
      </c>
      <c r="CA114" s="229">
        <v>0</v>
      </c>
      <c r="CB114" s="229">
        <v>0</v>
      </c>
      <c r="CC114" s="229">
        <f t="shared" si="44"/>
        <v>3970910.9200000027</v>
      </c>
      <c r="CD114" s="229"/>
      <c r="CE114" s="229">
        <f t="shared" si="45"/>
        <v>144115.06</v>
      </c>
      <c r="CF114" s="229"/>
      <c r="CG114" s="229">
        <f t="shared" si="58"/>
        <v>0</v>
      </c>
      <c r="CH114" s="229">
        <f t="shared" si="46"/>
        <v>4115025.9800000028</v>
      </c>
      <c r="CI114" s="229">
        <v>4250826.3899999997</v>
      </c>
      <c r="CJ114" s="229">
        <v>37910</v>
      </c>
      <c r="CK114" s="229">
        <v>77865</v>
      </c>
      <c r="CL114" s="229">
        <v>4290781.3899999997</v>
      </c>
      <c r="CM114" s="229">
        <v>0</v>
      </c>
      <c r="CN114" s="229">
        <v>0</v>
      </c>
      <c r="CO114" s="229">
        <v>102670.49</v>
      </c>
      <c r="CP114" s="229">
        <v>0</v>
      </c>
      <c r="CQ114" s="229">
        <v>-183395.34</v>
      </c>
      <c r="CR114" s="229">
        <f t="shared" si="47"/>
        <v>4210056.54</v>
      </c>
      <c r="CS114" s="229">
        <v>0</v>
      </c>
      <c r="CT114" s="229">
        <v>0</v>
      </c>
      <c r="CU114" s="229">
        <v>0</v>
      </c>
      <c r="CV114" s="229">
        <v>0</v>
      </c>
      <c r="CW114" s="229"/>
      <c r="CX114" s="229"/>
      <c r="CY114" s="229"/>
      <c r="CZ114" s="229">
        <v>0</v>
      </c>
      <c r="DA114" s="229">
        <f t="shared" si="48"/>
        <v>0</v>
      </c>
      <c r="DB114" s="229">
        <v>5068.8</v>
      </c>
      <c r="DC114" s="229">
        <v>4281.29</v>
      </c>
      <c r="DD114" s="229">
        <v>43095.8</v>
      </c>
      <c r="DE114" s="229">
        <v>0</v>
      </c>
      <c r="DF114" s="229">
        <v>-158144.4</v>
      </c>
      <c r="DG114" s="229">
        <v>-2318.9</v>
      </c>
      <c r="DH114" s="229">
        <v>0</v>
      </c>
      <c r="DI114" s="229">
        <v>0</v>
      </c>
      <c r="DJ114" s="229">
        <f t="shared" si="49"/>
        <v>-108017.40999999999</v>
      </c>
      <c r="DK114" s="229">
        <v>12986.85</v>
      </c>
      <c r="DL114" s="229">
        <v>0</v>
      </c>
      <c r="DM114" s="229">
        <v>0</v>
      </c>
      <c r="DN114" s="229">
        <v>0</v>
      </c>
      <c r="DO114" s="229">
        <v>0</v>
      </c>
      <c r="DP114" s="230">
        <v>0</v>
      </c>
      <c r="DQ114" s="231">
        <f t="shared" si="51"/>
        <v>10071869</v>
      </c>
      <c r="DR114" s="232">
        <f t="shared" si="52"/>
        <v>3314468.9099999983</v>
      </c>
      <c r="DS114" s="231">
        <f t="shared" si="53"/>
        <v>-18471.64</v>
      </c>
      <c r="DT114" s="231">
        <f t="shared" si="54"/>
        <v>486847.29000000004</v>
      </c>
      <c r="DU114" s="231">
        <f t="shared" si="55"/>
        <v>5068.8</v>
      </c>
      <c r="DV114" s="231">
        <f t="shared" si="59"/>
        <v>12986.85</v>
      </c>
    </row>
    <row r="115" spans="1:126" hidden="1">
      <c r="A115" s="226">
        <v>2457</v>
      </c>
      <c r="B115" s="227" t="s">
        <v>402</v>
      </c>
      <c r="C115" s="228" t="s">
        <v>281</v>
      </c>
      <c r="D115" s="228" t="s">
        <v>291</v>
      </c>
      <c r="E115" s="228" t="s">
        <v>5</v>
      </c>
      <c r="F115" s="228" t="s">
        <v>283</v>
      </c>
      <c r="G115" s="229">
        <v>2583930.31</v>
      </c>
      <c r="H115" s="229">
        <v>0</v>
      </c>
      <c r="I115" s="229">
        <v>259737.79</v>
      </c>
      <c r="J115" s="229">
        <v>0</v>
      </c>
      <c r="K115" s="229">
        <v>254880</v>
      </c>
      <c r="L115" s="229">
        <v>856.93</v>
      </c>
      <c r="M115" s="229">
        <v>0</v>
      </c>
      <c r="N115" s="229">
        <v>0</v>
      </c>
      <c r="O115" s="229">
        <v>62863.64</v>
      </c>
      <c r="P115" s="229">
        <v>35976.78</v>
      </c>
      <c r="Q115" s="229">
        <v>1512.95</v>
      </c>
      <c r="R115" s="229">
        <v>0</v>
      </c>
      <c r="S115" s="229">
        <v>6095.4099999999989</v>
      </c>
      <c r="T115" s="229">
        <v>150.84</v>
      </c>
      <c r="U115" s="229">
        <v>0</v>
      </c>
      <c r="V115" s="229">
        <v>9499.23</v>
      </c>
      <c r="W115" s="229">
        <v>74903</v>
      </c>
      <c r="X115" s="229">
        <f t="shared" si="42"/>
        <v>3290406.8800000004</v>
      </c>
      <c r="Y115" s="229">
        <v>1218842.4699999986</v>
      </c>
      <c r="Z115" s="229">
        <v>0</v>
      </c>
      <c r="AA115" s="229">
        <v>0</v>
      </c>
      <c r="AB115" s="229">
        <v>518025.72</v>
      </c>
      <c r="AC115" s="229">
        <v>203.57</v>
      </c>
      <c r="AD115" s="229">
        <v>0</v>
      </c>
      <c r="AE115" s="229">
        <v>601576.41999999888</v>
      </c>
      <c r="AF115" s="229">
        <v>30560.389999999974</v>
      </c>
      <c r="AG115" s="229">
        <v>2720.83</v>
      </c>
      <c r="AH115" s="229">
        <v>0</v>
      </c>
      <c r="AI115" s="229">
        <v>0</v>
      </c>
      <c r="AJ115" s="229">
        <v>278908.99</v>
      </c>
      <c r="AK115" s="229">
        <v>0</v>
      </c>
      <c r="AL115" s="229">
        <v>4561.4499999999989</v>
      </c>
      <c r="AM115" s="229">
        <v>0</v>
      </c>
      <c r="AN115" s="229">
        <v>38107.859999999993</v>
      </c>
      <c r="AO115" s="229">
        <v>31799.81</v>
      </c>
      <c r="AP115" s="229">
        <v>17382.179999999993</v>
      </c>
      <c r="AQ115" s="229">
        <v>82475.510000000009</v>
      </c>
      <c r="AR115" s="229">
        <v>43373.819999999992</v>
      </c>
      <c r="AS115" s="229">
        <v>700</v>
      </c>
      <c r="AT115" s="229">
        <v>49642.55000000001</v>
      </c>
      <c r="AU115" s="229">
        <v>9471</v>
      </c>
      <c r="AV115" s="229">
        <v>2975</v>
      </c>
      <c r="AW115" s="229">
        <v>197433.78</v>
      </c>
      <c r="AX115" s="229">
        <v>207511.14999999997</v>
      </c>
      <c r="AY115" s="229">
        <v>10328.84</v>
      </c>
      <c r="AZ115" s="229">
        <v>131850.53999999998</v>
      </c>
      <c r="BA115" s="229">
        <v>0</v>
      </c>
      <c r="BB115" s="229">
        <v>0</v>
      </c>
      <c r="BC115" s="229">
        <v>0</v>
      </c>
      <c r="BD115" s="229">
        <f t="shared" si="43"/>
        <v>3478451.8799999976</v>
      </c>
      <c r="BE115" s="229">
        <v>974998.39999999991</v>
      </c>
      <c r="BF115" s="229">
        <f t="shared" si="56"/>
        <v>-188044.99999999721</v>
      </c>
      <c r="BG115" s="229">
        <f t="shared" si="57"/>
        <v>786953.4000000027</v>
      </c>
      <c r="BH115" s="229">
        <v>8954.5</v>
      </c>
      <c r="BI115" s="229">
        <v>0</v>
      </c>
      <c r="BJ115" s="229">
        <v>0</v>
      </c>
      <c r="BK115" s="229">
        <v>8954.5</v>
      </c>
      <c r="BL115" s="229">
        <v>0</v>
      </c>
      <c r="BM115" s="229">
        <v>139</v>
      </c>
      <c r="BN115" s="229">
        <v>0</v>
      </c>
      <c r="BO115" s="229">
        <v>0</v>
      </c>
      <c r="BP115" s="229">
        <v>139</v>
      </c>
      <c r="BQ115" s="229">
        <v>0</v>
      </c>
      <c r="BR115" s="229">
        <v>8815.5</v>
      </c>
      <c r="BS115" s="229">
        <v>8815.5</v>
      </c>
      <c r="BT115" s="229">
        <v>0</v>
      </c>
      <c r="BU115" s="229">
        <v>0</v>
      </c>
      <c r="BV115" s="229">
        <v>0</v>
      </c>
      <c r="BW115" s="229">
        <v>0</v>
      </c>
      <c r="BX115" s="229">
        <v>0</v>
      </c>
      <c r="BY115" s="229">
        <v>0</v>
      </c>
      <c r="BZ115" s="229">
        <v>0</v>
      </c>
      <c r="CA115" s="229">
        <v>0</v>
      </c>
      <c r="CB115" s="229">
        <v>0</v>
      </c>
      <c r="CC115" s="229">
        <f t="shared" si="44"/>
        <v>786953.4000000027</v>
      </c>
      <c r="CD115" s="229"/>
      <c r="CE115" s="229">
        <f t="shared" si="45"/>
        <v>8815.5</v>
      </c>
      <c r="CF115" s="229"/>
      <c r="CG115" s="229">
        <f t="shared" si="58"/>
        <v>0</v>
      </c>
      <c r="CH115" s="229">
        <f t="shared" si="46"/>
        <v>795768.9000000027</v>
      </c>
      <c r="CI115" s="229">
        <v>145384.75</v>
      </c>
      <c r="CJ115" s="229">
        <v>86</v>
      </c>
      <c r="CK115" s="229">
        <v>0</v>
      </c>
      <c r="CL115" s="229">
        <v>145298.75</v>
      </c>
      <c r="CM115" s="229">
        <v>0</v>
      </c>
      <c r="CN115" s="229">
        <v>0</v>
      </c>
      <c r="CO115" s="229">
        <v>27409.56</v>
      </c>
      <c r="CP115" s="229">
        <v>0</v>
      </c>
      <c r="CQ115" s="229">
        <v>738373.26</v>
      </c>
      <c r="CR115" s="229">
        <f t="shared" si="47"/>
        <v>911081.57000000007</v>
      </c>
      <c r="CS115" s="229">
        <v>0</v>
      </c>
      <c r="CT115" s="229">
        <v>0</v>
      </c>
      <c r="CU115" s="229">
        <v>0</v>
      </c>
      <c r="CV115" s="229">
        <v>0</v>
      </c>
      <c r="CW115" s="229"/>
      <c r="CX115" s="229"/>
      <c r="CY115" s="229"/>
      <c r="CZ115" s="229">
        <v>0</v>
      </c>
      <c r="DA115" s="229">
        <f t="shared" si="48"/>
        <v>0</v>
      </c>
      <c r="DB115" s="229">
        <v>0</v>
      </c>
      <c r="DC115" s="229">
        <v>37525.39</v>
      </c>
      <c r="DD115" s="229">
        <v>0</v>
      </c>
      <c r="DE115" s="229">
        <v>0</v>
      </c>
      <c r="DF115" s="229">
        <v>-109634.59</v>
      </c>
      <c r="DG115" s="229">
        <v>-43203.82</v>
      </c>
      <c r="DH115" s="229">
        <v>0</v>
      </c>
      <c r="DI115" s="229">
        <v>0</v>
      </c>
      <c r="DJ115" s="229">
        <f t="shared" si="49"/>
        <v>-115313.01999999999</v>
      </c>
      <c r="DK115" s="229">
        <v>0</v>
      </c>
      <c r="DL115" s="229">
        <v>0</v>
      </c>
      <c r="DM115" s="229">
        <v>0</v>
      </c>
      <c r="DN115" s="229">
        <v>0</v>
      </c>
      <c r="DO115" s="229">
        <v>0</v>
      </c>
      <c r="DP115" s="230">
        <v>0.34999999986030161</v>
      </c>
      <c r="DQ115" s="231">
        <f t="shared" si="51"/>
        <v>2369208.5699999975</v>
      </c>
      <c r="DR115" s="232">
        <f t="shared" si="52"/>
        <v>1109243.31</v>
      </c>
      <c r="DS115" s="231">
        <f t="shared" si="53"/>
        <v>207511.14999999997</v>
      </c>
      <c r="DT115" s="231">
        <f t="shared" si="54"/>
        <v>104935.83</v>
      </c>
      <c r="DU115" s="231">
        <f t="shared" si="55"/>
        <v>1663.79</v>
      </c>
      <c r="DV115" s="231">
        <f t="shared" si="59"/>
        <v>0</v>
      </c>
    </row>
    <row r="116" spans="1:126" hidden="1">
      <c r="A116" s="226">
        <v>2142</v>
      </c>
      <c r="B116" s="227" t="s">
        <v>403</v>
      </c>
      <c r="C116" s="228" t="s">
        <v>281</v>
      </c>
      <c r="D116" s="228" t="s">
        <v>291</v>
      </c>
      <c r="E116" s="228" t="s">
        <v>5</v>
      </c>
      <c r="F116" s="228" t="s">
        <v>283</v>
      </c>
      <c r="G116" s="229">
        <v>2732388.45</v>
      </c>
      <c r="H116" s="229">
        <v>0</v>
      </c>
      <c r="I116" s="229">
        <v>174775.55</v>
      </c>
      <c r="J116" s="229">
        <v>0</v>
      </c>
      <c r="K116" s="229">
        <v>285640</v>
      </c>
      <c r="L116" s="229">
        <v>5571.2899999999936</v>
      </c>
      <c r="M116" s="229">
        <v>0</v>
      </c>
      <c r="N116" s="229">
        <v>0</v>
      </c>
      <c r="O116" s="229">
        <v>36189.93</v>
      </c>
      <c r="P116" s="229">
        <v>1513.3799999999974</v>
      </c>
      <c r="Q116" s="229">
        <v>0</v>
      </c>
      <c r="R116" s="229">
        <v>0</v>
      </c>
      <c r="S116" s="229">
        <v>11164.609999999993</v>
      </c>
      <c r="T116" s="229">
        <v>134616.71</v>
      </c>
      <c r="U116" s="229">
        <v>0</v>
      </c>
      <c r="V116" s="229">
        <v>17712.919999999998</v>
      </c>
      <c r="W116" s="229">
        <v>65138</v>
      </c>
      <c r="X116" s="229">
        <f t="shared" si="42"/>
        <v>3464710.84</v>
      </c>
      <c r="Y116" s="229">
        <v>1629082.840000001</v>
      </c>
      <c r="Z116" s="229">
        <v>0</v>
      </c>
      <c r="AA116" s="229">
        <v>290761.40999999997</v>
      </c>
      <c r="AB116" s="229">
        <v>40265.550000000687</v>
      </c>
      <c r="AC116" s="229">
        <v>199886.67</v>
      </c>
      <c r="AD116" s="229">
        <v>0</v>
      </c>
      <c r="AE116" s="229">
        <v>92683.679999999818</v>
      </c>
      <c r="AF116" s="229">
        <v>10018.200000000035</v>
      </c>
      <c r="AG116" s="229">
        <v>11507.7</v>
      </c>
      <c r="AH116" s="229">
        <v>0</v>
      </c>
      <c r="AI116" s="229">
        <v>0</v>
      </c>
      <c r="AJ116" s="229">
        <v>55893.42</v>
      </c>
      <c r="AK116" s="229">
        <v>6563</v>
      </c>
      <c r="AL116" s="229">
        <v>62276.829999999994</v>
      </c>
      <c r="AM116" s="229">
        <v>715.57</v>
      </c>
      <c r="AN116" s="229">
        <v>61475.499999999985</v>
      </c>
      <c r="AO116" s="229">
        <v>23115.16</v>
      </c>
      <c r="AP116" s="229">
        <v>18209.73</v>
      </c>
      <c r="AQ116" s="229">
        <v>308158.81999999989</v>
      </c>
      <c r="AR116" s="229">
        <v>7268.87</v>
      </c>
      <c r="AS116" s="229">
        <v>0</v>
      </c>
      <c r="AT116" s="229">
        <v>142150.37</v>
      </c>
      <c r="AU116" s="229">
        <v>9471</v>
      </c>
      <c r="AV116" s="229">
        <v>5190</v>
      </c>
      <c r="AW116" s="229">
        <v>148924.99</v>
      </c>
      <c r="AX116" s="229">
        <v>63598.049999999945</v>
      </c>
      <c r="AY116" s="229">
        <v>13124.19</v>
      </c>
      <c r="AZ116" s="229">
        <v>209973.69999999995</v>
      </c>
      <c r="BA116" s="229">
        <v>0</v>
      </c>
      <c r="BB116" s="229">
        <v>0</v>
      </c>
      <c r="BC116" s="229">
        <v>0</v>
      </c>
      <c r="BD116" s="229">
        <f t="shared" si="43"/>
        <v>3410315.2500000009</v>
      </c>
      <c r="BE116" s="229">
        <v>1122784.47</v>
      </c>
      <c r="BF116" s="229">
        <f t="shared" si="56"/>
        <v>54395.58999999892</v>
      </c>
      <c r="BG116" s="229">
        <f t="shared" si="57"/>
        <v>1177180.0599999989</v>
      </c>
      <c r="BH116" s="229">
        <v>32889</v>
      </c>
      <c r="BI116" s="229">
        <v>0</v>
      </c>
      <c r="BJ116" s="229">
        <v>0</v>
      </c>
      <c r="BK116" s="229">
        <v>32889</v>
      </c>
      <c r="BL116" s="229">
        <v>0</v>
      </c>
      <c r="BM116" s="229">
        <v>0</v>
      </c>
      <c r="BN116" s="229">
        <v>3600</v>
      </c>
      <c r="BO116" s="229">
        <v>0</v>
      </c>
      <c r="BP116" s="229">
        <v>3600</v>
      </c>
      <c r="BQ116" s="229">
        <v>0</v>
      </c>
      <c r="BR116" s="229">
        <v>29289</v>
      </c>
      <c r="BS116" s="229">
        <v>29289</v>
      </c>
      <c r="BT116" s="229">
        <v>0</v>
      </c>
      <c r="BU116" s="229">
        <v>0</v>
      </c>
      <c r="BV116" s="229">
        <v>0</v>
      </c>
      <c r="BW116" s="229">
        <v>0</v>
      </c>
      <c r="BX116" s="229">
        <v>0</v>
      </c>
      <c r="BY116" s="229">
        <v>0</v>
      </c>
      <c r="BZ116" s="229">
        <v>0</v>
      </c>
      <c r="CA116" s="229">
        <v>0</v>
      </c>
      <c r="CB116" s="229">
        <v>0</v>
      </c>
      <c r="CC116" s="229">
        <f t="shared" si="44"/>
        <v>1177180.0599999989</v>
      </c>
      <c r="CD116" s="229"/>
      <c r="CE116" s="229">
        <f t="shared" si="45"/>
        <v>29289</v>
      </c>
      <c r="CF116" s="229"/>
      <c r="CG116" s="229">
        <f t="shared" si="58"/>
        <v>0</v>
      </c>
      <c r="CH116" s="229">
        <f t="shared" si="46"/>
        <v>1206469.0599999989</v>
      </c>
      <c r="CI116" s="229">
        <v>1416074.64</v>
      </c>
      <c r="CJ116" s="229">
        <v>0</v>
      </c>
      <c r="CK116" s="229">
        <v>0</v>
      </c>
      <c r="CL116" s="229">
        <v>1416074.64</v>
      </c>
      <c r="CM116" s="229">
        <v>0</v>
      </c>
      <c r="CN116" s="229">
        <v>0</v>
      </c>
      <c r="CO116" s="229">
        <v>11932.34</v>
      </c>
      <c r="CP116" s="229">
        <v>0</v>
      </c>
      <c r="CQ116" s="229">
        <v>-214266.53</v>
      </c>
      <c r="CR116" s="229">
        <f t="shared" si="47"/>
        <v>1213740.45</v>
      </c>
      <c r="CS116" s="229">
        <v>0</v>
      </c>
      <c r="CT116" s="229">
        <v>0</v>
      </c>
      <c r="CU116" s="229">
        <v>0</v>
      </c>
      <c r="CV116" s="229">
        <v>0</v>
      </c>
      <c r="CW116" s="229"/>
      <c r="CX116" s="229"/>
      <c r="CY116" s="229"/>
      <c r="CZ116" s="229">
        <v>0</v>
      </c>
      <c r="DA116" s="229">
        <f t="shared" si="48"/>
        <v>0</v>
      </c>
      <c r="DB116" s="229">
        <v>0</v>
      </c>
      <c r="DC116" s="229">
        <v>36189.93</v>
      </c>
      <c r="DD116" s="229">
        <v>0</v>
      </c>
      <c r="DE116" s="229">
        <v>0</v>
      </c>
      <c r="DF116" s="229">
        <v>0</v>
      </c>
      <c r="DG116" s="229">
        <v>-43461.17</v>
      </c>
      <c r="DH116" s="229">
        <v>0</v>
      </c>
      <c r="DI116" s="229">
        <v>0</v>
      </c>
      <c r="DJ116" s="229">
        <f t="shared" si="49"/>
        <v>-7271.239999999998</v>
      </c>
      <c r="DK116" s="229">
        <v>0</v>
      </c>
      <c r="DL116" s="229">
        <v>0</v>
      </c>
      <c r="DM116" s="229">
        <v>0</v>
      </c>
      <c r="DN116" s="229">
        <v>0</v>
      </c>
      <c r="DO116" s="229">
        <v>0</v>
      </c>
      <c r="DP116" s="230">
        <v>-0.14999999990686774</v>
      </c>
      <c r="DQ116" s="231">
        <f t="shared" si="51"/>
        <v>2262698.3500000015</v>
      </c>
      <c r="DR116" s="232">
        <f t="shared" si="52"/>
        <v>1147616.8999999994</v>
      </c>
      <c r="DS116" s="231">
        <f t="shared" si="53"/>
        <v>63598.049999999945</v>
      </c>
      <c r="DT116" s="231">
        <f t="shared" si="54"/>
        <v>48867.919999999991</v>
      </c>
      <c r="DU116" s="231">
        <f t="shared" si="55"/>
        <v>134616.71</v>
      </c>
      <c r="DV116" s="231">
        <f t="shared" si="59"/>
        <v>0</v>
      </c>
    </row>
    <row r="117" spans="1:126" hidden="1">
      <c r="A117" s="226">
        <v>2469</v>
      </c>
      <c r="B117" s="227" t="s">
        <v>404</v>
      </c>
      <c r="C117" s="228" t="s">
        <v>281</v>
      </c>
      <c r="D117" s="228" t="s">
        <v>291</v>
      </c>
      <c r="E117" s="228" t="s">
        <v>5</v>
      </c>
      <c r="F117" s="228" t="s">
        <v>283</v>
      </c>
      <c r="G117" s="229">
        <v>1871414</v>
      </c>
      <c r="H117" s="229">
        <v>0</v>
      </c>
      <c r="I117" s="229">
        <v>140015</v>
      </c>
      <c r="J117" s="229">
        <v>0</v>
      </c>
      <c r="K117" s="229">
        <v>198390</v>
      </c>
      <c r="L117" s="229">
        <v>0</v>
      </c>
      <c r="M117" s="229">
        <v>3205</v>
      </c>
      <c r="N117" s="229">
        <v>33415</v>
      </c>
      <c r="O117" s="229">
        <v>55973</v>
      </c>
      <c r="P117" s="229">
        <v>0</v>
      </c>
      <c r="Q117" s="229">
        <v>5000</v>
      </c>
      <c r="R117" s="229">
        <v>600</v>
      </c>
      <c r="S117" s="229">
        <v>17803</v>
      </c>
      <c r="T117" s="229">
        <v>133997</v>
      </c>
      <c r="U117" s="229">
        <v>0</v>
      </c>
      <c r="V117" s="229">
        <v>3198</v>
      </c>
      <c r="W117" s="229">
        <v>54082</v>
      </c>
      <c r="X117" s="229">
        <f t="shared" si="42"/>
        <v>2517092</v>
      </c>
      <c r="Y117" s="229">
        <v>1245880</v>
      </c>
      <c r="Z117" s="229">
        <v>0</v>
      </c>
      <c r="AA117" s="229">
        <v>318080</v>
      </c>
      <c r="AB117" s="229">
        <v>58607</v>
      </c>
      <c r="AC117" s="229">
        <v>279208</v>
      </c>
      <c r="AD117" s="229">
        <v>51604</v>
      </c>
      <c r="AE117" s="229">
        <v>74382</v>
      </c>
      <c r="AF117" s="229">
        <v>8953</v>
      </c>
      <c r="AG117" s="229">
        <v>1949</v>
      </c>
      <c r="AH117" s="229">
        <v>12695</v>
      </c>
      <c r="AI117" s="229">
        <v>0</v>
      </c>
      <c r="AJ117" s="229">
        <v>58578</v>
      </c>
      <c r="AK117" s="229">
        <v>7116</v>
      </c>
      <c r="AL117" s="229">
        <v>19474</v>
      </c>
      <c r="AM117" s="229">
        <v>17344</v>
      </c>
      <c r="AN117" s="229">
        <v>68788</v>
      </c>
      <c r="AO117" s="229">
        <v>25052</v>
      </c>
      <c r="AP117" s="229">
        <v>87768</v>
      </c>
      <c r="AQ117" s="229">
        <v>52328</v>
      </c>
      <c r="AR117" s="229">
        <v>2753</v>
      </c>
      <c r="AS117" s="229">
        <v>0</v>
      </c>
      <c r="AT117" s="229">
        <v>42033</v>
      </c>
      <c r="AU117" s="229">
        <v>9471</v>
      </c>
      <c r="AV117" s="229">
        <v>0</v>
      </c>
      <c r="AW117" s="229">
        <v>33769</v>
      </c>
      <c r="AX117" s="229">
        <v>3793</v>
      </c>
      <c r="AY117" s="229">
        <v>8148</v>
      </c>
      <c r="AZ117" s="229">
        <v>156092</v>
      </c>
      <c r="BA117" s="229">
        <v>0</v>
      </c>
      <c r="BB117" s="229">
        <v>0</v>
      </c>
      <c r="BC117" s="229">
        <v>0</v>
      </c>
      <c r="BD117" s="229">
        <f t="shared" si="43"/>
        <v>2643865</v>
      </c>
      <c r="BE117" s="229">
        <v>413187</v>
      </c>
      <c r="BF117" s="229">
        <f t="shared" si="56"/>
        <v>-126773</v>
      </c>
      <c r="BG117" s="229">
        <f t="shared" si="57"/>
        <v>286414</v>
      </c>
      <c r="BH117" s="229">
        <v>7645</v>
      </c>
      <c r="BI117" s="229">
        <v>0</v>
      </c>
      <c r="BJ117" s="229">
        <v>0</v>
      </c>
      <c r="BK117" s="229">
        <v>7645</v>
      </c>
      <c r="BL117" s="229">
        <v>0</v>
      </c>
      <c r="BM117" s="229">
        <v>0</v>
      </c>
      <c r="BN117" s="229">
        <v>0</v>
      </c>
      <c r="BO117" s="229">
        <v>0</v>
      </c>
      <c r="BP117" s="229">
        <v>0</v>
      </c>
      <c r="BQ117" s="229">
        <v>0</v>
      </c>
      <c r="BR117" s="229">
        <v>7645</v>
      </c>
      <c r="BS117" s="229">
        <v>7645</v>
      </c>
      <c r="BT117" s="229">
        <v>0</v>
      </c>
      <c r="BU117" s="229">
        <v>0</v>
      </c>
      <c r="BV117" s="229">
        <v>0</v>
      </c>
      <c r="BW117" s="229">
        <v>0</v>
      </c>
      <c r="BX117" s="229">
        <v>0</v>
      </c>
      <c r="BY117" s="229">
        <v>0</v>
      </c>
      <c r="BZ117" s="229">
        <v>0</v>
      </c>
      <c r="CA117" s="229">
        <v>0</v>
      </c>
      <c r="CB117" s="229">
        <v>0</v>
      </c>
      <c r="CC117" s="229">
        <f t="shared" si="44"/>
        <v>286414</v>
      </c>
      <c r="CD117" s="229"/>
      <c r="CE117" s="229">
        <f t="shared" si="45"/>
        <v>7645</v>
      </c>
      <c r="CF117" s="229"/>
      <c r="CG117" s="229">
        <f t="shared" si="58"/>
        <v>0</v>
      </c>
      <c r="CH117" s="229">
        <f t="shared" si="46"/>
        <v>294059</v>
      </c>
      <c r="CI117" s="229">
        <v>514454</v>
      </c>
      <c r="CJ117" s="229">
        <v>0</v>
      </c>
      <c r="CK117" s="229">
        <v>953</v>
      </c>
      <c r="CL117" s="229">
        <v>515406</v>
      </c>
      <c r="CM117" s="229">
        <v>225</v>
      </c>
      <c r="CN117" s="229">
        <v>0</v>
      </c>
      <c r="CO117" s="229">
        <v>-39596</v>
      </c>
      <c r="CP117" s="229">
        <v>0</v>
      </c>
      <c r="CQ117" s="229">
        <v>-221493</v>
      </c>
      <c r="CR117" s="229">
        <f t="shared" si="47"/>
        <v>254542</v>
      </c>
      <c r="CS117" s="229">
        <v>0</v>
      </c>
      <c r="CT117" s="229">
        <v>0</v>
      </c>
      <c r="CU117" s="229">
        <v>0</v>
      </c>
      <c r="CV117" s="229">
        <v>0</v>
      </c>
      <c r="CW117" s="229"/>
      <c r="CX117" s="229"/>
      <c r="CY117" s="229"/>
      <c r="CZ117" s="229">
        <v>0</v>
      </c>
      <c r="DA117" s="229">
        <f t="shared" si="48"/>
        <v>0</v>
      </c>
      <c r="DB117" s="229">
        <v>32158</v>
      </c>
      <c r="DC117" s="229">
        <v>14706</v>
      </c>
      <c r="DD117" s="229">
        <v>0</v>
      </c>
      <c r="DE117" s="229">
        <v>0</v>
      </c>
      <c r="DF117" s="229">
        <v>-6725</v>
      </c>
      <c r="DG117" s="229">
        <v>0</v>
      </c>
      <c r="DH117" s="229">
        <v>0</v>
      </c>
      <c r="DI117" s="229">
        <v>0</v>
      </c>
      <c r="DJ117" s="229">
        <f t="shared" si="49"/>
        <v>40139</v>
      </c>
      <c r="DK117" s="229">
        <v>0</v>
      </c>
      <c r="DL117" s="229">
        <v>0</v>
      </c>
      <c r="DM117" s="229">
        <v>0</v>
      </c>
      <c r="DN117" s="229">
        <v>0</v>
      </c>
      <c r="DO117" s="229">
        <v>-623</v>
      </c>
      <c r="DP117" s="230">
        <v>-0.27</v>
      </c>
      <c r="DQ117" s="231">
        <f t="shared" si="51"/>
        <v>2036714</v>
      </c>
      <c r="DR117" s="232">
        <f t="shared" si="52"/>
        <v>607151</v>
      </c>
      <c r="DS117" s="231">
        <f t="shared" si="53"/>
        <v>3793</v>
      </c>
      <c r="DT117" s="231">
        <f t="shared" si="54"/>
        <v>107191</v>
      </c>
      <c r="DU117" s="231">
        <f t="shared" si="55"/>
        <v>139597</v>
      </c>
      <c r="DV117" s="231">
        <f t="shared" si="59"/>
        <v>-623</v>
      </c>
    </row>
    <row r="118" spans="1:126" hidden="1">
      <c r="A118" s="226">
        <v>3431</v>
      </c>
      <c r="B118" s="227" t="s">
        <v>405</v>
      </c>
      <c r="C118" s="228" t="s">
        <v>281</v>
      </c>
      <c r="D118" s="228" t="s">
        <v>291</v>
      </c>
      <c r="E118" s="228" t="s">
        <v>5</v>
      </c>
      <c r="F118" s="228" t="s">
        <v>293</v>
      </c>
      <c r="G118" s="229">
        <v>3397134.28</v>
      </c>
      <c r="H118" s="229">
        <v>0</v>
      </c>
      <c r="I118" s="229">
        <v>137789.84</v>
      </c>
      <c r="J118" s="229">
        <v>0</v>
      </c>
      <c r="K118" s="229">
        <v>186620</v>
      </c>
      <c r="L118" s="229">
        <v>6106.93</v>
      </c>
      <c r="M118" s="229">
        <v>0</v>
      </c>
      <c r="N118" s="229">
        <v>0</v>
      </c>
      <c r="O118" s="229">
        <v>155478.23000000001</v>
      </c>
      <c r="P118" s="229">
        <v>267</v>
      </c>
      <c r="Q118" s="229">
        <v>0</v>
      </c>
      <c r="R118" s="229">
        <v>0</v>
      </c>
      <c r="S118" s="229">
        <v>107070.78000000003</v>
      </c>
      <c r="T118" s="229">
        <v>53496</v>
      </c>
      <c r="U118" s="229">
        <v>0</v>
      </c>
      <c r="V118" s="229">
        <v>9575</v>
      </c>
      <c r="W118" s="229">
        <v>128509</v>
      </c>
      <c r="X118" s="229">
        <f t="shared" si="42"/>
        <v>4182047.0599999996</v>
      </c>
      <c r="Y118" s="229">
        <v>2100958.5200000056</v>
      </c>
      <c r="Z118" s="229">
        <v>0</v>
      </c>
      <c r="AA118" s="229">
        <v>768635.06</v>
      </c>
      <c r="AB118" s="229">
        <v>42209</v>
      </c>
      <c r="AC118" s="229">
        <v>178249.81999999998</v>
      </c>
      <c r="AD118" s="229">
        <v>0</v>
      </c>
      <c r="AE118" s="229">
        <v>264357.52999999991</v>
      </c>
      <c r="AF118" s="229">
        <v>1952.9000000000074</v>
      </c>
      <c r="AG118" s="229">
        <v>2987</v>
      </c>
      <c r="AH118" s="229">
        <v>0</v>
      </c>
      <c r="AI118" s="229">
        <v>0</v>
      </c>
      <c r="AJ118" s="229">
        <v>25761</v>
      </c>
      <c r="AK118" s="229">
        <v>2169.16</v>
      </c>
      <c r="AL118" s="229">
        <v>75549.999999999985</v>
      </c>
      <c r="AM118" s="229">
        <v>19852.999999999996</v>
      </c>
      <c r="AN118" s="229">
        <v>71536</v>
      </c>
      <c r="AO118" s="229">
        <v>109798.62</v>
      </c>
      <c r="AP118" s="229">
        <v>19849</v>
      </c>
      <c r="AQ118" s="229">
        <v>163771.06000000003</v>
      </c>
      <c r="AR118" s="229">
        <v>6704</v>
      </c>
      <c r="AS118" s="229">
        <v>0</v>
      </c>
      <c r="AT118" s="229">
        <v>29586.000000000025</v>
      </c>
      <c r="AU118" s="229">
        <v>18745.650000000001</v>
      </c>
      <c r="AV118" s="229">
        <v>0</v>
      </c>
      <c r="AW118" s="229">
        <v>133291</v>
      </c>
      <c r="AX118" s="229">
        <v>72117.000000000058</v>
      </c>
      <c r="AY118" s="229">
        <v>120147.95999999999</v>
      </c>
      <c r="AZ118" s="229">
        <v>44469</v>
      </c>
      <c r="BA118" s="229">
        <v>0</v>
      </c>
      <c r="BB118" s="229">
        <v>0</v>
      </c>
      <c r="BC118" s="229">
        <v>0</v>
      </c>
      <c r="BD118" s="229">
        <f t="shared" si="43"/>
        <v>4272698.2800000058</v>
      </c>
      <c r="BE118" s="229">
        <v>-145985.84000000134</v>
      </c>
      <c r="BF118" s="229">
        <v>-90651.220000006258</v>
      </c>
      <c r="BG118" s="229">
        <v>-236637.06000000759</v>
      </c>
      <c r="BH118" s="229">
        <v>11413.75</v>
      </c>
      <c r="BI118" s="229">
        <v>0</v>
      </c>
      <c r="BJ118" s="229">
        <v>0</v>
      </c>
      <c r="BK118" s="229">
        <v>11413.75</v>
      </c>
      <c r="BL118" s="229">
        <v>0</v>
      </c>
      <c r="BM118" s="229">
        <v>34318.879999999997</v>
      </c>
      <c r="BN118" s="229">
        <v>0</v>
      </c>
      <c r="BO118" s="229">
        <v>0</v>
      </c>
      <c r="BP118" s="229">
        <v>34318.879999999997</v>
      </c>
      <c r="BQ118" s="229">
        <v>53772.5</v>
      </c>
      <c r="BR118" s="229">
        <v>-22905.129999999997</v>
      </c>
      <c r="BS118" s="229">
        <v>30867.370000000003</v>
      </c>
      <c r="BT118" s="229">
        <v>0</v>
      </c>
      <c r="BU118" s="229">
        <v>0</v>
      </c>
      <c r="BV118" s="229">
        <v>0</v>
      </c>
      <c r="BW118" s="229">
        <v>0</v>
      </c>
      <c r="BX118" s="229">
        <v>0</v>
      </c>
      <c r="BY118" s="229">
        <v>0</v>
      </c>
      <c r="BZ118" s="229">
        <v>0</v>
      </c>
      <c r="CA118" s="229">
        <v>0</v>
      </c>
      <c r="CB118" s="229">
        <v>0</v>
      </c>
      <c r="CC118" s="229"/>
      <c r="CD118" s="229">
        <v>-236637.06000000759</v>
      </c>
      <c r="CE118" s="229">
        <f t="shared" si="45"/>
        <v>30867.370000000003</v>
      </c>
      <c r="CF118" s="229"/>
      <c r="CG118" s="229">
        <v>0</v>
      </c>
      <c r="CH118" s="229">
        <f t="shared" si="46"/>
        <v>-205769.6900000076</v>
      </c>
      <c r="CI118" s="229">
        <v>0</v>
      </c>
      <c r="CJ118" s="229">
        <v>0</v>
      </c>
      <c r="CK118" s="229">
        <v>0</v>
      </c>
      <c r="CL118" s="229">
        <v>0</v>
      </c>
      <c r="CM118" s="229">
        <v>0</v>
      </c>
      <c r="CN118" s="229">
        <v>0</v>
      </c>
      <c r="CO118" s="229">
        <v>0</v>
      </c>
      <c r="CP118" s="229">
        <v>0</v>
      </c>
      <c r="CQ118" s="229">
        <v>0</v>
      </c>
      <c r="CR118" s="229">
        <f t="shared" si="47"/>
        <v>0</v>
      </c>
      <c r="CS118" s="229">
        <v>0</v>
      </c>
      <c r="CT118" s="229">
        <v>0</v>
      </c>
      <c r="CU118" s="229">
        <v>0</v>
      </c>
      <c r="CV118" s="229">
        <v>0</v>
      </c>
      <c r="CW118" s="229"/>
      <c r="CX118" s="229"/>
      <c r="CY118" s="229"/>
      <c r="CZ118" s="229">
        <v>-174855.5000000076</v>
      </c>
      <c r="DA118" s="229">
        <f t="shared" si="48"/>
        <v>-174855.5000000076</v>
      </c>
      <c r="DB118" s="229">
        <v>0</v>
      </c>
      <c r="DC118" s="229">
        <v>59.23</v>
      </c>
      <c r="DD118" s="229">
        <v>0</v>
      </c>
      <c r="DE118" s="229">
        <v>0</v>
      </c>
      <c r="DF118" s="229">
        <v>-27658.52</v>
      </c>
      <c r="DG118" s="229">
        <v>-3314.9</v>
      </c>
      <c r="DH118" s="229">
        <v>0</v>
      </c>
      <c r="DI118" s="229">
        <v>0</v>
      </c>
      <c r="DJ118" s="229">
        <f t="shared" si="49"/>
        <v>-30914.190000000002</v>
      </c>
      <c r="DK118" s="229">
        <v>0</v>
      </c>
      <c r="DL118" s="229">
        <v>0</v>
      </c>
      <c r="DM118" s="229">
        <v>0</v>
      </c>
      <c r="DN118" s="229">
        <v>0</v>
      </c>
      <c r="DO118" s="229">
        <v>0</v>
      </c>
      <c r="DP118" s="230">
        <v>7.5960997492074966E-9</v>
      </c>
      <c r="DQ118" s="231">
        <f t="shared" ref="DQ118:DQ149" si="60">SUM(Y118:AF118)</f>
        <v>3356362.8300000052</v>
      </c>
      <c r="DR118" s="232">
        <f t="shared" ref="DR118:DR149" si="61">BD118-DQ118</f>
        <v>916335.45000000065</v>
      </c>
      <c r="DS118" s="231">
        <f t="shared" ref="DS118:DS149" si="62">AX118</f>
        <v>72117.000000000058</v>
      </c>
      <c r="DT118" s="231">
        <f t="shared" ref="DT118:DT149" si="63">SUM(N118:P118,S118)</f>
        <v>262816.01</v>
      </c>
      <c r="DU118" s="231">
        <f t="shared" ref="DU118:DU149" si="64">SUM(T118+Q118+R118)</f>
        <v>53496</v>
      </c>
      <c r="DV118" s="231">
        <f t="shared" si="59"/>
        <v>0</v>
      </c>
    </row>
    <row r="119" spans="1:126" hidden="1">
      <c r="A119" s="226">
        <v>1028</v>
      </c>
      <c r="B119" s="227" t="s">
        <v>406</v>
      </c>
      <c r="C119" s="228" t="s">
        <v>281</v>
      </c>
      <c r="D119" s="228" t="s">
        <v>282</v>
      </c>
      <c r="E119" s="228" t="s">
        <v>5</v>
      </c>
      <c r="F119" s="228" t="s">
        <v>293</v>
      </c>
      <c r="G119" s="229">
        <v>604124.99517986691</v>
      </c>
      <c r="H119" s="229">
        <v>0</v>
      </c>
      <c r="I119" s="229">
        <v>7320.8033333333351</v>
      </c>
      <c r="J119" s="229">
        <v>0</v>
      </c>
      <c r="K119" s="229">
        <v>0</v>
      </c>
      <c r="L119" s="229">
        <v>200</v>
      </c>
      <c r="M119" s="229">
        <v>31628.5</v>
      </c>
      <c r="N119" s="229">
        <v>0</v>
      </c>
      <c r="O119" s="229">
        <v>0</v>
      </c>
      <c r="P119" s="229">
        <v>0</v>
      </c>
      <c r="Q119" s="229">
        <v>0</v>
      </c>
      <c r="R119" s="229">
        <v>3498.65</v>
      </c>
      <c r="S119" s="229">
        <v>3115.8</v>
      </c>
      <c r="T119" s="229">
        <v>0</v>
      </c>
      <c r="U119" s="229">
        <v>0</v>
      </c>
      <c r="V119" s="229">
        <v>0</v>
      </c>
      <c r="W119" s="229">
        <v>0</v>
      </c>
      <c r="X119" s="229">
        <f t="shared" si="42"/>
        <v>649888.74851320032</v>
      </c>
      <c r="Y119" s="229">
        <v>103867.86000000003</v>
      </c>
      <c r="Z119" s="229">
        <v>0</v>
      </c>
      <c r="AA119" s="229">
        <v>183057.10999999987</v>
      </c>
      <c r="AB119" s="229">
        <v>11642.649999999994</v>
      </c>
      <c r="AC119" s="229">
        <v>146896.25</v>
      </c>
      <c r="AD119" s="229">
        <v>0</v>
      </c>
      <c r="AE119" s="229">
        <v>4678.8300000000008</v>
      </c>
      <c r="AF119" s="229">
        <v>0</v>
      </c>
      <c r="AG119" s="229">
        <v>2255.58</v>
      </c>
      <c r="AH119" s="229">
        <v>0</v>
      </c>
      <c r="AI119" s="229">
        <v>0</v>
      </c>
      <c r="AJ119" s="229">
        <v>17167.760000000006</v>
      </c>
      <c r="AK119" s="229">
        <v>2399.02</v>
      </c>
      <c r="AL119" s="229">
        <v>18464.009999999998</v>
      </c>
      <c r="AM119" s="229">
        <v>1122.5900000000001</v>
      </c>
      <c r="AN119" s="229">
        <v>10529.03</v>
      </c>
      <c r="AO119" s="229">
        <v>0</v>
      </c>
      <c r="AP119" s="229">
        <v>16850.539999999997</v>
      </c>
      <c r="AQ119" s="229">
        <v>11561.909999999998</v>
      </c>
      <c r="AR119" s="229">
        <v>1.999999999998181E-2</v>
      </c>
      <c r="AS119" s="229">
        <v>0</v>
      </c>
      <c r="AT119" s="229">
        <v>11684.77</v>
      </c>
      <c r="AU119" s="229">
        <v>3291.75</v>
      </c>
      <c r="AV119" s="229">
        <v>0</v>
      </c>
      <c r="AW119" s="229">
        <v>5628.73</v>
      </c>
      <c r="AX119" s="229">
        <v>46802.67</v>
      </c>
      <c r="AY119" s="229">
        <v>96.16</v>
      </c>
      <c r="AZ119" s="229">
        <v>76469.399999999994</v>
      </c>
      <c r="BA119" s="229">
        <v>0</v>
      </c>
      <c r="BB119" s="229">
        <v>0</v>
      </c>
      <c r="BC119" s="229">
        <v>0</v>
      </c>
      <c r="BD119" s="229">
        <f t="shared" si="43"/>
        <v>674466.64000000013</v>
      </c>
      <c r="BE119" s="229">
        <v>-82912.920000000086</v>
      </c>
      <c r="BF119" s="229">
        <f t="shared" ref="BF119:BF124" si="65">X119-BD119</f>
        <v>-24577.89148679981</v>
      </c>
      <c r="BG119" s="229">
        <f t="shared" ref="BG119:BG124" si="66">BE119+BF119</f>
        <v>-107490.8114867999</v>
      </c>
      <c r="BH119" s="229">
        <v>4762.75</v>
      </c>
      <c r="BI119" s="229">
        <v>0</v>
      </c>
      <c r="BJ119" s="229">
        <v>0</v>
      </c>
      <c r="BK119" s="229">
        <v>4762.75</v>
      </c>
      <c r="BL119" s="229">
        <v>4615</v>
      </c>
      <c r="BM119" s="229">
        <v>0</v>
      </c>
      <c r="BN119" s="229">
        <v>0</v>
      </c>
      <c r="BO119" s="229">
        <v>0</v>
      </c>
      <c r="BP119" s="229">
        <v>4615</v>
      </c>
      <c r="BQ119" s="229">
        <v>0</v>
      </c>
      <c r="BR119" s="229">
        <v>147.75</v>
      </c>
      <c r="BS119" s="229">
        <v>147.75</v>
      </c>
      <c r="BT119" s="229">
        <v>0</v>
      </c>
      <c r="BU119" s="229">
        <v>0</v>
      </c>
      <c r="BV119" s="229">
        <v>0</v>
      </c>
      <c r="BW119" s="229">
        <v>0</v>
      </c>
      <c r="BX119" s="229">
        <v>0</v>
      </c>
      <c r="BY119" s="229">
        <v>0</v>
      </c>
      <c r="BZ119" s="229">
        <v>0</v>
      </c>
      <c r="CA119" s="229">
        <v>0</v>
      </c>
      <c r="CB119" s="229">
        <v>0</v>
      </c>
      <c r="CC119" s="229"/>
      <c r="CD119" s="229">
        <v>-107490.8114867999</v>
      </c>
      <c r="CE119" s="229">
        <f t="shared" si="45"/>
        <v>147.75</v>
      </c>
      <c r="CF119" s="229"/>
      <c r="CG119" s="229">
        <f t="shared" ref="CG119:CG124" si="67">CB119</f>
        <v>0</v>
      </c>
      <c r="CH119" s="229">
        <f t="shared" si="46"/>
        <v>-107343.0614867999</v>
      </c>
      <c r="CI119" s="229">
        <v>0</v>
      </c>
      <c r="CJ119" s="229">
        <v>0</v>
      </c>
      <c r="CK119" s="229">
        <v>0</v>
      </c>
      <c r="CL119" s="229">
        <v>0</v>
      </c>
      <c r="CM119" s="229">
        <v>0</v>
      </c>
      <c r="CN119" s="229">
        <v>0</v>
      </c>
      <c r="CO119" s="229">
        <v>0</v>
      </c>
      <c r="CP119" s="229">
        <v>0</v>
      </c>
      <c r="CQ119" s="229">
        <v>0</v>
      </c>
      <c r="CR119" s="229">
        <f t="shared" si="47"/>
        <v>0</v>
      </c>
      <c r="CS119" s="229">
        <v>0</v>
      </c>
      <c r="CT119" s="229">
        <v>0</v>
      </c>
      <c r="CU119" s="229">
        <v>0</v>
      </c>
      <c r="CV119" s="229">
        <v>0</v>
      </c>
      <c r="CW119" s="229"/>
      <c r="CX119" s="229"/>
      <c r="CY119" s="229"/>
      <c r="CZ119" s="229">
        <v>-88260.5814867999</v>
      </c>
      <c r="DA119" s="229">
        <f t="shared" si="48"/>
        <v>-88260.5814867999</v>
      </c>
      <c r="DB119" s="229">
        <v>0</v>
      </c>
      <c r="DC119" s="229">
        <v>0</v>
      </c>
      <c r="DD119" s="229">
        <v>0</v>
      </c>
      <c r="DE119" s="229">
        <v>0</v>
      </c>
      <c r="DF119" s="229">
        <v>-19082.48</v>
      </c>
      <c r="DG119" s="229">
        <v>0</v>
      </c>
      <c r="DH119" s="229">
        <v>0</v>
      </c>
      <c r="DI119" s="229">
        <v>0</v>
      </c>
      <c r="DJ119" s="229">
        <f t="shared" si="49"/>
        <v>-19082.48</v>
      </c>
      <c r="DK119" s="229">
        <v>0</v>
      </c>
      <c r="DL119" s="229">
        <v>0</v>
      </c>
      <c r="DM119" s="229">
        <v>0</v>
      </c>
      <c r="DN119" s="229">
        <v>0</v>
      </c>
      <c r="DO119" s="229">
        <v>0</v>
      </c>
      <c r="DP119" s="230">
        <v>0</v>
      </c>
      <c r="DQ119" s="231">
        <f t="shared" si="60"/>
        <v>450142.6999999999</v>
      </c>
      <c r="DR119" s="232">
        <f t="shared" si="61"/>
        <v>224323.94000000024</v>
      </c>
      <c r="DS119" s="231">
        <f t="shared" si="62"/>
        <v>46802.67</v>
      </c>
      <c r="DT119" s="231">
        <f t="shared" si="63"/>
        <v>3115.8</v>
      </c>
      <c r="DU119" s="231">
        <f t="shared" si="64"/>
        <v>3498.65</v>
      </c>
      <c r="DV119" s="231">
        <f t="shared" si="59"/>
        <v>0</v>
      </c>
    </row>
    <row r="120" spans="1:126" hidden="1">
      <c r="A120" s="226">
        <v>1049</v>
      </c>
      <c r="B120" s="227" t="s">
        <v>407</v>
      </c>
      <c r="C120" s="228" t="s">
        <v>281</v>
      </c>
      <c r="D120" s="228" t="s">
        <v>282</v>
      </c>
      <c r="E120" s="228" t="s">
        <v>5</v>
      </c>
      <c r="F120" s="228" t="s">
        <v>283</v>
      </c>
      <c r="G120" s="229">
        <v>838185.16</v>
      </c>
      <c r="H120" s="229">
        <v>0</v>
      </c>
      <c r="I120" s="229">
        <v>34092.26</v>
      </c>
      <c r="J120" s="229">
        <v>0</v>
      </c>
      <c r="K120" s="229">
        <v>0</v>
      </c>
      <c r="L120" s="229">
        <v>0</v>
      </c>
      <c r="M120" s="229">
        <v>11203.35</v>
      </c>
      <c r="N120" s="229">
        <v>0</v>
      </c>
      <c r="O120" s="229">
        <v>27230.809999999998</v>
      </c>
      <c r="P120" s="229">
        <v>0</v>
      </c>
      <c r="Q120" s="229">
        <v>0</v>
      </c>
      <c r="R120" s="229">
        <v>0</v>
      </c>
      <c r="S120" s="229">
        <v>10847.370000000003</v>
      </c>
      <c r="T120" s="229">
        <v>0</v>
      </c>
      <c r="U120" s="229">
        <v>0</v>
      </c>
      <c r="V120" s="229">
        <v>0</v>
      </c>
      <c r="W120" s="229">
        <v>0</v>
      </c>
      <c r="X120" s="229">
        <f t="shared" si="42"/>
        <v>921558.95000000007</v>
      </c>
      <c r="Y120" s="229">
        <v>233609.11000000022</v>
      </c>
      <c r="Z120" s="229">
        <v>0</v>
      </c>
      <c r="AA120" s="229">
        <v>183725.1</v>
      </c>
      <c r="AB120" s="229">
        <v>28815.919999999824</v>
      </c>
      <c r="AC120" s="229">
        <v>124059.82</v>
      </c>
      <c r="AD120" s="229">
        <v>0</v>
      </c>
      <c r="AE120" s="229">
        <v>19638.650000000111</v>
      </c>
      <c r="AF120" s="229">
        <v>1546.9800000000014</v>
      </c>
      <c r="AG120" s="229">
        <v>145</v>
      </c>
      <c r="AH120" s="229">
        <v>0</v>
      </c>
      <c r="AI120" s="229">
        <v>0</v>
      </c>
      <c r="AJ120" s="229">
        <v>16990.200000000004</v>
      </c>
      <c r="AK120" s="229">
        <v>4698.67</v>
      </c>
      <c r="AL120" s="229">
        <v>7458.5</v>
      </c>
      <c r="AM120" s="229">
        <v>251.26</v>
      </c>
      <c r="AN120" s="229">
        <v>9030.09</v>
      </c>
      <c r="AO120" s="229">
        <v>0</v>
      </c>
      <c r="AP120" s="229">
        <v>10060.740000000002</v>
      </c>
      <c r="AQ120" s="229">
        <v>6260.1199999999944</v>
      </c>
      <c r="AR120" s="229">
        <v>6105</v>
      </c>
      <c r="AS120" s="229">
        <v>0</v>
      </c>
      <c r="AT120" s="229">
        <v>17577.699999999993</v>
      </c>
      <c r="AU120" s="229">
        <v>3291.75</v>
      </c>
      <c r="AV120" s="229">
        <v>0</v>
      </c>
      <c r="AW120" s="229">
        <v>12501.25</v>
      </c>
      <c r="AX120" s="229">
        <v>69776.930000000008</v>
      </c>
      <c r="AY120" s="229">
        <v>502.43</v>
      </c>
      <c r="AZ120" s="229">
        <v>120142.77</v>
      </c>
      <c r="BA120" s="229">
        <v>0</v>
      </c>
      <c r="BB120" s="229">
        <v>0</v>
      </c>
      <c r="BC120" s="229">
        <v>0</v>
      </c>
      <c r="BD120" s="229">
        <f t="shared" si="43"/>
        <v>876187.99000000011</v>
      </c>
      <c r="BE120" s="229">
        <v>469472.30999999976</v>
      </c>
      <c r="BF120" s="229">
        <f t="shared" si="65"/>
        <v>45370.959999999963</v>
      </c>
      <c r="BG120" s="229">
        <f t="shared" si="66"/>
        <v>514843.26999999973</v>
      </c>
      <c r="BH120" s="229">
        <v>4722</v>
      </c>
      <c r="BI120" s="229">
        <v>0</v>
      </c>
      <c r="BJ120" s="229">
        <v>0</v>
      </c>
      <c r="BK120" s="229">
        <v>4722</v>
      </c>
      <c r="BL120" s="229">
        <v>0</v>
      </c>
      <c r="BM120" s="229">
        <v>1210</v>
      </c>
      <c r="BN120" s="229">
        <v>0</v>
      </c>
      <c r="BO120" s="229">
        <v>0</v>
      </c>
      <c r="BP120" s="229">
        <v>1210</v>
      </c>
      <c r="BQ120" s="229">
        <v>0</v>
      </c>
      <c r="BR120" s="229">
        <v>3512</v>
      </c>
      <c r="BS120" s="229">
        <v>3512</v>
      </c>
      <c r="BT120" s="229">
        <v>0</v>
      </c>
      <c r="BU120" s="229">
        <v>0</v>
      </c>
      <c r="BV120" s="229">
        <v>0</v>
      </c>
      <c r="BW120" s="229">
        <v>0</v>
      </c>
      <c r="BX120" s="229">
        <v>0</v>
      </c>
      <c r="BY120" s="229">
        <v>0</v>
      </c>
      <c r="BZ120" s="229">
        <v>0</v>
      </c>
      <c r="CA120" s="229">
        <v>0</v>
      </c>
      <c r="CB120" s="229">
        <v>0</v>
      </c>
      <c r="CC120" s="229">
        <f t="shared" si="44"/>
        <v>514843.26999999973</v>
      </c>
      <c r="CD120" s="229"/>
      <c r="CE120" s="229">
        <f t="shared" si="45"/>
        <v>3512</v>
      </c>
      <c r="CF120" s="229"/>
      <c r="CG120" s="229">
        <f t="shared" si="67"/>
        <v>0</v>
      </c>
      <c r="CH120" s="229">
        <f t="shared" si="46"/>
        <v>518355.26999999973</v>
      </c>
      <c r="CI120" s="229">
        <v>146420.09</v>
      </c>
      <c r="CJ120" s="229">
        <v>147430.37</v>
      </c>
      <c r="CK120" s="229">
        <v>0</v>
      </c>
      <c r="CL120" s="229">
        <v>-1010.2799999999988</v>
      </c>
      <c r="CM120" s="229">
        <v>0</v>
      </c>
      <c r="CN120" s="229">
        <v>0</v>
      </c>
      <c r="CO120" s="229">
        <v>4057.68</v>
      </c>
      <c r="CP120" s="229">
        <v>0</v>
      </c>
      <c r="CQ120" s="229">
        <v>0</v>
      </c>
      <c r="CR120" s="229">
        <f t="shared" si="47"/>
        <v>3047.400000000001</v>
      </c>
      <c r="CS120" s="229">
        <v>400090.41</v>
      </c>
      <c r="CT120" s="229">
        <v>0</v>
      </c>
      <c r="CU120" s="229">
        <v>0</v>
      </c>
      <c r="CV120" s="229">
        <v>400090.41</v>
      </c>
      <c r="CW120" s="229"/>
      <c r="CX120" s="229"/>
      <c r="CY120" s="229"/>
      <c r="CZ120" s="229">
        <v>0</v>
      </c>
      <c r="DA120" s="229">
        <f t="shared" si="48"/>
        <v>400090.41</v>
      </c>
      <c r="DB120" s="229">
        <v>0</v>
      </c>
      <c r="DC120" s="229">
        <v>13688.74</v>
      </c>
      <c r="DD120" s="229">
        <v>0</v>
      </c>
      <c r="DE120" s="229">
        <v>0</v>
      </c>
      <c r="DF120" s="229">
        <v>0</v>
      </c>
      <c r="DG120" s="229">
        <v>-578.4</v>
      </c>
      <c r="DH120" s="229">
        <v>0</v>
      </c>
      <c r="DI120" s="229">
        <v>0</v>
      </c>
      <c r="DJ120" s="229">
        <f t="shared" si="49"/>
        <v>13110.34</v>
      </c>
      <c r="DK120" s="229">
        <v>102107</v>
      </c>
      <c r="DL120" s="229">
        <v>0</v>
      </c>
      <c r="DM120" s="229">
        <v>0</v>
      </c>
      <c r="DN120" s="229">
        <v>0</v>
      </c>
      <c r="DO120" s="229">
        <v>0</v>
      </c>
      <c r="DP120" s="230">
        <v>0.11999999999534339</v>
      </c>
      <c r="DQ120" s="231">
        <f t="shared" si="60"/>
        <v>591395.58000000007</v>
      </c>
      <c r="DR120" s="232">
        <f t="shared" si="61"/>
        <v>284792.41000000003</v>
      </c>
      <c r="DS120" s="231">
        <f t="shared" si="62"/>
        <v>69776.930000000008</v>
      </c>
      <c r="DT120" s="231">
        <f t="shared" si="63"/>
        <v>38078.18</v>
      </c>
      <c r="DU120" s="231">
        <f t="shared" si="64"/>
        <v>0</v>
      </c>
      <c r="DV120" s="231">
        <f t="shared" si="59"/>
        <v>102107</v>
      </c>
    </row>
    <row r="121" spans="1:126" hidden="1">
      <c r="A121" s="226">
        <v>7053</v>
      </c>
      <c r="B121" s="227" t="s">
        <v>408</v>
      </c>
      <c r="C121" s="228" t="s">
        <v>281</v>
      </c>
      <c r="D121" s="228" t="s">
        <v>296</v>
      </c>
      <c r="E121" s="228" t="s">
        <v>5</v>
      </c>
      <c r="F121" s="228" t="s">
        <v>283</v>
      </c>
      <c r="G121" s="229">
        <v>2125886</v>
      </c>
      <c r="H121" s="229">
        <v>0</v>
      </c>
      <c r="I121" s="229">
        <v>2635810</v>
      </c>
      <c r="J121" s="229">
        <v>0</v>
      </c>
      <c r="K121" s="229">
        <v>91350</v>
      </c>
      <c r="L121" s="229">
        <v>3086</v>
      </c>
      <c r="M121" s="229">
        <v>0</v>
      </c>
      <c r="N121" s="229">
        <v>0</v>
      </c>
      <c r="O121" s="229">
        <v>133812</v>
      </c>
      <c r="P121" s="229">
        <v>1668</v>
      </c>
      <c r="Q121" s="229">
        <v>0</v>
      </c>
      <c r="R121" s="229">
        <v>0</v>
      </c>
      <c r="S121" s="229">
        <v>0</v>
      </c>
      <c r="T121" s="229">
        <v>98785</v>
      </c>
      <c r="U121" s="229">
        <v>0</v>
      </c>
      <c r="V121" s="229">
        <v>36106</v>
      </c>
      <c r="W121" s="229">
        <v>0</v>
      </c>
      <c r="X121" s="229">
        <f t="shared" si="42"/>
        <v>5126503</v>
      </c>
      <c r="Y121" s="229">
        <v>1553078</v>
      </c>
      <c r="Z121" s="229">
        <v>0</v>
      </c>
      <c r="AA121" s="229">
        <v>1238683</v>
      </c>
      <c r="AB121" s="229">
        <v>80226</v>
      </c>
      <c r="AC121" s="229">
        <v>368347</v>
      </c>
      <c r="AD121" s="229">
        <v>0</v>
      </c>
      <c r="AE121" s="229">
        <v>173519</v>
      </c>
      <c r="AF121" s="229">
        <v>20255</v>
      </c>
      <c r="AG121" s="229">
        <v>28048</v>
      </c>
      <c r="AH121" s="229">
        <v>0</v>
      </c>
      <c r="AI121" s="229">
        <v>0</v>
      </c>
      <c r="AJ121" s="229">
        <v>12173</v>
      </c>
      <c r="AK121" s="229">
        <v>6054</v>
      </c>
      <c r="AL121" s="229">
        <v>35413</v>
      </c>
      <c r="AM121" s="229">
        <v>530</v>
      </c>
      <c r="AN121" s="229">
        <v>4642</v>
      </c>
      <c r="AO121" s="229">
        <v>0</v>
      </c>
      <c r="AP121" s="229">
        <v>40253</v>
      </c>
      <c r="AQ121" s="229">
        <v>602604</v>
      </c>
      <c r="AR121" s="229">
        <v>1753</v>
      </c>
      <c r="AS121" s="229">
        <v>21968</v>
      </c>
      <c r="AT121" s="229">
        <v>64022</v>
      </c>
      <c r="AU121" s="229">
        <v>5140</v>
      </c>
      <c r="AV121" s="229">
        <v>0</v>
      </c>
      <c r="AW121" s="229">
        <v>157800.94</v>
      </c>
      <c r="AX121" s="229">
        <v>649683</v>
      </c>
      <c r="AY121" s="229">
        <v>36940</v>
      </c>
      <c r="AZ121" s="229">
        <v>235346</v>
      </c>
      <c r="BA121" s="229">
        <v>0</v>
      </c>
      <c r="BB121" s="229">
        <v>0</v>
      </c>
      <c r="BC121" s="229">
        <v>0</v>
      </c>
      <c r="BD121" s="229">
        <f t="shared" si="43"/>
        <v>5336477.9400000004</v>
      </c>
      <c r="BE121" s="229">
        <v>635678</v>
      </c>
      <c r="BF121" s="229">
        <f t="shared" si="65"/>
        <v>-209974.94000000041</v>
      </c>
      <c r="BG121" s="229">
        <f t="shared" si="66"/>
        <v>425703.05999999959</v>
      </c>
      <c r="BH121" s="229">
        <v>12961</v>
      </c>
      <c r="BI121" s="229">
        <v>0</v>
      </c>
      <c r="BJ121" s="229">
        <v>0</v>
      </c>
      <c r="BK121" s="229">
        <v>12961</v>
      </c>
      <c r="BL121" s="229">
        <v>0</v>
      </c>
      <c r="BM121" s="229">
        <v>0</v>
      </c>
      <c r="BN121" s="229">
        <v>0</v>
      </c>
      <c r="BO121" s="229">
        <v>0</v>
      </c>
      <c r="BP121" s="229">
        <v>0</v>
      </c>
      <c r="BQ121" s="229">
        <v>37204</v>
      </c>
      <c r="BR121" s="229">
        <v>12961</v>
      </c>
      <c r="BS121" s="229">
        <v>50165</v>
      </c>
      <c r="BT121" s="229">
        <v>0</v>
      </c>
      <c r="BU121" s="229">
        <v>0</v>
      </c>
      <c r="BV121" s="229">
        <v>0</v>
      </c>
      <c r="BW121" s="229">
        <v>0</v>
      </c>
      <c r="BX121" s="229">
        <v>0</v>
      </c>
      <c r="BY121" s="229">
        <v>0</v>
      </c>
      <c r="BZ121" s="229">
        <v>0</v>
      </c>
      <c r="CA121" s="229">
        <v>0</v>
      </c>
      <c r="CB121" s="229">
        <v>0</v>
      </c>
      <c r="CC121" s="229">
        <f t="shared" si="44"/>
        <v>425703.05999999959</v>
      </c>
      <c r="CD121" s="229"/>
      <c r="CE121" s="229">
        <f t="shared" si="45"/>
        <v>50165</v>
      </c>
      <c r="CF121" s="229"/>
      <c r="CG121" s="229">
        <f t="shared" si="67"/>
        <v>0</v>
      </c>
      <c r="CH121" s="229">
        <f t="shared" si="46"/>
        <v>475868.05999999959</v>
      </c>
      <c r="CI121" s="229">
        <v>996693</v>
      </c>
      <c r="CJ121" s="229">
        <v>359580</v>
      </c>
      <c r="CK121" s="229">
        <v>16536</v>
      </c>
      <c r="CL121" s="229">
        <v>653649</v>
      </c>
      <c r="CM121" s="229">
        <v>0</v>
      </c>
      <c r="CN121" s="229">
        <v>0</v>
      </c>
      <c r="CO121" s="229">
        <v>10109</v>
      </c>
      <c r="CP121" s="229">
        <v>1849</v>
      </c>
      <c r="CQ121" s="229">
        <v>0</v>
      </c>
      <c r="CR121" s="229">
        <f t="shared" si="47"/>
        <v>665607</v>
      </c>
      <c r="CS121" s="229">
        <v>0</v>
      </c>
      <c r="CT121" s="229">
        <v>0</v>
      </c>
      <c r="CU121" s="229">
        <v>0</v>
      </c>
      <c r="CV121" s="229">
        <v>0</v>
      </c>
      <c r="CW121" s="229"/>
      <c r="CX121" s="229"/>
      <c r="CY121" s="229"/>
      <c r="CZ121" s="229">
        <v>0</v>
      </c>
      <c r="DA121" s="229">
        <f t="shared" si="48"/>
        <v>0</v>
      </c>
      <c r="DB121" s="229">
        <v>130412</v>
      </c>
      <c r="DC121" s="229">
        <v>3333</v>
      </c>
      <c r="DD121" s="229">
        <v>0</v>
      </c>
      <c r="DE121" s="229">
        <v>0</v>
      </c>
      <c r="DF121" s="229">
        <v>0</v>
      </c>
      <c r="DG121" s="229">
        <v>-24638.94</v>
      </c>
      <c r="DH121" s="229">
        <v>0</v>
      </c>
      <c r="DI121" s="229">
        <v>0</v>
      </c>
      <c r="DJ121" s="229">
        <f t="shared" si="49"/>
        <v>109106.06</v>
      </c>
      <c r="DK121" s="229">
        <v>0</v>
      </c>
      <c r="DL121" s="229">
        <v>2089</v>
      </c>
      <c r="DM121" s="229">
        <v>-1946</v>
      </c>
      <c r="DN121" s="229">
        <v>-298829</v>
      </c>
      <c r="DO121" s="229">
        <v>-159</v>
      </c>
      <c r="DP121" s="230">
        <v>0</v>
      </c>
      <c r="DQ121" s="231">
        <f t="shared" si="60"/>
        <v>3434108</v>
      </c>
      <c r="DR121" s="232">
        <f t="shared" si="61"/>
        <v>1902369.9400000004</v>
      </c>
      <c r="DS121" s="231">
        <f t="shared" si="62"/>
        <v>649683</v>
      </c>
      <c r="DT121" s="231">
        <f t="shared" si="63"/>
        <v>135480</v>
      </c>
      <c r="DU121" s="231">
        <f t="shared" si="64"/>
        <v>98785</v>
      </c>
      <c r="DV121" s="231">
        <f t="shared" si="59"/>
        <v>-298845</v>
      </c>
    </row>
    <row r="122" spans="1:126" hidden="1">
      <c r="A122" s="226">
        <v>3351</v>
      </c>
      <c r="B122" s="227" t="s">
        <v>409</v>
      </c>
      <c r="C122" s="228" t="s">
        <v>281</v>
      </c>
      <c r="D122" s="228" t="s">
        <v>291</v>
      </c>
      <c r="E122" s="228" t="s">
        <v>5</v>
      </c>
      <c r="F122" s="228" t="s">
        <v>283</v>
      </c>
      <c r="G122" s="229">
        <v>1415598.07</v>
      </c>
      <c r="H122" s="229">
        <v>0</v>
      </c>
      <c r="I122" s="229">
        <v>60501.279999999999</v>
      </c>
      <c r="J122" s="229">
        <v>0</v>
      </c>
      <c r="K122" s="229">
        <v>168620</v>
      </c>
      <c r="L122" s="229">
        <v>2971.29</v>
      </c>
      <c r="M122" s="229">
        <v>0</v>
      </c>
      <c r="N122" s="229">
        <v>0</v>
      </c>
      <c r="O122" s="229">
        <v>29252.479999999996</v>
      </c>
      <c r="P122" s="229">
        <v>2413.0699999999997</v>
      </c>
      <c r="Q122" s="229">
        <v>0</v>
      </c>
      <c r="R122" s="229">
        <v>0</v>
      </c>
      <c r="S122" s="229">
        <v>24367.08</v>
      </c>
      <c r="T122" s="229">
        <v>260</v>
      </c>
      <c r="U122" s="229">
        <v>0</v>
      </c>
      <c r="V122" s="229">
        <v>2897.5</v>
      </c>
      <c r="W122" s="229">
        <v>29543</v>
      </c>
      <c r="X122" s="229">
        <f t="shared" si="42"/>
        <v>1736423.7700000003</v>
      </c>
      <c r="Y122" s="229">
        <v>669196.47000000032</v>
      </c>
      <c r="Z122" s="229">
        <v>0</v>
      </c>
      <c r="AA122" s="229">
        <v>340497.89</v>
      </c>
      <c r="AB122" s="229">
        <v>13917.770000000251</v>
      </c>
      <c r="AC122" s="229">
        <v>168902.2</v>
      </c>
      <c r="AD122" s="229">
        <v>3467.97</v>
      </c>
      <c r="AE122" s="229">
        <v>26084.099999999977</v>
      </c>
      <c r="AF122" s="229">
        <v>4599.8500000000058</v>
      </c>
      <c r="AG122" s="229">
        <v>1075.2</v>
      </c>
      <c r="AH122" s="229">
        <v>0</v>
      </c>
      <c r="AI122" s="229">
        <v>0</v>
      </c>
      <c r="AJ122" s="229">
        <v>51707.68</v>
      </c>
      <c r="AK122" s="229">
        <v>0</v>
      </c>
      <c r="AL122" s="229">
        <v>2059.5</v>
      </c>
      <c r="AM122" s="229">
        <v>9352.2999999999993</v>
      </c>
      <c r="AN122" s="229">
        <v>23962.460000000003</v>
      </c>
      <c r="AO122" s="229">
        <v>21610.93</v>
      </c>
      <c r="AP122" s="229">
        <v>18140.43</v>
      </c>
      <c r="AQ122" s="229">
        <v>131665.69999999998</v>
      </c>
      <c r="AR122" s="229">
        <v>18371.849999999991</v>
      </c>
      <c r="AS122" s="229">
        <v>0</v>
      </c>
      <c r="AT122" s="229">
        <v>2136.31</v>
      </c>
      <c r="AU122" s="229">
        <v>8309.76</v>
      </c>
      <c r="AV122" s="229">
        <v>9240</v>
      </c>
      <c r="AW122" s="229">
        <v>97046.299999999988</v>
      </c>
      <c r="AX122" s="229">
        <v>37171.629999999997</v>
      </c>
      <c r="AY122" s="229">
        <v>13339.01</v>
      </c>
      <c r="AZ122" s="229">
        <v>108775.76</v>
      </c>
      <c r="BA122" s="229">
        <v>0</v>
      </c>
      <c r="BB122" s="229">
        <v>0</v>
      </c>
      <c r="BC122" s="229">
        <v>0</v>
      </c>
      <c r="BD122" s="229">
        <f t="shared" si="43"/>
        <v>1780631.0700000003</v>
      </c>
      <c r="BE122" s="229">
        <v>308327.60999999975</v>
      </c>
      <c r="BF122" s="229">
        <f t="shared" si="65"/>
        <v>-44207.300000000047</v>
      </c>
      <c r="BG122" s="229">
        <f t="shared" si="66"/>
        <v>264120.30999999971</v>
      </c>
      <c r="BH122" s="229">
        <v>0</v>
      </c>
      <c r="BI122" s="229">
        <v>0</v>
      </c>
      <c r="BJ122" s="229">
        <v>0</v>
      </c>
      <c r="BK122" s="229">
        <v>0</v>
      </c>
      <c r="BL122" s="229">
        <v>0</v>
      </c>
      <c r="BM122" s="229">
        <v>0</v>
      </c>
      <c r="BN122" s="229">
        <v>0</v>
      </c>
      <c r="BO122" s="229">
        <v>0</v>
      </c>
      <c r="BP122" s="229">
        <v>0</v>
      </c>
      <c r="BQ122" s="229">
        <v>0</v>
      </c>
      <c r="BR122" s="229">
        <v>0</v>
      </c>
      <c r="BS122" s="229">
        <v>0</v>
      </c>
      <c r="BT122" s="229">
        <v>0</v>
      </c>
      <c r="BU122" s="229">
        <v>0</v>
      </c>
      <c r="BV122" s="229">
        <v>0</v>
      </c>
      <c r="BW122" s="229">
        <v>0</v>
      </c>
      <c r="BX122" s="229">
        <v>0</v>
      </c>
      <c r="BY122" s="229">
        <v>0</v>
      </c>
      <c r="BZ122" s="229">
        <v>0</v>
      </c>
      <c r="CA122" s="229">
        <v>0</v>
      </c>
      <c r="CB122" s="229">
        <v>0</v>
      </c>
      <c r="CC122" s="229">
        <f t="shared" si="44"/>
        <v>264120.30999999971</v>
      </c>
      <c r="CD122" s="229"/>
      <c r="CE122" s="229">
        <f t="shared" si="45"/>
        <v>0</v>
      </c>
      <c r="CF122" s="229"/>
      <c r="CG122" s="229">
        <f t="shared" si="67"/>
        <v>0</v>
      </c>
      <c r="CH122" s="229">
        <f t="shared" si="46"/>
        <v>264120.30999999971</v>
      </c>
      <c r="CI122" s="229">
        <v>519227.55</v>
      </c>
      <c r="CJ122" s="229">
        <v>143979.59</v>
      </c>
      <c r="CK122" s="229">
        <v>0</v>
      </c>
      <c r="CL122" s="229">
        <v>375247.95999999996</v>
      </c>
      <c r="CM122" s="229">
        <v>0</v>
      </c>
      <c r="CN122" s="229">
        <v>0</v>
      </c>
      <c r="CO122" s="229">
        <v>10234.620000000001</v>
      </c>
      <c r="CP122" s="229">
        <v>9813.49</v>
      </c>
      <c r="CQ122" s="229">
        <v>-118132.67</v>
      </c>
      <c r="CR122" s="229">
        <f t="shared" si="47"/>
        <v>277163.39999999997</v>
      </c>
      <c r="CS122" s="229">
        <v>0</v>
      </c>
      <c r="CT122" s="229">
        <v>0</v>
      </c>
      <c r="CU122" s="229">
        <v>0</v>
      </c>
      <c r="CV122" s="229">
        <v>0</v>
      </c>
      <c r="CW122" s="229"/>
      <c r="CX122" s="229"/>
      <c r="CY122" s="229"/>
      <c r="CZ122" s="229">
        <v>0</v>
      </c>
      <c r="DA122" s="229">
        <f t="shared" si="48"/>
        <v>0</v>
      </c>
      <c r="DB122" s="229">
        <v>0</v>
      </c>
      <c r="DC122" s="229">
        <v>8788.86</v>
      </c>
      <c r="DD122" s="229">
        <v>0</v>
      </c>
      <c r="DE122" s="229">
        <v>0</v>
      </c>
      <c r="DF122" s="229">
        <v>0</v>
      </c>
      <c r="DG122" s="229">
        <v>-21832.16</v>
      </c>
      <c r="DH122" s="229">
        <v>0</v>
      </c>
      <c r="DI122" s="229">
        <v>0</v>
      </c>
      <c r="DJ122" s="229">
        <f t="shared" si="49"/>
        <v>-13043.3</v>
      </c>
      <c r="DK122" s="229">
        <v>0</v>
      </c>
      <c r="DL122" s="229">
        <v>0</v>
      </c>
      <c r="DM122" s="229">
        <v>0</v>
      </c>
      <c r="DN122" s="229">
        <v>0</v>
      </c>
      <c r="DO122" s="229">
        <v>0</v>
      </c>
      <c r="DP122" s="230">
        <v>0.21000000002095476</v>
      </c>
      <c r="DQ122" s="231">
        <f t="shared" si="60"/>
        <v>1226666.2500000005</v>
      </c>
      <c r="DR122" s="232">
        <f t="shared" si="61"/>
        <v>553964.81999999983</v>
      </c>
      <c r="DS122" s="231">
        <f t="shared" si="62"/>
        <v>37171.629999999997</v>
      </c>
      <c r="DT122" s="231">
        <f t="shared" si="63"/>
        <v>56032.63</v>
      </c>
      <c r="DU122" s="231">
        <f t="shared" si="64"/>
        <v>260</v>
      </c>
      <c r="DV122" s="231">
        <f t="shared" si="59"/>
        <v>0</v>
      </c>
    </row>
    <row r="123" spans="1:126" hidden="1">
      <c r="A123" s="226">
        <v>3328</v>
      </c>
      <c r="B123" s="227" t="s">
        <v>410</v>
      </c>
      <c r="C123" s="228" t="s">
        <v>281</v>
      </c>
      <c r="D123" s="228" t="s">
        <v>291</v>
      </c>
      <c r="E123" s="228" t="s">
        <v>5</v>
      </c>
      <c r="F123" s="228" t="s">
        <v>283</v>
      </c>
      <c r="G123" s="229">
        <v>1230568</v>
      </c>
      <c r="H123" s="229">
        <v>0</v>
      </c>
      <c r="I123" s="229">
        <v>67968</v>
      </c>
      <c r="J123" s="229">
        <v>0</v>
      </c>
      <c r="K123" s="229">
        <v>63250</v>
      </c>
      <c r="L123" s="229">
        <v>400</v>
      </c>
      <c r="M123" s="229">
        <v>0</v>
      </c>
      <c r="N123" s="229">
        <v>0</v>
      </c>
      <c r="O123" s="229">
        <v>92264</v>
      </c>
      <c r="P123" s="229">
        <v>25003</v>
      </c>
      <c r="Q123" s="229">
        <v>0</v>
      </c>
      <c r="R123" s="229">
        <v>0</v>
      </c>
      <c r="S123" s="229">
        <v>8158</v>
      </c>
      <c r="T123" s="229">
        <v>0</v>
      </c>
      <c r="U123" s="229">
        <v>0</v>
      </c>
      <c r="V123" s="229">
        <v>4306</v>
      </c>
      <c r="W123" s="229">
        <v>50258</v>
      </c>
      <c r="X123" s="229">
        <f t="shared" si="42"/>
        <v>1542175</v>
      </c>
      <c r="Y123" s="229">
        <v>637487</v>
      </c>
      <c r="Z123" s="229">
        <v>1090</v>
      </c>
      <c r="AA123" s="229">
        <v>875</v>
      </c>
      <c r="AB123" s="229">
        <v>245069</v>
      </c>
      <c r="AC123" s="229">
        <v>490</v>
      </c>
      <c r="AD123" s="229">
        <v>0</v>
      </c>
      <c r="AE123" s="229">
        <v>175827</v>
      </c>
      <c r="AF123" s="229">
        <v>8166</v>
      </c>
      <c r="AG123" s="229">
        <v>31</v>
      </c>
      <c r="AH123" s="229">
        <v>0</v>
      </c>
      <c r="AI123" s="229">
        <v>0</v>
      </c>
      <c r="AJ123" s="229">
        <v>1523</v>
      </c>
      <c r="AK123" s="229">
        <v>0</v>
      </c>
      <c r="AL123" s="229">
        <v>752</v>
      </c>
      <c r="AM123" s="229">
        <v>0</v>
      </c>
      <c r="AN123" s="229">
        <v>2057</v>
      </c>
      <c r="AO123" s="229">
        <v>3471</v>
      </c>
      <c r="AP123" s="229">
        <v>4344</v>
      </c>
      <c r="AQ123" s="229">
        <v>196465</v>
      </c>
      <c r="AR123" s="229">
        <v>581</v>
      </c>
      <c r="AS123" s="229">
        <v>96</v>
      </c>
      <c r="AT123" s="229">
        <v>20955</v>
      </c>
      <c r="AU123" s="229">
        <v>5140</v>
      </c>
      <c r="AV123" s="229">
        <v>436</v>
      </c>
      <c r="AW123" s="229">
        <v>91251.98</v>
      </c>
      <c r="AX123" s="229">
        <v>225</v>
      </c>
      <c r="AY123" s="229">
        <v>5215</v>
      </c>
      <c r="AZ123" s="229">
        <v>67099</v>
      </c>
      <c r="BA123" s="229">
        <v>0</v>
      </c>
      <c r="BB123" s="229">
        <v>0</v>
      </c>
      <c r="BC123" s="229">
        <v>0</v>
      </c>
      <c r="BD123" s="229">
        <f t="shared" si="43"/>
        <v>1468645.98</v>
      </c>
      <c r="BE123" s="229">
        <v>240251</v>
      </c>
      <c r="BF123" s="229">
        <f t="shared" si="65"/>
        <v>73529.020000000019</v>
      </c>
      <c r="BG123" s="229">
        <f t="shared" si="66"/>
        <v>313780.02</v>
      </c>
      <c r="BH123" s="229">
        <v>0</v>
      </c>
      <c r="BI123" s="229">
        <v>0</v>
      </c>
      <c r="BJ123" s="229">
        <v>0</v>
      </c>
      <c r="BK123" s="229">
        <v>0</v>
      </c>
      <c r="BL123" s="229">
        <v>0</v>
      </c>
      <c r="BM123" s="229">
        <v>0</v>
      </c>
      <c r="BN123" s="229">
        <v>0</v>
      </c>
      <c r="BO123" s="229">
        <v>0</v>
      </c>
      <c r="BP123" s="229">
        <v>0</v>
      </c>
      <c r="BQ123" s="229">
        <v>0</v>
      </c>
      <c r="BR123" s="229">
        <v>0</v>
      </c>
      <c r="BS123" s="229">
        <v>0</v>
      </c>
      <c r="BT123" s="229">
        <v>0</v>
      </c>
      <c r="BU123" s="229">
        <v>0</v>
      </c>
      <c r="BV123" s="229">
        <v>0</v>
      </c>
      <c r="BW123" s="229">
        <v>0</v>
      </c>
      <c r="BX123" s="229">
        <v>0</v>
      </c>
      <c r="BY123" s="229">
        <v>0</v>
      </c>
      <c r="BZ123" s="229">
        <v>0</v>
      </c>
      <c r="CA123" s="229">
        <v>0</v>
      </c>
      <c r="CB123" s="229">
        <v>0</v>
      </c>
      <c r="CC123" s="229">
        <f t="shared" si="44"/>
        <v>313780.02</v>
      </c>
      <c r="CD123" s="229"/>
      <c r="CE123" s="229">
        <f t="shared" si="45"/>
        <v>0</v>
      </c>
      <c r="CF123" s="229"/>
      <c r="CG123" s="229">
        <f t="shared" si="67"/>
        <v>0</v>
      </c>
      <c r="CH123" s="229">
        <f t="shared" si="46"/>
        <v>313780.02</v>
      </c>
      <c r="CI123" s="229">
        <v>94342</v>
      </c>
      <c r="CJ123" s="229">
        <v>0</v>
      </c>
      <c r="CK123" s="229">
        <v>0</v>
      </c>
      <c r="CL123" s="229">
        <v>94342</v>
      </c>
      <c r="CM123" s="229">
        <v>0</v>
      </c>
      <c r="CN123" s="229">
        <v>0</v>
      </c>
      <c r="CO123" s="229">
        <v>5569</v>
      </c>
      <c r="CP123" s="229">
        <v>0</v>
      </c>
      <c r="CQ123" s="229">
        <v>228766</v>
      </c>
      <c r="CR123" s="229">
        <f t="shared" si="47"/>
        <v>328677</v>
      </c>
      <c r="CS123" s="229">
        <v>0</v>
      </c>
      <c r="CT123" s="229">
        <v>0</v>
      </c>
      <c r="CU123" s="229">
        <v>0</v>
      </c>
      <c r="CV123" s="229">
        <v>0</v>
      </c>
      <c r="CW123" s="229"/>
      <c r="CX123" s="229"/>
      <c r="CY123" s="229"/>
      <c r="CZ123" s="229">
        <v>0</v>
      </c>
      <c r="DA123" s="229">
        <f t="shared" si="48"/>
        <v>0</v>
      </c>
      <c r="DB123" s="229">
        <v>0</v>
      </c>
      <c r="DC123" s="229">
        <v>8330</v>
      </c>
      <c r="DD123" s="229">
        <v>0</v>
      </c>
      <c r="DE123" s="229">
        <v>0</v>
      </c>
      <c r="DF123" s="229">
        <v>0</v>
      </c>
      <c r="DG123" s="229">
        <v>-23226.98</v>
      </c>
      <c r="DH123" s="229">
        <v>0</v>
      </c>
      <c r="DI123" s="229">
        <v>0</v>
      </c>
      <c r="DJ123" s="229">
        <f t="shared" si="49"/>
        <v>-14896.98</v>
      </c>
      <c r="DK123" s="229">
        <v>0</v>
      </c>
      <c r="DL123" s="229">
        <v>0</v>
      </c>
      <c r="DM123" s="229">
        <v>0</v>
      </c>
      <c r="DN123" s="229">
        <v>0</v>
      </c>
      <c r="DO123" s="229">
        <v>0</v>
      </c>
      <c r="DP123" s="230">
        <v>0</v>
      </c>
      <c r="DQ123" s="231">
        <f t="shared" si="60"/>
        <v>1069004</v>
      </c>
      <c r="DR123" s="232">
        <f t="shared" si="61"/>
        <v>399641.98</v>
      </c>
      <c r="DS123" s="231">
        <f t="shared" si="62"/>
        <v>225</v>
      </c>
      <c r="DT123" s="231">
        <f t="shared" si="63"/>
        <v>125425</v>
      </c>
      <c r="DU123" s="231">
        <f t="shared" si="64"/>
        <v>0</v>
      </c>
      <c r="DV123" s="231">
        <f t="shared" si="59"/>
        <v>0</v>
      </c>
    </row>
    <row r="124" spans="1:126" hidden="1">
      <c r="A124" s="226">
        <v>2150</v>
      </c>
      <c r="B124" s="227" t="s">
        <v>412</v>
      </c>
      <c r="C124" s="228" t="s">
        <v>281</v>
      </c>
      <c r="D124" s="228" t="s">
        <v>291</v>
      </c>
      <c r="E124" s="228" t="s">
        <v>5</v>
      </c>
      <c r="F124" s="228" t="s">
        <v>293</v>
      </c>
      <c r="G124" s="229">
        <v>1689698.01</v>
      </c>
      <c r="H124" s="229">
        <v>0</v>
      </c>
      <c r="I124" s="229">
        <v>110337.96</v>
      </c>
      <c r="J124" s="229">
        <v>0</v>
      </c>
      <c r="K124" s="229">
        <v>186090</v>
      </c>
      <c r="L124" s="229">
        <v>0</v>
      </c>
      <c r="M124" s="229">
        <v>0</v>
      </c>
      <c r="N124" s="229">
        <v>0</v>
      </c>
      <c r="O124" s="229">
        <v>22496.319999999996</v>
      </c>
      <c r="P124" s="229">
        <v>0</v>
      </c>
      <c r="Q124" s="229">
        <v>0</v>
      </c>
      <c r="R124" s="229">
        <v>0</v>
      </c>
      <c r="S124" s="229">
        <v>4047.82</v>
      </c>
      <c r="T124" s="229">
        <v>0</v>
      </c>
      <c r="U124" s="229">
        <v>0</v>
      </c>
      <c r="V124" s="229">
        <v>3952.58</v>
      </c>
      <c r="W124" s="229">
        <v>37681</v>
      </c>
      <c r="X124" s="229">
        <f t="shared" si="42"/>
        <v>2054303.6900000002</v>
      </c>
      <c r="Y124" s="229">
        <v>1017944.6799999998</v>
      </c>
      <c r="Z124" s="229">
        <v>5243.0599999999995</v>
      </c>
      <c r="AA124" s="229">
        <v>428872.83</v>
      </c>
      <c r="AB124" s="229">
        <v>76047.390000000596</v>
      </c>
      <c r="AC124" s="229">
        <v>81995.679999999993</v>
      </c>
      <c r="AD124" s="229">
        <v>0</v>
      </c>
      <c r="AE124" s="229">
        <v>58365.029999999737</v>
      </c>
      <c r="AF124" s="229">
        <v>17011.970000000034</v>
      </c>
      <c r="AG124" s="229">
        <v>880</v>
      </c>
      <c r="AH124" s="229">
        <v>0</v>
      </c>
      <c r="AI124" s="229">
        <v>895</v>
      </c>
      <c r="AJ124" s="229">
        <v>39957.679999999993</v>
      </c>
      <c r="AK124" s="229">
        <v>8.15</v>
      </c>
      <c r="AL124" s="229">
        <v>3195.2100000000005</v>
      </c>
      <c r="AM124" s="229">
        <v>14393.48</v>
      </c>
      <c r="AN124" s="229">
        <v>66114.310000000012</v>
      </c>
      <c r="AO124" s="229">
        <v>35244.79</v>
      </c>
      <c r="AP124" s="229">
        <v>19211.019999999997</v>
      </c>
      <c r="AQ124" s="229">
        <v>30850.860000000011</v>
      </c>
      <c r="AR124" s="229">
        <v>0</v>
      </c>
      <c r="AS124" s="229">
        <v>335</v>
      </c>
      <c r="AT124" s="229">
        <v>32303.839999999997</v>
      </c>
      <c r="AU124" s="229">
        <v>5139.75</v>
      </c>
      <c r="AV124" s="229">
        <v>0</v>
      </c>
      <c r="AW124" s="229">
        <v>125779.22</v>
      </c>
      <c r="AX124" s="229">
        <v>59181.739999999976</v>
      </c>
      <c r="AY124" s="229">
        <v>6819.04</v>
      </c>
      <c r="AZ124" s="229">
        <v>118727.03</v>
      </c>
      <c r="BA124" s="229">
        <v>0</v>
      </c>
      <c r="BB124" s="229">
        <v>0</v>
      </c>
      <c r="BC124" s="229">
        <v>0</v>
      </c>
      <c r="BD124" s="229">
        <f t="shared" si="43"/>
        <v>2244516.7599999998</v>
      </c>
      <c r="BE124" s="229">
        <v>-401594.16</v>
      </c>
      <c r="BF124" s="229">
        <f t="shared" si="65"/>
        <v>-190213.0699999996</v>
      </c>
      <c r="BG124" s="229">
        <f t="shared" si="66"/>
        <v>-591807.22999999952</v>
      </c>
      <c r="BH124" s="229">
        <v>7727.13</v>
      </c>
      <c r="BI124" s="229">
        <v>0</v>
      </c>
      <c r="BJ124" s="229">
        <v>0</v>
      </c>
      <c r="BK124" s="229">
        <v>7727.13</v>
      </c>
      <c r="BL124" s="229">
        <v>0</v>
      </c>
      <c r="BM124" s="229">
        <v>2887.2</v>
      </c>
      <c r="BN124" s="229">
        <v>0</v>
      </c>
      <c r="BO124" s="229">
        <v>0</v>
      </c>
      <c r="BP124" s="229">
        <v>2887.2</v>
      </c>
      <c r="BQ124" s="229">
        <v>41751.179999999993</v>
      </c>
      <c r="BR124" s="229">
        <v>4839.93</v>
      </c>
      <c r="BS124" s="229">
        <v>46591.109999999993</v>
      </c>
      <c r="BT124" s="229">
        <v>0</v>
      </c>
      <c r="BU124" s="229">
        <v>0</v>
      </c>
      <c r="BV124" s="229">
        <v>0</v>
      </c>
      <c r="BW124" s="229">
        <v>0</v>
      </c>
      <c r="BX124" s="229">
        <v>0</v>
      </c>
      <c r="BY124" s="229">
        <v>0</v>
      </c>
      <c r="BZ124" s="229">
        <v>0</v>
      </c>
      <c r="CA124" s="229">
        <v>0</v>
      </c>
      <c r="CB124" s="229">
        <v>0</v>
      </c>
      <c r="CC124" s="229"/>
      <c r="CD124" s="229">
        <v>-591807.22999999952</v>
      </c>
      <c r="CE124" s="229">
        <f t="shared" si="45"/>
        <v>46591.109999999993</v>
      </c>
      <c r="CF124" s="229"/>
      <c r="CG124" s="229">
        <f t="shared" si="67"/>
        <v>0</v>
      </c>
      <c r="CH124" s="229">
        <f t="shared" si="46"/>
        <v>-545216.11999999953</v>
      </c>
      <c r="CI124" s="229">
        <v>0</v>
      </c>
      <c r="CJ124" s="229">
        <v>0</v>
      </c>
      <c r="CK124" s="229">
        <v>0</v>
      </c>
      <c r="CL124" s="229">
        <v>0</v>
      </c>
      <c r="CM124" s="229">
        <v>0</v>
      </c>
      <c r="CN124" s="229">
        <v>0</v>
      </c>
      <c r="CO124" s="229">
        <v>0</v>
      </c>
      <c r="CP124" s="229">
        <v>0</v>
      </c>
      <c r="CQ124" s="229">
        <v>0</v>
      </c>
      <c r="CR124" s="229">
        <f t="shared" si="47"/>
        <v>0</v>
      </c>
      <c r="CS124" s="229">
        <v>0</v>
      </c>
      <c r="CT124" s="229">
        <v>0</v>
      </c>
      <c r="CU124" s="229">
        <v>0</v>
      </c>
      <c r="CV124" s="229">
        <v>0</v>
      </c>
      <c r="CW124" s="229"/>
      <c r="CX124" s="229"/>
      <c r="CY124" s="229"/>
      <c r="CZ124" s="229">
        <v>-481692.24999999977</v>
      </c>
      <c r="DA124" s="229">
        <f t="shared" si="48"/>
        <v>-481692.24999999977</v>
      </c>
      <c r="DB124" s="229">
        <v>0</v>
      </c>
      <c r="DC124" s="229">
        <v>0</v>
      </c>
      <c r="DD124" s="229">
        <v>0</v>
      </c>
      <c r="DE124" s="229">
        <v>0</v>
      </c>
      <c r="DF124" s="229">
        <v>-8870.65</v>
      </c>
      <c r="DG124" s="229">
        <v>-54653.22</v>
      </c>
      <c r="DH124" s="229">
        <v>0</v>
      </c>
      <c r="DI124" s="229">
        <v>0</v>
      </c>
      <c r="DJ124" s="229">
        <f t="shared" si="49"/>
        <v>-63523.87</v>
      </c>
      <c r="DK124" s="229">
        <v>0</v>
      </c>
      <c r="DL124" s="229">
        <v>0</v>
      </c>
      <c r="DM124" s="229">
        <v>0</v>
      </c>
      <c r="DN124" s="229">
        <v>0</v>
      </c>
      <c r="DO124" s="229">
        <v>0</v>
      </c>
      <c r="DP124" s="230">
        <v>0</v>
      </c>
      <c r="DQ124" s="231">
        <f t="shared" si="60"/>
        <v>1685480.6400000001</v>
      </c>
      <c r="DR124" s="232">
        <f t="shared" si="61"/>
        <v>559036.11999999965</v>
      </c>
      <c r="DS124" s="231">
        <f t="shared" si="62"/>
        <v>59181.739999999976</v>
      </c>
      <c r="DT124" s="231">
        <f t="shared" si="63"/>
        <v>26544.139999999996</v>
      </c>
      <c r="DU124" s="231">
        <f t="shared" si="64"/>
        <v>0</v>
      </c>
      <c r="DV124" s="231">
        <f t="shared" si="59"/>
        <v>0</v>
      </c>
    </row>
    <row r="125" spans="1:126" hidden="1">
      <c r="A125" s="226">
        <v>2425</v>
      </c>
      <c r="B125" s="227" t="s">
        <v>413</v>
      </c>
      <c r="C125" s="228" t="s">
        <v>281</v>
      </c>
      <c r="D125" s="228" t="s">
        <v>291</v>
      </c>
      <c r="E125" s="228" t="s">
        <v>5</v>
      </c>
      <c r="F125" s="228" t="s">
        <v>293</v>
      </c>
      <c r="G125" s="229">
        <v>1104313.07</v>
      </c>
      <c r="H125" s="229">
        <v>0</v>
      </c>
      <c r="I125" s="229">
        <v>67988.09</v>
      </c>
      <c r="J125" s="229">
        <v>0</v>
      </c>
      <c r="K125" s="229">
        <v>51060</v>
      </c>
      <c r="L125" s="229">
        <v>1200</v>
      </c>
      <c r="M125" s="229">
        <v>0</v>
      </c>
      <c r="N125" s="229">
        <v>3780</v>
      </c>
      <c r="O125" s="229">
        <v>34854.75</v>
      </c>
      <c r="P125" s="229">
        <v>33781.75</v>
      </c>
      <c r="Q125" s="229">
        <v>0</v>
      </c>
      <c r="R125" s="229">
        <v>0</v>
      </c>
      <c r="S125" s="229">
        <v>63879.000000000007</v>
      </c>
      <c r="T125" s="229">
        <v>0</v>
      </c>
      <c r="U125" s="229">
        <v>0</v>
      </c>
      <c r="V125" s="229">
        <v>761.05</v>
      </c>
      <c r="W125" s="229">
        <v>54477</v>
      </c>
      <c r="X125" s="229">
        <f t="shared" si="42"/>
        <v>1416094.7100000002</v>
      </c>
      <c r="Y125" s="229">
        <v>641052.15999999887</v>
      </c>
      <c r="Z125" s="229">
        <v>0</v>
      </c>
      <c r="AA125" s="229">
        <v>5474.88</v>
      </c>
      <c r="AB125" s="229">
        <v>238299.34</v>
      </c>
      <c r="AC125" s="229">
        <v>1281.28</v>
      </c>
      <c r="AD125" s="229">
        <v>0</v>
      </c>
      <c r="AE125" s="229">
        <v>222635.12999999992</v>
      </c>
      <c r="AF125" s="229">
        <v>15025.320000000018</v>
      </c>
      <c r="AG125" s="229">
        <v>3014</v>
      </c>
      <c r="AH125" s="229">
        <v>0</v>
      </c>
      <c r="AI125" s="229">
        <v>3914.44</v>
      </c>
      <c r="AJ125" s="229">
        <v>57245.22</v>
      </c>
      <c r="AK125" s="229">
        <v>7422.0400000000009</v>
      </c>
      <c r="AL125" s="229">
        <v>32909.69</v>
      </c>
      <c r="AM125" s="229">
        <v>7953.3600000000006</v>
      </c>
      <c r="AN125" s="229">
        <v>22914.160000000003</v>
      </c>
      <c r="AO125" s="229">
        <v>15625.33</v>
      </c>
      <c r="AP125" s="229">
        <v>16808.160000000007</v>
      </c>
      <c r="AQ125" s="229">
        <v>58283.539999999994</v>
      </c>
      <c r="AR125" s="229">
        <v>0</v>
      </c>
      <c r="AS125" s="229">
        <v>32256.480000000003</v>
      </c>
      <c r="AT125" s="229">
        <v>11614.81</v>
      </c>
      <c r="AU125" s="229">
        <v>5139.75</v>
      </c>
      <c r="AV125" s="229">
        <v>0</v>
      </c>
      <c r="AW125" s="229">
        <v>78001.100000000006</v>
      </c>
      <c r="AX125" s="229">
        <v>3529</v>
      </c>
      <c r="AY125" s="229">
        <v>5289.77</v>
      </c>
      <c r="AZ125" s="229">
        <v>91627.29</v>
      </c>
      <c r="BA125" s="229">
        <v>0</v>
      </c>
      <c r="BB125" s="229">
        <v>0</v>
      </c>
      <c r="BC125" s="229">
        <v>0</v>
      </c>
      <c r="BD125" s="229">
        <f t="shared" si="43"/>
        <v>1577316.2499999991</v>
      </c>
      <c r="BE125" s="229">
        <v>-61775.100000000151</v>
      </c>
      <c r="BF125" s="229">
        <v>-161221.40999999852</v>
      </c>
      <c r="BG125" s="229">
        <v>-222996.50999999867</v>
      </c>
      <c r="BH125" s="229">
        <v>6373.75</v>
      </c>
      <c r="BI125" s="229">
        <v>0</v>
      </c>
      <c r="BJ125" s="229">
        <v>0</v>
      </c>
      <c r="BK125" s="229">
        <v>6373.75</v>
      </c>
      <c r="BL125" s="229">
        <v>0</v>
      </c>
      <c r="BM125" s="229">
        <v>0</v>
      </c>
      <c r="BN125" s="229">
        <v>0</v>
      </c>
      <c r="BO125" s="229">
        <v>0</v>
      </c>
      <c r="BP125" s="229">
        <v>0</v>
      </c>
      <c r="BQ125" s="229">
        <v>15932.41</v>
      </c>
      <c r="BR125" s="229">
        <v>6373.75</v>
      </c>
      <c r="BS125" s="229">
        <v>22306.16</v>
      </c>
      <c r="BT125" s="229">
        <v>0</v>
      </c>
      <c r="BU125" s="229">
        <v>0</v>
      </c>
      <c r="BV125" s="229">
        <v>0</v>
      </c>
      <c r="BW125" s="229">
        <v>0</v>
      </c>
      <c r="BX125" s="229">
        <v>0</v>
      </c>
      <c r="BY125" s="229">
        <v>0</v>
      </c>
      <c r="BZ125" s="229">
        <v>0</v>
      </c>
      <c r="CA125" s="229">
        <v>0</v>
      </c>
      <c r="CB125" s="229">
        <v>0</v>
      </c>
      <c r="CC125" s="229"/>
      <c r="CD125" s="229">
        <v>-222996.50999999867</v>
      </c>
      <c r="CE125" s="229">
        <f t="shared" si="45"/>
        <v>22306.16</v>
      </c>
      <c r="CF125" s="229"/>
      <c r="CG125" s="229">
        <v>0</v>
      </c>
      <c r="CH125" s="229">
        <f t="shared" si="46"/>
        <v>-200690.34999999867</v>
      </c>
      <c r="CI125" s="229">
        <v>0</v>
      </c>
      <c r="CJ125" s="229">
        <v>0</v>
      </c>
      <c r="CK125" s="229">
        <v>0</v>
      </c>
      <c r="CL125" s="229">
        <v>0</v>
      </c>
      <c r="CM125" s="229">
        <v>0</v>
      </c>
      <c r="CN125" s="229">
        <v>0</v>
      </c>
      <c r="CO125" s="229">
        <v>0</v>
      </c>
      <c r="CP125" s="229">
        <v>0</v>
      </c>
      <c r="CQ125" s="229">
        <v>0</v>
      </c>
      <c r="CR125" s="229">
        <f t="shared" si="47"/>
        <v>0</v>
      </c>
      <c r="CS125" s="229">
        <v>0</v>
      </c>
      <c r="CT125" s="229">
        <v>0</v>
      </c>
      <c r="CU125" s="229">
        <v>0</v>
      </c>
      <c r="CV125" s="229">
        <v>0</v>
      </c>
      <c r="CW125" s="229"/>
      <c r="CX125" s="229"/>
      <c r="CY125" s="229"/>
      <c r="CZ125" s="229">
        <v>-212802</v>
      </c>
      <c r="DA125" s="229">
        <f t="shared" si="48"/>
        <v>-212802</v>
      </c>
      <c r="DB125" s="229">
        <v>0</v>
      </c>
      <c r="DC125" s="229">
        <v>44673.96</v>
      </c>
      <c r="DD125" s="229">
        <v>0</v>
      </c>
      <c r="DE125" s="229">
        <v>0</v>
      </c>
      <c r="DF125" s="229">
        <v>-10115.06</v>
      </c>
      <c r="DG125" s="229">
        <v>-22447.1</v>
      </c>
      <c r="DH125" s="229">
        <v>0</v>
      </c>
      <c r="DI125" s="229">
        <v>0</v>
      </c>
      <c r="DJ125" s="229">
        <f>SUM(DB125:DI125)</f>
        <v>12111.800000000003</v>
      </c>
      <c r="DK125" s="229">
        <v>0</v>
      </c>
      <c r="DL125" s="229">
        <v>0</v>
      </c>
      <c r="DM125" s="229">
        <v>0</v>
      </c>
      <c r="DN125" s="229">
        <v>0</v>
      </c>
      <c r="DO125" s="229">
        <v>0</v>
      </c>
      <c r="DP125" s="230">
        <v>-1.3387762010097504E-9</v>
      </c>
      <c r="DQ125" s="231">
        <f t="shared" si="60"/>
        <v>1123768.1099999989</v>
      </c>
      <c r="DR125" s="232">
        <f t="shared" si="61"/>
        <v>453548.14000000013</v>
      </c>
      <c r="DS125" s="231">
        <f t="shared" si="62"/>
        <v>3529</v>
      </c>
      <c r="DT125" s="231">
        <f t="shared" si="63"/>
        <v>136295.5</v>
      </c>
      <c r="DU125" s="231">
        <f t="shared" si="64"/>
        <v>0</v>
      </c>
      <c r="DV125" s="231">
        <f t="shared" si="59"/>
        <v>0</v>
      </c>
    </row>
    <row r="126" spans="1:126" hidden="1">
      <c r="A126" s="226">
        <v>1008</v>
      </c>
      <c r="B126" s="227" t="s">
        <v>414</v>
      </c>
      <c r="C126" s="228" t="s">
        <v>281</v>
      </c>
      <c r="D126" s="228" t="s">
        <v>282</v>
      </c>
      <c r="E126" s="228" t="s">
        <v>5</v>
      </c>
      <c r="F126" s="228" t="s">
        <v>283</v>
      </c>
      <c r="G126" s="229">
        <v>513883.79</v>
      </c>
      <c r="H126" s="229">
        <v>0</v>
      </c>
      <c r="I126" s="229">
        <v>6072.41</v>
      </c>
      <c r="J126" s="229">
        <v>0</v>
      </c>
      <c r="K126" s="229">
        <v>0</v>
      </c>
      <c r="L126" s="229">
        <v>0</v>
      </c>
      <c r="M126" s="229">
        <v>0</v>
      </c>
      <c r="N126" s="229">
        <v>0</v>
      </c>
      <c r="O126" s="229">
        <v>25780.2</v>
      </c>
      <c r="P126" s="229">
        <v>0</v>
      </c>
      <c r="Q126" s="229">
        <v>0</v>
      </c>
      <c r="R126" s="229">
        <v>0</v>
      </c>
      <c r="S126" s="229">
        <v>139</v>
      </c>
      <c r="T126" s="229">
        <v>18000</v>
      </c>
      <c r="U126" s="229">
        <v>0</v>
      </c>
      <c r="V126" s="229">
        <v>0</v>
      </c>
      <c r="W126" s="229">
        <v>0</v>
      </c>
      <c r="X126" s="229">
        <f t="shared" si="42"/>
        <v>563875.39999999991</v>
      </c>
      <c r="Y126" s="229">
        <v>230511.2900000001</v>
      </c>
      <c r="Z126" s="229">
        <v>0</v>
      </c>
      <c r="AA126" s="229">
        <v>104358.42</v>
      </c>
      <c r="AB126" s="229">
        <v>0</v>
      </c>
      <c r="AC126" s="229">
        <v>14733.529999999999</v>
      </c>
      <c r="AD126" s="229">
        <v>0</v>
      </c>
      <c r="AE126" s="229">
        <v>32508.189999999988</v>
      </c>
      <c r="AF126" s="229">
        <v>3400.7599999999989</v>
      </c>
      <c r="AG126" s="229">
        <v>210</v>
      </c>
      <c r="AH126" s="229">
        <v>0</v>
      </c>
      <c r="AI126" s="229">
        <v>0</v>
      </c>
      <c r="AJ126" s="229">
        <v>1107.9100000000035</v>
      </c>
      <c r="AK126" s="229">
        <v>0</v>
      </c>
      <c r="AL126" s="229">
        <v>0</v>
      </c>
      <c r="AM126" s="229">
        <v>712.12</v>
      </c>
      <c r="AN126" s="229">
        <v>8088.12</v>
      </c>
      <c r="AO126" s="229">
        <v>0</v>
      </c>
      <c r="AP126" s="229">
        <v>866.58</v>
      </c>
      <c r="AQ126" s="229">
        <v>45672.239999999976</v>
      </c>
      <c r="AR126" s="229">
        <v>0</v>
      </c>
      <c r="AS126" s="229">
        <v>1000</v>
      </c>
      <c r="AT126" s="229">
        <v>4833.51</v>
      </c>
      <c r="AU126" s="229">
        <v>3291.75</v>
      </c>
      <c r="AV126" s="229">
        <v>0</v>
      </c>
      <c r="AW126" s="229">
        <v>0</v>
      </c>
      <c r="AX126" s="229">
        <v>23743.879999999994</v>
      </c>
      <c r="AY126" s="229">
        <v>0</v>
      </c>
      <c r="AZ126" s="229">
        <v>27520.75</v>
      </c>
      <c r="BA126" s="229">
        <v>39126.85</v>
      </c>
      <c r="BB126" s="229">
        <v>0</v>
      </c>
      <c r="BC126" s="229">
        <v>0</v>
      </c>
      <c r="BD126" s="229">
        <f t="shared" si="43"/>
        <v>541685.90000000014</v>
      </c>
      <c r="BE126" s="229">
        <v>63510.530000000028</v>
      </c>
      <c r="BF126" s="229">
        <f t="shared" ref="BF126:BF134" si="68">X126-BD126</f>
        <v>22189.499999999767</v>
      </c>
      <c r="BG126" s="229">
        <f t="shared" ref="BG126:BG134" si="69">BE126+BF126</f>
        <v>85700.029999999795</v>
      </c>
      <c r="BH126" s="229">
        <v>4708.75</v>
      </c>
      <c r="BI126" s="229">
        <v>0</v>
      </c>
      <c r="BJ126" s="229">
        <v>0</v>
      </c>
      <c r="BK126" s="229">
        <v>4708.75</v>
      </c>
      <c r="BL126" s="229">
        <v>0</v>
      </c>
      <c r="BM126" s="229">
        <v>0</v>
      </c>
      <c r="BN126" s="229">
        <v>0</v>
      </c>
      <c r="BO126" s="229">
        <v>0</v>
      </c>
      <c r="BP126" s="229">
        <v>0</v>
      </c>
      <c r="BQ126" s="229">
        <v>11718.1</v>
      </c>
      <c r="BR126" s="229">
        <v>4708.75</v>
      </c>
      <c r="BS126" s="229">
        <v>16426.849999999999</v>
      </c>
      <c r="BT126" s="229">
        <v>0</v>
      </c>
      <c r="BU126" s="229">
        <v>0</v>
      </c>
      <c r="BV126" s="229">
        <v>0</v>
      </c>
      <c r="BW126" s="229">
        <v>0</v>
      </c>
      <c r="BX126" s="229">
        <v>0</v>
      </c>
      <c r="BY126" s="229">
        <v>0</v>
      </c>
      <c r="BZ126" s="229">
        <v>0</v>
      </c>
      <c r="CA126" s="229">
        <v>0</v>
      </c>
      <c r="CB126" s="229">
        <v>0</v>
      </c>
      <c r="CC126" s="229">
        <f t="shared" si="44"/>
        <v>85700.029999999795</v>
      </c>
      <c r="CD126" s="229"/>
      <c r="CE126" s="229">
        <f t="shared" si="45"/>
        <v>16426.849999999999</v>
      </c>
      <c r="CF126" s="229"/>
      <c r="CG126" s="229">
        <f t="shared" ref="CG126:CG134" si="70">CB126</f>
        <v>0</v>
      </c>
      <c r="CH126" s="229">
        <f t="shared" si="46"/>
        <v>102126.8799999998</v>
      </c>
      <c r="CI126" s="229">
        <v>15531.56</v>
      </c>
      <c r="CJ126" s="229">
        <v>0</v>
      </c>
      <c r="CK126" s="229">
        <v>0</v>
      </c>
      <c r="CL126" s="229">
        <v>15531.56</v>
      </c>
      <c r="CM126" s="229">
        <v>0</v>
      </c>
      <c r="CN126" s="229">
        <v>0</v>
      </c>
      <c r="CO126" s="229">
        <v>4034.99</v>
      </c>
      <c r="CP126" s="229">
        <v>0</v>
      </c>
      <c r="CQ126" s="229">
        <v>82890.12</v>
      </c>
      <c r="CR126" s="229">
        <f t="shared" si="47"/>
        <v>102456.67</v>
      </c>
      <c r="CS126" s="229">
        <v>0</v>
      </c>
      <c r="CT126" s="229">
        <v>0</v>
      </c>
      <c r="CU126" s="229">
        <v>0</v>
      </c>
      <c r="CV126" s="229">
        <v>0</v>
      </c>
      <c r="CW126" s="229"/>
      <c r="CX126" s="229"/>
      <c r="CY126" s="229"/>
      <c r="CZ126" s="229">
        <v>0</v>
      </c>
      <c r="DA126" s="229">
        <f t="shared" si="48"/>
        <v>0</v>
      </c>
      <c r="DB126" s="229">
        <v>0</v>
      </c>
      <c r="DC126" s="229">
        <v>2542.6999999999998</v>
      </c>
      <c r="DD126" s="229">
        <v>0</v>
      </c>
      <c r="DE126" s="229">
        <v>0</v>
      </c>
      <c r="DF126" s="229">
        <v>-2746.48</v>
      </c>
      <c r="DG126" s="229">
        <v>-126</v>
      </c>
      <c r="DH126" s="229">
        <v>0</v>
      </c>
      <c r="DI126" s="229">
        <v>0</v>
      </c>
      <c r="DJ126" s="229">
        <f t="shared" si="49"/>
        <v>-329.7800000000002</v>
      </c>
      <c r="DK126" s="229">
        <v>0</v>
      </c>
      <c r="DL126" s="229">
        <v>0</v>
      </c>
      <c r="DM126" s="229">
        <v>0</v>
      </c>
      <c r="DN126" s="229">
        <v>0</v>
      </c>
      <c r="DO126" s="229">
        <v>0</v>
      </c>
      <c r="DP126" s="230">
        <v>-9.9999999947613105E-3</v>
      </c>
      <c r="DQ126" s="231">
        <f t="shared" si="60"/>
        <v>385512.19000000012</v>
      </c>
      <c r="DR126" s="232">
        <f t="shared" si="61"/>
        <v>156173.71000000002</v>
      </c>
      <c r="DS126" s="231">
        <f t="shared" si="62"/>
        <v>23743.879999999994</v>
      </c>
      <c r="DT126" s="231">
        <f t="shared" si="63"/>
        <v>25919.200000000001</v>
      </c>
      <c r="DU126" s="231">
        <f t="shared" si="64"/>
        <v>18000</v>
      </c>
      <c r="DV126" s="231">
        <f t="shared" si="59"/>
        <v>0</v>
      </c>
    </row>
    <row r="127" spans="1:126" hidden="1">
      <c r="A127" s="226">
        <v>7034</v>
      </c>
      <c r="B127" s="227" t="s">
        <v>415</v>
      </c>
      <c r="C127" s="228" t="s">
        <v>281</v>
      </c>
      <c r="D127" s="228" t="s">
        <v>296</v>
      </c>
      <c r="E127" s="228" t="s">
        <v>5</v>
      </c>
      <c r="F127" s="228" t="s">
        <v>293</v>
      </c>
      <c r="G127" s="229">
        <v>905682.89</v>
      </c>
      <c r="H127" s="229">
        <v>181757</v>
      </c>
      <c r="I127" s="229">
        <v>1828717.85</v>
      </c>
      <c r="J127" s="229">
        <v>0</v>
      </c>
      <c r="K127" s="229">
        <v>42120</v>
      </c>
      <c r="L127" s="229">
        <v>2400</v>
      </c>
      <c r="M127" s="229">
        <v>0</v>
      </c>
      <c r="N127" s="229">
        <v>0</v>
      </c>
      <c r="O127" s="229">
        <v>301944.37</v>
      </c>
      <c r="P127" s="229">
        <v>0</v>
      </c>
      <c r="Q127" s="229">
        <v>0</v>
      </c>
      <c r="R127" s="229">
        <v>0</v>
      </c>
      <c r="S127" s="229">
        <v>8268.4</v>
      </c>
      <c r="T127" s="229">
        <v>62690.65</v>
      </c>
      <c r="U127" s="229">
        <v>0</v>
      </c>
      <c r="V127" s="229">
        <v>14142.58</v>
      </c>
      <c r="W127" s="229">
        <v>18784</v>
      </c>
      <c r="X127" s="229">
        <f t="shared" si="42"/>
        <v>3366507.74</v>
      </c>
      <c r="Y127" s="229">
        <v>1215200.5900000001</v>
      </c>
      <c r="Z127" s="229">
        <v>0</v>
      </c>
      <c r="AA127" s="229">
        <v>645964.32999999996</v>
      </c>
      <c r="AB127" s="229">
        <v>0</v>
      </c>
      <c r="AC127" s="229">
        <v>364176.61</v>
      </c>
      <c r="AD127" s="229">
        <v>0</v>
      </c>
      <c r="AE127" s="229">
        <v>37580.119999999995</v>
      </c>
      <c r="AF127" s="229">
        <v>12335.55</v>
      </c>
      <c r="AG127" s="229">
        <v>2341.5800000000004</v>
      </c>
      <c r="AH127" s="229">
        <v>0</v>
      </c>
      <c r="AI127" s="229">
        <v>0</v>
      </c>
      <c r="AJ127" s="229">
        <v>9707.4599999999991</v>
      </c>
      <c r="AK127" s="229">
        <v>0</v>
      </c>
      <c r="AL127" s="229">
        <v>0</v>
      </c>
      <c r="AM127" s="229">
        <v>9876.06</v>
      </c>
      <c r="AN127" s="229">
        <v>131439.04999999999</v>
      </c>
      <c r="AO127" s="229">
        <v>0</v>
      </c>
      <c r="AP127" s="229">
        <v>7010.5699999999924</v>
      </c>
      <c r="AQ127" s="229">
        <v>85804.89</v>
      </c>
      <c r="AR127" s="229">
        <v>3005.16</v>
      </c>
      <c r="AS127" s="229">
        <v>3971.42</v>
      </c>
      <c r="AT127" s="229">
        <v>19480.12</v>
      </c>
      <c r="AU127" s="229">
        <v>3291.75</v>
      </c>
      <c r="AV127" s="229">
        <v>2137.5</v>
      </c>
      <c r="AW127" s="229">
        <v>24308.42</v>
      </c>
      <c r="AX127" s="229">
        <v>22378.68</v>
      </c>
      <c r="AY127" s="229">
        <v>13093.52</v>
      </c>
      <c r="AZ127" s="229">
        <v>310016.01</v>
      </c>
      <c r="BA127" s="229">
        <v>405258</v>
      </c>
      <c r="BB127" s="229">
        <v>0</v>
      </c>
      <c r="BC127" s="229">
        <v>0</v>
      </c>
      <c r="BD127" s="229">
        <f t="shared" si="43"/>
        <v>3328377.3899999997</v>
      </c>
      <c r="BE127" s="229">
        <v>402349.30000000028</v>
      </c>
      <c r="BF127" s="229">
        <f t="shared" si="68"/>
        <v>38130.350000000559</v>
      </c>
      <c r="BG127" s="229">
        <f t="shared" si="69"/>
        <v>440479.65000000084</v>
      </c>
      <c r="BH127" s="229">
        <v>8313.25</v>
      </c>
      <c r="BI127" s="229">
        <v>0</v>
      </c>
      <c r="BJ127" s="229">
        <v>0</v>
      </c>
      <c r="BK127" s="229">
        <v>8313.25</v>
      </c>
      <c r="BL127" s="229">
        <v>0</v>
      </c>
      <c r="BM127" s="229">
        <v>3245</v>
      </c>
      <c r="BN127" s="229">
        <v>0</v>
      </c>
      <c r="BO127" s="229">
        <v>25130.639999999999</v>
      </c>
      <c r="BP127" s="229">
        <v>28375.64</v>
      </c>
      <c r="BQ127" s="229">
        <v>32439.129999999997</v>
      </c>
      <c r="BR127" s="229">
        <v>-20062.39</v>
      </c>
      <c r="BS127" s="229">
        <v>12376.739999999998</v>
      </c>
      <c r="BT127" s="229">
        <v>0</v>
      </c>
      <c r="BU127" s="229">
        <v>0</v>
      </c>
      <c r="BV127" s="229">
        <v>0</v>
      </c>
      <c r="BW127" s="229">
        <v>0</v>
      </c>
      <c r="BX127" s="229">
        <v>0</v>
      </c>
      <c r="BY127" s="229">
        <v>0</v>
      </c>
      <c r="BZ127" s="229">
        <v>0</v>
      </c>
      <c r="CA127" s="229">
        <v>0</v>
      </c>
      <c r="CB127" s="229">
        <v>0</v>
      </c>
      <c r="CC127" s="229">
        <f t="shared" si="44"/>
        <v>440479.65000000084</v>
      </c>
      <c r="CD127" s="229"/>
      <c r="CE127" s="229">
        <f t="shared" si="45"/>
        <v>12376.739999999998</v>
      </c>
      <c r="CF127" s="229"/>
      <c r="CG127" s="229">
        <f t="shared" si="70"/>
        <v>0</v>
      </c>
      <c r="CH127" s="229">
        <f t="shared" si="46"/>
        <v>452856.39000000083</v>
      </c>
      <c r="CI127" s="229">
        <v>0</v>
      </c>
      <c r="CJ127" s="229">
        <v>0</v>
      </c>
      <c r="CK127" s="229">
        <v>0</v>
      </c>
      <c r="CL127" s="229">
        <v>0</v>
      </c>
      <c r="CM127" s="229">
        <v>0</v>
      </c>
      <c r="CN127" s="229">
        <v>0</v>
      </c>
      <c r="CO127" s="229">
        <v>0</v>
      </c>
      <c r="CP127" s="229">
        <v>0</v>
      </c>
      <c r="CQ127" s="229">
        <v>0</v>
      </c>
      <c r="CR127" s="229">
        <f t="shared" si="47"/>
        <v>0</v>
      </c>
      <c r="CS127" s="229">
        <v>0</v>
      </c>
      <c r="CT127" s="229">
        <v>0</v>
      </c>
      <c r="CU127" s="229">
        <v>0</v>
      </c>
      <c r="CV127" s="229">
        <v>0</v>
      </c>
      <c r="CW127" s="229"/>
      <c r="CX127" s="229"/>
      <c r="CY127" s="229"/>
      <c r="CZ127" s="229">
        <v>468937.53000000084</v>
      </c>
      <c r="DA127" s="229">
        <f t="shared" si="48"/>
        <v>468937.53000000084</v>
      </c>
      <c r="DB127" s="229">
        <v>0</v>
      </c>
      <c r="DC127" s="229">
        <v>25752.37</v>
      </c>
      <c r="DD127" s="229">
        <v>0</v>
      </c>
      <c r="DE127" s="229">
        <v>0</v>
      </c>
      <c r="DF127" s="229">
        <v>-11311.15</v>
      </c>
      <c r="DG127" s="229">
        <v>-30522.36</v>
      </c>
      <c r="DH127" s="229">
        <v>0</v>
      </c>
      <c r="DI127" s="229">
        <v>0</v>
      </c>
      <c r="DJ127" s="229">
        <f t="shared" si="49"/>
        <v>-16081.140000000001</v>
      </c>
      <c r="DK127" s="229">
        <v>0</v>
      </c>
      <c r="DL127" s="229">
        <v>0</v>
      </c>
      <c r="DM127" s="229">
        <v>0</v>
      </c>
      <c r="DN127" s="229">
        <v>0</v>
      </c>
      <c r="DO127" s="229">
        <v>0</v>
      </c>
      <c r="DP127" s="230">
        <v>-8.149072527885437E-10</v>
      </c>
      <c r="DQ127" s="231">
        <f t="shared" si="60"/>
        <v>2275257.1999999997</v>
      </c>
      <c r="DR127" s="232">
        <f t="shared" si="61"/>
        <v>1053120.19</v>
      </c>
      <c r="DS127" s="231">
        <f t="shared" si="62"/>
        <v>22378.68</v>
      </c>
      <c r="DT127" s="231">
        <f t="shared" si="63"/>
        <v>310212.77</v>
      </c>
      <c r="DU127" s="231">
        <f t="shared" si="64"/>
        <v>62690.65</v>
      </c>
      <c r="DV127" s="231">
        <f t="shared" si="59"/>
        <v>0</v>
      </c>
    </row>
    <row r="128" spans="1:126" hidden="1">
      <c r="A128" s="226">
        <v>4173</v>
      </c>
      <c r="B128" s="227" t="s">
        <v>416</v>
      </c>
      <c r="C128" s="228" t="s">
        <v>281</v>
      </c>
      <c r="D128" s="228" t="s">
        <v>294</v>
      </c>
      <c r="E128" s="228" t="s">
        <v>5</v>
      </c>
      <c r="F128" s="228" t="s">
        <v>283</v>
      </c>
      <c r="G128" s="229">
        <v>6845052.0700000003</v>
      </c>
      <c r="H128" s="229">
        <v>0</v>
      </c>
      <c r="I128" s="229">
        <v>176355.83</v>
      </c>
      <c r="J128" s="229">
        <v>0</v>
      </c>
      <c r="K128" s="229">
        <v>342920</v>
      </c>
      <c r="L128" s="229">
        <v>13884.65</v>
      </c>
      <c r="M128" s="229">
        <v>0</v>
      </c>
      <c r="N128" s="229">
        <v>0</v>
      </c>
      <c r="O128" s="229">
        <v>316792.59999999998</v>
      </c>
      <c r="P128" s="229">
        <v>0</v>
      </c>
      <c r="Q128" s="229">
        <v>0</v>
      </c>
      <c r="R128" s="229">
        <v>0</v>
      </c>
      <c r="S128" s="229">
        <v>56529.15</v>
      </c>
      <c r="T128" s="229">
        <v>0</v>
      </c>
      <c r="U128" s="229">
        <v>0</v>
      </c>
      <c r="V128" s="229">
        <v>10535</v>
      </c>
      <c r="W128" s="229">
        <v>0</v>
      </c>
      <c r="X128" s="229">
        <f t="shared" si="42"/>
        <v>7762069.3000000007</v>
      </c>
      <c r="Y128" s="229">
        <v>5912201.4945</v>
      </c>
      <c r="Z128" s="229">
        <v>0</v>
      </c>
      <c r="AA128" s="229">
        <v>621128.84400000004</v>
      </c>
      <c r="AB128" s="229">
        <v>108574.1265</v>
      </c>
      <c r="AC128" s="229">
        <v>286362.76199999999</v>
      </c>
      <c r="AD128" s="229">
        <v>0</v>
      </c>
      <c r="AE128" s="229">
        <v>12391.259999999998</v>
      </c>
      <c r="AF128" s="229">
        <v>11169.3235</v>
      </c>
      <c r="AG128" s="229">
        <v>5921.9054999999998</v>
      </c>
      <c r="AH128" s="229">
        <v>0</v>
      </c>
      <c r="AI128" s="229">
        <v>0</v>
      </c>
      <c r="AJ128" s="229">
        <v>145499.30849999998</v>
      </c>
      <c r="AK128" s="229">
        <v>9224.7434999999987</v>
      </c>
      <c r="AL128" s="229">
        <v>68409.0435</v>
      </c>
      <c r="AM128" s="229">
        <v>5246.2094999999999</v>
      </c>
      <c r="AN128" s="229">
        <v>53524.716000000008</v>
      </c>
      <c r="AO128" s="229">
        <v>148245.59</v>
      </c>
      <c r="AP128" s="229">
        <v>29008.948499999999</v>
      </c>
      <c r="AQ128" s="229">
        <v>100249.4745</v>
      </c>
      <c r="AR128" s="229">
        <v>151665.1605</v>
      </c>
      <c r="AS128" s="229">
        <v>10698.397500000001</v>
      </c>
      <c r="AT128" s="229">
        <v>96016.393579862633</v>
      </c>
      <c r="AU128" s="229">
        <v>48327.520499999999</v>
      </c>
      <c r="AV128" s="229">
        <v>0</v>
      </c>
      <c r="AW128" s="229">
        <v>67344.332999999999</v>
      </c>
      <c r="AX128" s="229">
        <v>0</v>
      </c>
      <c r="AY128" s="229">
        <v>23691.568499999998</v>
      </c>
      <c r="AZ128" s="229">
        <v>0</v>
      </c>
      <c r="BA128" s="229">
        <v>0</v>
      </c>
      <c r="BB128" s="229">
        <v>0</v>
      </c>
      <c r="BC128" s="229">
        <v>0</v>
      </c>
      <c r="BD128" s="229">
        <f t="shared" si="43"/>
        <v>7914901.1235798625</v>
      </c>
      <c r="BE128" s="229">
        <v>998507.71000000043</v>
      </c>
      <c r="BF128" s="229">
        <f t="shared" si="68"/>
        <v>-152831.82357986178</v>
      </c>
      <c r="BG128" s="229">
        <f t="shared" si="69"/>
        <v>845675.88642013865</v>
      </c>
      <c r="BH128" s="229">
        <v>19212.810000000001</v>
      </c>
      <c r="BI128" s="229">
        <v>0</v>
      </c>
      <c r="BJ128" s="229">
        <v>0</v>
      </c>
      <c r="BK128" s="229">
        <v>19212.810000000001</v>
      </c>
      <c r="BL128" s="229">
        <v>0</v>
      </c>
      <c r="BM128" s="229">
        <v>0</v>
      </c>
      <c r="BN128" s="229">
        <v>0</v>
      </c>
      <c r="BO128" s="229">
        <v>0</v>
      </c>
      <c r="BP128" s="229">
        <v>0</v>
      </c>
      <c r="BQ128" s="229">
        <v>74163.23000000001</v>
      </c>
      <c r="BR128" s="229">
        <v>19212.810000000001</v>
      </c>
      <c r="BS128" s="229">
        <v>93376.040000000008</v>
      </c>
      <c r="BT128" s="229">
        <v>0</v>
      </c>
      <c r="BU128" s="229">
        <v>0</v>
      </c>
      <c r="BV128" s="229">
        <v>0</v>
      </c>
      <c r="BW128" s="229">
        <v>0</v>
      </c>
      <c r="BX128" s="229">
        <v>0</v>
      </c>
      <c r="BY128" s="229">
        <v>0</v>
      </c>
      <c r="BZ128" s="229">
        <v>0</v>
      </c>
      <c r="CA128" s="229">
        <v>0</v>
      </c>
      <c r="CB128" s="229">
        <v>0</v>
      </c>
      <c r="CC128" s="229">
        <f t="shared" si="44"/>
        <v>845675.88642013865</v>
      </c>
      <c r="CD128" s="229"/>
      <c r="CE128" s="229">
        <f t="shared" si="45"/>
        <v>93376.040000000008</v>
      </c>
      <c r="CF128" s="229"/>
      <c r="CG128" s="229">
        <f t="shared" si="70"/>
        <v>0</v>
      </c>
      <c r="CH128" s="229">
        <f t="shared" si="46"/>
        <v>939051.92642013868</v>
      </c>
      <c r="CI128" s="229">
        <v>951708.97</v>
      </c>
      <c r="CJ128" s="229">
        <v>58756</v>
      </c>
      <c r="CK128" s="229">
        <v>1647.72</v>
      </c>
      <c r="CL128" s="229">
        <v>894600.69</v>
      </c>
      <c r="CM128" s="229">
        <v>0</v>
      </c>
      <c r="CN128" s="229">
        <v>0</v>
      </c>
      <c r="CO128" s="229">
        <v>44715.89</v>
      </c>
      <c r="CP128" s="229">
        <v>0</v>
      </c>
      <c r="CQ128" s="229">
        <v>0</v>
      </c>
      <c r="CR128" s="229">
        <f t="shared" si="47"/>
        <v>939316.58</v>
      </c>
      <c r="CS128" s="229">
        <v>0</v>
      </c>
      <c r="CT128" s="229">
        <v>0</v>
      </c>
      <c r="CU128" s="229">
        <v>0</v>
      </c>
      <c r="CV128" s="229">
        <v>0</v>
      </c>
      <c r="CW128" s="229"/>
      <c r="CX128" s="229"/>
      <c r="CY128" s="229"/>
      <c r="CZ128" s="229">
        <v>0</v>
      </c>
      <c r="DA128" s="229">
        <f t="shared" si="48"/>
        <v>0</v>
      </c>
      <c r="DB128" s="229">
        <v>0</v>
      </c>
      <c r="DC128" s="229">
        <v>0</v>
      </c>
      <c r="DD128" s="229">
        <v>0</v>
      </c>
      <c r="DE128" s="229">
        <v>0</v>
      </c>
      <c r="DF128" s="229">
        <v>0</v>
      </c>
      <c r="DG128" s="229">
        <v>-265</v>
      </c>
      <c r="DH128" s="229">
        <v>0</v>
      </c>
      <c r="DI128" s="229">
        <v>0</v>
      </c>
      <c r="DJ128" s="229">
        <f t="shared" si="49"/>
        <v>-265</v>
      </c>
      <c r="DK128" s="229">
        <v>0</v>
      </c>
      <c r="DL128" s="229">
        <v>0</v>
      </c>
      <c r="DM128" s="229">
        <v>0</v>
      </c>
      <c r="DN128" s="229">
        <v>0</v>
      </c>
      <c r="DO128" s="229">
        <v>0</v>
      </c>
      <c r="DP128" s="230">
        <v>0.35000000009313226</v>
      </c>
      <c r="DQ128" s="231">
        <f t="shared" si="60"/>
        <v>6951827.8105000006</v>
      </c>
      <c r="DR128" s="232">
        <f t="shared" si="61"/>
        <v>963073.31307986192</v>
      </c>
      <c r="DS128" s="231">
        <f t="shared" si="62"/>
        <v>0</v>
      </c>
      <c r="DT128" s="231">
        <f t="shared" si="63"/>
        <v>373321.75</v>
      </c>
      <c r="DU128" s="231">
        <f t="shared" si="64"/>
        <v>0</v>
      </c>
      <c r="DV128" s="231">
        <f t="shared" si="59"/>
        <v>0</v>
      </c>
    </row>
    <row r="129" spans="1:126" hidden="1">
      <c r="A129" s="226">
        <v>2157</v>
      </c>
      <c r="B129" s="227" t="s">
        <v>417</v>
      </c>
      <c r="C129" s="228" t="s">
        <v>281</v>
      </c>
      <c r="D129" s="228" t="s">
        <v>291</v>
      </c>
      <c r="E129" s="228" t="s">
        <v>5</v>
      </c>
      <c r="F129" s="228" t="s">
        <v>293</v>
      </c>
      <c r="G129" s="229">
        <v>2051600.28</v>
      </c>
      <c r="H129" s="229">
        <v>0</v>
      </c>
      <c r="I129" s="229">
        <v>41238.75</v>
      </c>
      <c r="J129" s="229">
        <v>0</v>
      </c>
      <c r="K129" s="229">
        <v>134630</v>
      </c>
      <c r="L129" s="229">
        <v>0</v>
      </c>
      <c r="M129" s="229">
        <v>0</v>
      </c>
      <c r="N129" s="229">
        <v>0</v>
      </c>
      <c r="O129" s="229">
        <v>60463.649999999994</v>
      </c>
      <c r="P129" s="229">
        <v>0</v>
      </c>
      <c r="Q129" s="229">
        <v>0</v>
      </c>
      <c r="R129" s="229">
        <v>0</v>
      </c>
      <c r="S129" s="229">
        <v>0</v>
      </c>
      <c r="T129" s="229">
        <v>0</v>
      </c>
      <c r="U129" s="229">
        <v>0</v>
      </c>
      <c r="V129" s="229">
        <v>2465.13</v>
      </c>
      <c r="W129" s="229">
        <v>72334</v>
      </c>
      <c r="X129" s="229">
        <f t="shared" si="42"/>
        <v>2362731.81</v>
      </c>
      <c r="Y129" s="229">
        <v>1126496.8600000008</v>
      </c>
      <c r="Z129" s="229">
        <v>13626.51</v>
      </c>
      <c r="AA129" s="229">
        <v>0</v>
      </c>
      <c r="AB129" s="229">
        <v>490668.46999999898</v>
      </c>
      <c r="AC129" s="229">
        <v>233.99999999999994</v>
      </c>
      <c r="AD129" s="229">
        <v>0</v>
      </c>
      <c r="AE129" s="229">
        <v>293056.56000000011</v>
      </c>
      <c r="AF129" s="229">
        <v>7496.6099999999988</v>
      </c>
      <c r="AG129" s="229">
        <v>14919.2</v>
      </c>
      <c r="AH129" s="229">
        <v>0</v>
      </c>
      <c r="AI129" s="229">
        <v>1239.2</v>
      </c>
      <c r="AJ129" s="229">
        <v>18928.759999999998</v>
      </c>
      <c r="AK129" s="229">
        <v>181.8</v>
      </c>
      <c r="AL129" s="229">
        <v>2516.56</v>
      </c>
      <c r="AM129" s="229">
        <v>4898.0399999999991</v>
      </c>
      <c r="AN129" s="229">
        <v>82946.069999999978</v>
      </c>
      <c r="AO129" s="229">
        <v>27559.83</v>
      </c>
      <c r="AP129" s="229">
        <v>8059.16</v>
      </c>
      <c r="AQ129" s="229">
        <v>56251.009999999966</v>
      </c>
      <c r="AR129" s="229">
        <v>40029.910000000003</v>
      </c>
      <c r="AS129" s="229">
        <v>3220.39</v>
      </c>
      <c r="AT129" s="229">
        <v>8427.44</v>
      </c>
      <c r="AU129" s="229">
        <v>10443.48</v>
      </c>
      <c r="AV129" s="229">
        <v>0</v>
      </c>
      <c r="AW129" s="229">
        <v>93719.8</v>
      </c>
      <c r="AX129" s="229">
        <v>51445.120000000003</v>
      </c>
      <c r="AY129" s="229">
        <v>9426.32</v>
      </c>
      <c r="AZ129" s="229">
        <v>272547.89000000007</v>
      </c>
      <c r="BA129" s="229">
        <v>0</v>
      </c>
      <c r="BB129" s="229">
        <v>0</v>
      </c>
      <c r="BC129" s="229">
        <v>0</v>
      </c>
      <c r="BD129" s="229">
        <f t="shared" si="43"/>
        <v>2638338.9900000002</v>
      </c>
      <c r="BE129" s="229">
        <v>-128949.25000000049</v>
      </c>
      <c r="BF129" s="229">
        <f t="shared" si="68"/>
        <v>-275607.18000000017</v>
      </c>
      <c r="BG129" s="229">
        <f t="shared" si="69"/>
        <v>-404556.43000000063</v>
      </c>
      <c r="BH129" s="229">
        <v>8713.75</v>
      </c>
      <c r="BI129" s="229">
        <v>0</v>
      </c>
      <c r="BJ129" s="229">
        <v>0</v>
      </c>
      <c r="BK129" s="229">
        <v>8713.75</v>
      </c>
      <c r="BL129" s="229">
        <v>0</v>
      </c>
      <c r="BM129" s="229">
        <v>0</v>
      </c>
      <c r="BN129" s="229">
        <v>0</v>
      </c>
      <c r="BO129" s="229">
        <v>0</v>
      </c>
      <c r="BP129" s="229">
        <v>0</v>
      </c>
      <c r="BQ129" s="229">
        <v>0</v>
      </c>
      <c r="BR129" s="229">
        <v>8713.75</v>
      </c>
      <c r="BS129" s="229">
        <v>8713.75</v>
      </c>
      <c r="BT129" s="229">
        <v>0</v>
      </c>
      <c r="BU129" s="229">
        <v>0</v>
      </c>
      <c r="BV129" s="229">
        <v>0</v>
      </c>
      <c r="BW129" s="229">
        <v>0</v>
      </c>
      <c r="BX129" s="229">
        <v>0</v>
      </c>
      <c r="BY129" s="229">
        <v>0</v>
      </c>
      <c r="BZ129" s="229">
        <v>0</v>
      </c>
      <c r="CA129" s="229">
        <v>0</v>
      </c>
      <c r="CB129" s="229">
        <v>0</v>
      </c>
      <c r="CC129" s="229"/>
      <c r="CD129" s="229">
        <v>-404556.43000000063</v>
      </c>
      <c r="CE129" s="229">
        <f t="shared" si="45"/>
        <v>8713.75</v>
      </c>
      <c r="CF129" s="229"/>
      <c r="CG129" s="229">
        <f t="shared" si="70"/>
        <v>0</v>
      </c>
      <c r="CH129" s="229">
        <f t="shared" si="46"/>
        <v>-395842.68000000063</v>
      </c>
      <c r="CI129" s="229">
        <v>0</v>
      </c>
      <c r="CJ129" s="229">
        <v>0</v>
      </c>
      <c r="CK129" s="229">
        <v>0</v>
      </c>
      <c r="CL129" s="229">
        <v>0</v>
      </c>
      <c r="CM129" s="229">
        <v>0</v>
      </c>
      <c r="CN129" s="229">
        <v>0</v>
      </c>
      <c r="CO129" s="229">
        <v>0</v>
      </c>
      <c r="CP129" s="229">
        <v>0</v>
      </c>
      <c r="CQ129" s="229">
        <v>0</v>
      </c>
      <c r="CR129" s="229">
        <f t="shared" si="47"/>
        <v>0</v>
      </c>
      <c r="CS129" s="229">
        <v>0</v>
      </c>
      <c r="CT129" s="229">
        <v>0</v>
      </c>
      <c r="CU129" s="229">
        <v>0</v>
      </c>
      <c r="CV129" s="229">
        <v>0</v>
      </c>
      <c r="CW129" s="229"/>
      <c r="CX129" s="229"/>
      <c r="CY129" s="229"/>
      <c r="CZ129" s="229">
        <v>-395842.68000000017</v>
      </c>
      <c r="DA129" s="229">
        <f t="shared" si="48"/>
        <v>-395842.68000000017</v>
      </c>
      <c r="DB129" s="229">
        <v>0</v>
      </c>
      <c r="DC129" s="229">
        <v>0</v>
      </c>
      <c r="DD129" s="229">
        <v>0</v>
      </c>
      <c r="DE129" s="229">
        <v>0</v>
      </c>
      <c r="DF129" s="229">
        <v>0</v>
      </c>
      <c r="DG129" s="229">
        <v>0</v>
      </c>
      <c r="DH129" s="229">
        <v>0</v>
      </c>
      <c r="DI129" s="229">
        <v>0</v>
      </c>
      <c r="DJ129" s="229">
        <f t="shared" si="49"/>
        <v>0</v>
      </c>
      <c r="DK129" s="229">
        <v>0</v>
      </c>
      <c r="DL129" s="229">
        <v>0</v>
      </c>
      <c r="DM129" s="229">
        <v>0</v>
      </c>
      <c r="DN129" s="229">
        <v>0</v>
      </c>
      <c r="DO129" s="229">
        <v>0</v>
      </c>
      <c r="DP129" s="230">
        <v>0</v>
      </c>
      <c r="DQ129" s="231">
        <f t="shared" si="60"/>
        <v>1931579.01</v>
      </c>
      <c r="DR129" s="232">
        <f t="shared" si="61"/>
        <v>706759.98000000021</v>
      </c>
      <c r="DS129" s="231">
        <f t="shared" si="62"/>
        <v>51445.120000000003</v>
      </c>
      <c r="DT129" s="231">
        <f t="shared" si="63"/>
        <v>60463.649999999994</v>
      </c>
      <c r="DU129" s="231">
        <f t="shared" si="64"/>
        <v>0</v>
      </c>
      <c r="DV129" s="231">
        <f t="shared" si="59"/>
        <v>0</v>
      </c>
    </row>
    <row r="130" spans="1:126" hidden="1">
      <c r="A130" s="226">
        <v>2159</v>
      </c>
      <c r="B130" s="227" t="s">
        <v>418</v>
      </c>
      <c r="C130" s="228" t="s">
        <v>281</v>
      </c>
      <c r="D130" s="228" t="s">
        <v>291</v>
      </c>
      <c r="E130" s="228" t="s">
        <v>5</v>
      </c>
      <c r="F130" s="228" t="s">
        <v>283</v>
      </c>
      <c r="G130" s="229">
        <v>1290791.95</v>
      </c>
      <c r="H130" s="229">
        <v>0</v>
      </c>
      <c r="I130" s="229">
        <v>71861.070000000007</v>
      </c>
      <c r="J130" s="229">
        <v>0</v>
      </c>
      <c r="K130" s="229">
        <v>137640</v>
      </c>
      <c r="L130" s="229">
        <v>3256.93</v>
      </c>
      <c r="M130" s="229">
        <v>0</v>
      </c>
      <c r="N130" s="229">
        <v>0</v>
      </c>
      <c r="O130" s="229">
        <v>9957.7199999999993</v>
      </c>
      <c r="P130" s="229">
        <v>0</v>
      </c>
      <c r="Q130" s="229">
        <v>0</v>
      </c>
      <c r="R130" s="229">
        <v>0</v>
      </c>
      <c r="S130" s="229">
        <v>877</v>
      </c>
      <c r="T130" s="229">
        <v>6450.24</v>
      </c>
      <c r="U130" s="229">
        <v>0</v>
      </c>
      <c r="V130" s="229">
        <v>6121.67</v>
      </c>
      <c r="W130" s="229">
        <v>41470</v>
      </c>
      <c r="X130" s="229">
        <f t="shared" si="42"/>
        <v>1568426.5799999998</v>
      </c>
      <c r="Y130" s="229">
        <v>704159.43000000028</v>
      </c>
      <c r="Z130" s="229">
        <v>0</v>
      </c>
      <c r="AA130" s="229">
        <v>267471.06</v>
      </c>
      <c r="AB130" s="229">
        <v>37817.319999999832</v>
      </c>
      <c r="AC130" s="229">
        <v>98422.96</v>
      </c>
      <c r="AD130" s="229">
        <v>0</v>
      </c>
      <c r="AE130" s="229">
        <v>42626.769999999873</v>
      </c>
      <c r="AF130" s="229">
        <v>4554.9400000000296</v>
      </c>
      <c r="AG130" s="229">
        <v>925</v>
      </c>
      <c r="AH130" s="229">
        <v>0</v>
      </c>
      <c r="AI130" s="229">
        <v>0</v>
      </c>
      <c r="AJ130" s="229">
        <v>8316.32</v>
      </c>
      <c r="AK130" s="229">
        <v>521.48</v>
      </c>
      <c r="AL130" s="229">
        <v>24804.240000000005</v>
      </c>
      <c r="AM130" s="229">
        <v>4073.29</v>
      </c>
      <c r="AN130" s="229">
        <v>32090.579999999998</v>
      </c>
      <c r="AO130" s="229">
        <v>16658.41</v>
      </c>
      <c r="AP130" s="229">
        <v>1860.7800000000004</v>
      </c>
      <c r="AQ130" s="229">
        <v>26055.629999999979</v>
      </c>
      <c r="AR130" s="229">
        <v>23024.170000000002</v>
      </c>
      <c r="AS130" s="229">
        <v>0</v>
      </c>
      <c r="AT130" s="229">
        <v>4741.829999999999</v>
      </c>
      <c r="AU130" s="229">
        <v>5889.66</v>
      </c>
      <c r="AV130" s="229">
        <v>4600</v>
      </c>
      <c r="AW130" s="229">
        <v>94580.96</v>
      </c>
      <c r="AX130" s="229">
        <v>85773.28</v>
      </c>
      <c r="AY130" s="229">
        <v>5064.1400000000003</v>
      </c>
      <c r="AZ130" s="229">
        <v>72037.640000000014</v>
      </c>
      <c r="BA130" s="229">
        <v>0</v>
      </c>
      <c r="BB130" s="229">
        <v>0</v>
      </c>
      <c r="BC130" s="229">
        <v>0</v>
      </c>
      <c r="BD130" s="229">
        <f t="shared" si="43"/>
        <v>1566069.8899999997</v>
      </c>
      <c r="BE130" s="229">
        <v>6013.8600000000188</v>
      </c>
      <c r="BF130" s="229">
        <f t="shared" si="68"/>
        <v>2356.690000000177</v>
      </c>
      <c r="BG130" s="229">
        <f t="shared" si="69"/>
        <v>8370.5500000001957</v>
      </c>
      <c r="BH130" s="229">
        <v>6295</v>
      </c>
      <c r="BI130" s="229">
        <v>0</v>
      </c>
      <c r="BJ130" s="229">
        <v>0</v>
      </c>
      <c r="BK130" s="229">
        <v>6295</v>
      </c>
      <c r="BL130" s="229">
        <v>0</v>
      </c>
      <c r="BM130" s="229">
        <v>8842.24</v>
      </c>
      <c r="BN130" s="229">
        <v>0</v>
      </c>
      <c r="BO130" s="229">
        <v>0</v>
      </c>
      <c r="BP130" s="229">
        <v>8842.24</v>
      </c>
      <c r="BQ130" s="229">
        <v>2909.0400000000009</v>
      </c>
      <c r="BR130" s="229">
        <v>-2547.2399999999998</v>
      </c>
      <c r="BS130" s="229">
        <v>361.80000000000109</v>
      </c>
      <c r="BT130" s="229">
        <v>0</v>
      </c>
      <c r="BU130" s="229">
        <v>0</v>
      </c>
      <c r="BV130" s="229">
        <v>0</v>
      </c>
      <c r="BW130" s="229">
        <v>0</v>
      </c>
      <c r="BX130" s="229">
        <v>0</v>
      </c>
      <c r="BY130" s="229">
        <v>0</v>
      </c>
      <c r="BZ130" s="229">
        <v>0</v>
      </c>
      <c r="CA130" s="229">
        <v>0</v>
      </c>
      <c r="CB130" s="229">
        <v>0</v>
      </c>
      <c r="CC130" s="229">
        <f t="shared" si="44"/>
        <v>8370.5500000001957</v>
      </c>
      <c r="CD130" s="229"/>
      <c r="CE130" s="229">
        <f t="shared" si="45"/>
        <v>361.80000000000109</v>
      </c>
      <c r="CF130" s="229"/>
      <c r="CG130" s="229">
        <f t="shared" si="70"/>
        <v>0</v>
      </c>
      <c r="CH130" s="229">
        <f t="shared" si="46"/>
        <v>8732.3500000001968</v>
      </c>
      <c r="CI130" s="229">
        <v>115056.02</v>
      </c>
      <c r="CJ130" s="229">
        <v>3392.08</v>
      </c>
      <c r="CK130" s="229">
        <v>0</v>
      </c>
      <c r="CL130" s="229">
        <v>111663.94</v>
      </c>
      <c r="CM130" s="229">
        <v>0</v>
      </c>
      <c r="CN130" s="229">
        <v>0</v>
      </c>
      <c r="CO130" s="229">
        <v>2779.85</v>
      </c>
      <c r="CP130" s="229">
        <v>0</v>
      </c>
      <c r="CQ130" s="229">
        <v>-94501.15</v>
      </c>
      <c r="CR130" s="229">
        <f t="shared" si="47"/>
        <v>19942.640000000014</v>
      </c>
      <c r="CS130" s="229">
        <v>0</v>
      </c>
      <c r="CT130" s="229">
        <v>0</v>
      </c>
      <c r="CU130" s="229">
        <v>0</v>
      </c>
      <c r="CV130" s="229">
        <v>0</v>
      </c>
      <c r="CW130" s="229"/>
      <c r="CX130" s="229"/>
      <c r="CY130" s="229"/>
      <c r="CZ130" s="229">
        <v>0</v>
      </c>
      <c r="DA130" s="229">
        <f t="shared" si="48"/>
        <v>0</v>
      </c>
      <c r="DB130" s="229">
        <v>0</v>
      </c>
      <c r="DC130" s="229">
        <v>139.52000000000001</v>
      </c>
      <c r="DD130" s="229">
        <v>0</v>
      </c>
      <c r="DE130" s="229">
        <v>0</v>
      </c>
      <c r="DF130" s="229">
        <v>-11349.8</v>
      </c>
      <c r="DG130" s="229">
        <v>0</v>
      </c>
      <c r="DH130" s="229">
        <v>0</v>
      </c>
      <c r="DI130" s="229">
        <v>0</v>
      </c>
      <c r="DJ130" s="229">
        <f t="shared" si="49"/>
        <v>-11210.279999999999</v>
      </c>
      <c r="DK130" s="229">
        <v>0</v>
      </c>
      <c r="DL130" s="229">
        <v>0</v>
      </c>
      <c r="DM130" s="229">
        <v>0</v>
      </c>
      <c r="DN130" s="229">
        <v>0</v>
      </c>
      <c r="DO130" s="229">
        <v>0</v>
      </c>
      <c r="DP130" s="230">
        <v>-0.33000000001629815</v>
      </c>
      <c r="DQ130" s="231">
        <f t="shared" si="60"/>
        <v>1155052.4799999997</v>
      </c>
      <c r="DR130" s="232">
        <f t="shared" si="61"/>
        <v>411017.40999999992</v>
      </c>
      <c r="DS130" s="231">
        <f t="shared" si="62"/>
        <v>85773.28</v>
      </c>
      <c r="DT130" s="231">
        <f t="shared" si="63"/>
        <v>10834.72</v>
      </c>
      <c r="DU130" s="231">
        <f t="shared" si="64"/>
        <v>6450.24</v>
      </c>
      <c r="DV130" s="231">
        <f t="shared" si="59"/>
        <v>0</v>
      </c>
    </row>
    <row r="131" spans="1:126" hidden="1">
      <c r="A131" s="226">
        <v>2161</v>
      </c>
      <c r="B131" s="227" t="s">
        <v>419</v>
      </c>
      <c r="C131" s="228" t="s">
        <v>281</v>
      </c>
      <c r="D131" s="228" t="s">
        <v>291</v>
      </c>
      <c r="E131" s="228" t="s">
        <v>5</v>
      </c>
      <c r="F131" s="228" t="s">
        <v>283</v>
      </c>
      <c r="G131" s="229">
        <v>1685502.7</v>
      </c>
      <c r="H131" s="229">
        <v>0</v>
      </c>
      <c r="I131" s="229">
        <v>118070.72</v>
      </c>
      <c r="J131" s="229">
        <v>0</v>
      </c>
      <c r="K131" s="229">
        <v>172940</v>
      </c>
      <c r="L131" s="229">
        <v>571.29</v>
      </c>
      <c r="M131" s="229">
        <v>0</v>
      </c>
      <c r="N131" s="229">
        <v>0</v>
      </c>
      <c r="O131" s="229">
        <v>37647.539999999994</v>
      </c>
      <c r="P131" s="229">
        <v>0</v>
      </c>
      <c r="Q131" s="229">
        <v>0</v>
      </c>
      <c r="R131" s="229">
        <v>0</v>
      </c>
      <c r="S131" s="229">
        <v>0</v>
      </c>
      <c r="T131" s="229">
        <v>0</v>
      </c>
      <c r="U131" s="229">
        <v>0</v>
      </c>
      <c r="V131" s="229">
        <v>3622.08</v>
      </c>
      <c r="W131" s="229">
        <v>89389</v>
      </c>
      <c r="X131" s="229">
        <f t="shared" si="42"/>
        <v>2107743.33</v>
      </c>
      <c r="Y131" s="229">
        <v>895967.51000000013</v>
      </c>
      <c r="Z131" s="229">
        <v>0</v>
      </c>
      <c r="AA131" s="229">
        <v>316178.46999999997</v>
      </c>
      <c r="AB131" s="229">
        <v>35051.790000000619</v>
      </c>
      <c r="AC131" s="229">
        <v>151996.34</v>
      </c>
      <c r="AD131" s="229">
        <v>0</v>
      </c>
      <c r="AE131" s="229">
        <v>162200.72000000029</v>
      </c>
      <c r="AF131" s="229">
        <v>6904.85</v>
      </c>
      <c r="AG131" s="229">
        <v>3597.8</v>
      </c>
      <c r="AH131" s="229">
        <v>0</v>
      </c>
      <c r="AI131" s="229">
        <v>252</v>
      </c>
      <c r="AJ131" s="229">
        <v>7895.3200000000006</v>
      </c>
      <c r="AK131" s="229">
        <v>2354.1599999999994</v>
      </c>
      <c r="AL131" s="229">
        <v>4905.5600000000004</v>
      </c>
      <c r="AM131" s="229">
        <v>4397.4799999999996</v>
      </c>
      <c r="AN131" s="229">
        <v>26143.22</v>
      </c>
      <c r="AO131" s="229">
        <v>14190.66</v>
      </c>
      <c r="AP131" s="229">
        <v>14468.969999999998</v>
      </c>
      <c r="AQ131" s="229">
        <v>44127.050000000025</v>
      </c>
      <c r="AR131" s="229">
        <v>4634.08</v>
      </c>
      <c r="AS131" s="229">
        <v>0</v>
      </c>
      <c r="AT131" s="229">
        <v>16178.019999999997</v>
      </c>
      <c r="AU131" s="229">
        <v>5139.75</v>
      </c>
      <c r="AV131" s="229">
        <v>9442.3300000000163</v>
      </c>
      <c r="AW131" s="229">
        <v>104931.47</v>
      </c>
      <c r="AX131" s="229">
        <v>174627.91</v>
      </c>
      <c r="AY131" s="229">
        <v>6392.85</v>
      </c>
      <c r="AZ131" s="229">
        <v>61763.510000000017</v>
      </c>
      <c r="BA131" s="229">
        <v>0</v>
      </c>
      <c r="BB131" s="229">
        <v>0</v>
      </c>
      <c r="BC131" s="229">
        <v>0</v>
      </c>
      <c r="BD131" s="229">
        <f t="shared" si="43"/>
        <v>2073741.820000001</v>
      </c>
      <c r="BE131" s="229">
        <v>296676.60000000044</v>
      </c>
      <c r="BF131" s="229">
        <f t="shared" si="68"/>
        <v>34001.509999999078</v>
      </c>
      <c r="BG131" s="229">
        <f t="shared" si="69"/>
        <v>330678.10999999952</v>
      </c>
      <c r="BH131" s="229">
        <v>7197.25</v>
      </c>
      <c r="BI131" s="229">
        <v>0</v>
      </c>
      <c r="BJ131" s="229">
        <v>0</v>
      </c>
      <c r="BK131" s="229">
        <v>7197.25</v>
      </c>
      <c r="BL131" s="229">
        <v>0</v>
      </c>
      <c r="BM131" s="229">
        <v>10573.099999999999</v>
      </c>
      <c r="BN131" s="229">
        <v>0</v>
      </c>
      <c r="BO131" s="229">
        <v>0</v>
      </c>
      <c r="BP131" s="229">
        <v>10573.099999999999</v>
      </c>
      <c r="BQ131" s="229">
        <v>15412.759999999998</v>
      </c>
      <c r="BR131" s="229">
        <v>-3375.8499999999985</v>
      </c>
      <c r="BS131" s="229">
        <v>12036.91</v>
      </c>
      <c r="BT131" s="229">
        <v>0</v>
      </c>
      <c r="BU131" s="229">
        <v>0</v>
      </c>
      <c r="BV131" s="229">
        <v>0</v>
      </c>
      <c r="BW131" s="229">
        <v>0</v>
      </c>
      <c r="BX131" s="229">
        <v>0</v>
      </c>
      <c r="BY131" s="229">
        <v>0</v>
      </c>
      <c r="BZ131" s="229">
        <v>0</v>
      </c>
      <c r="CA131" s="229">
        <v>0</v>
      </c>
      <c r="CB131" s="229">
        <v>0</v>
      </c>
      <c r="CC131" s="229">
        <f t="shared" si="44"/>
        <v>330678.10999999952</v>
      </c>
      <c r="CD131" s="229"/>
      <c r="CE131" s="229">
        <f t="shared" si="45"/>
        <v>12036.91</v>
      </c>
      <c r="CF131" s="229"/>
      <c r="CG131" s="229">
        <f t="shared" si="70"/>
        <v>0</v>
      </c>
      <c r="CH131" s="229">
        <f t="shared" si="46"/>
        <v>342715.01999999949</v>
      </c>
      <c r="CI131" s="229">
        <v>455027.21</v>
      </c>
      <c r="CJ131" s="229">
        <v>0</v>
      </c>
      <c r="CK131" s="229">
        <v>0</v>
      </c>
      <c r="CL131" s="229">
        <v>455027.21</v>
      </c>
      <c r="CM131" s="229">
        <v>0</v>
      </c>
      <c r="CN131" s="229">
        <v>0</v>
      </c>
      <c r="CO131" s="229">
        <v>11824.03</v>
      </c>
      <c r="CP131" s="229">
        <v>0</v>
      </c>
      <c r="CQ131" s="229">
        <v>-133522.28</v>
      </c>
      <c r="CR131" s="229">
        <f t="shared" si="47"/>
        <v>333328.96000000008</v>
      </c>
      <c r="CS131" s="229">
        <v>0</v>
      </c>
      <c r="CT131" s="229">
        <v>0</v>
      </c>
      <c r="CU131" s="229">
        <v>0</v>
      </c>
      <c r="CV131" s="229">
        <v>0</v>
      </c>
      <c r="CW131" s="229"/>
      <c r="CX131" s="229"/>
      <c r="CY131" s="229"/>
      <c r="CZ131" s="229">
        <v>0</v>
      </c>
      <c r="DA131" s="229">
        <f t="shared" si="48"/>
        <v>0</v>
      </c>
      <c r="DB131" s="229">
        <v>0</v>
      </c>
      <c r="DC131" s="229">
        <v>9386.0499999999993</v>
      </c>
      <c r="DD131" s="229">
        <v>0</v>
      </c>
      <c r="DE131" s="229">
        <v>0</v>
      </c>
      <c r="DF131" s="229">
        <v>0</v>
      </c>
      <c r="DG131" s="229">
        <v>0</v>
      </c>
      <c r="DH131" s="229">
        <v>0</v>
      </c>
      <c r="DI131" s="229">
        <v>0</v>
      </c>
      <c r="DJ131" s="229">
        <f t="shared" si="49"/>
        <v>9386.0499999999993</v>
      </c>
      <c r="DK131" s="229">
        <v>0</v>
      </c>
      <c r="DL131" s="229">
        <v>0</v>
      </c>
      <c r="DM131" s="229">
        <v>0</v>
      </c>
      <c r="DN131" s="229">
        <v>0</v>
      </c>
      <c r="DO131" s="229">
        <v>0</v>
      </c>
      <c r="DP131" s="230"/>
      <c r="DQ131" s="231">
        <f t="shared" si="60"/>
        <v>1568299.6800000009</v>
      </c>
      <c r="DR131" s="232">
        <f t="shared" si="61"/>
        <v>505442.14000000013</v>
      </c>
      <c r="DS131" s="231">
        <f t="shared" si="62"/>
        <v>174627.91</v>
      </c>
      <c r="DT131" s="231">
        <f t="shared" si="63"/>
        <v>37647.539999999994</v>
      </c>
      <c r="DU131" s="231">
        <f t="shared" si="64"/>
        <v>0</v>
      </c>
      <c r="DV131" s="231">
        <f t="shared" si="59"/>
        <v>0</v>
      </c>
    </row>
    <row r="132" spans="1:126" hidden="1">
      <c r="A132" s="226">
        <v>2160</v>
      </c>
      <c r="B132" s="227" t="s">
        <v>420</v>
      </c>
      <c r="C132" s="228" t="s">
        <v>281</v>
      </c>
      <c r="D132" s="228" t="s">
        <v>291</v>
      </c>
      <c r="E132" s="228" t="s">
        <v>5</v>
      </c>
      <c r="F132" s="228" t="s">
        <v>283</v>
      </c>
      <c r="G132" s="229">
        <v>1999457.1</v>
      </c>
      <c r="H132" s="229">
        <v>0</v>
      </c>
      <c r="I132" s="229">
        <v>65404.89</v>
      </c>
      <c r="J132" s="229">
        <v>0</v>
      </c>
      <c r="K132" s="229">
        <v>289080</v>
      </c>
      <c r="L132" s="229">
        <v>8628.2199999999993</v>
      </c>
      <c r="M132" s="229">
        <v>0</v>
      </c>
      <c r="N132" s="229">
        <v>0</v>
      </c>
      <c r="O132" s="229">
        <v>117099.69</v>
      </c>
      <c r="P132" s="229">
        <v>25595.16</v>
      </c>
      <c r="Q132" s="229">
        <v>0</v>
      </c>
      <c r="R132" s="229">
        <v>0</v>
      </c>
      <c r="S132" s="229">
        <v>15348.929999999993</v>
      </c>
      <c r="T132" s="229">
        <v>2650</v>
      </c>
      <c r="U132" s="229">
        <v>0</v>
      </c>
      <c r="V132" s="229">
        <v>18049.8</v>
      </c>
      <c r="W132" s="229">
        <v>19452</v>
      </c>
      <c r="X132" s="229">
        <f t="shared" si="42"/>
        <v>2560765.7900000005</v>
      </c>
      <c r="Y132" s="229">
        <v>1226885</v>
      </c>
      <c r="Z132" s="229">
        <v>0</v>
      </c>
      <c r="AA132" s="229">
        <v>441601.99</v>
      </c>
      <c r="AB132" s="229">
        <v>43166.000000000466</v>
      </c>
      <c r="AC132" s="229">
        <v>135706</v>
      </c>
      <c r="AD132" s="229">
        <v>0</v>
      </c>
      <c r="AE132" s="229">
        <v>152549.99999999919</v>
      </c>
      <c r="AF132" s="229">
        <v>8011.0000000000182</v>
      </c>
      <c r="AG132" s="229">
        <v>11590</v>
      </c>
      <c r="AH132" s="229">
        <v>0</v>
      </c>
      <c r="AI132" s="229">
        <v>0</v>
      </c>
      <c r="AJ132" s="229">
        <v>44196.85</v>
      </c>
      <c r="AK132" s="229">
        <v>3867.49</v>
      </c>
      <c r="AL132" s="229">
        <v>45908</v>
      </c>
      <c r="AM132" s="229">
        <v>5411</v>
      </c>
      <c r="AN132" s="229">
        <v>36651.829999999994</v>
      </c>
      <c r="AO132" s="229">
        <v>26354.1</v>
      </c>
      <c r="AP132" s="229">
        <v>5525</v>
      </c>
      <c r="AQ132" s="229">
        <v>108765.63999999977</v>
      </c>
      <c r="AR132" s="229">
        <v>39844</v>
      </c>
      <c r="AS132" s="229">
        <v>48.08</v>
      </c>
      <c r="AT132" s="229">
        <v>117012.65</v>
      </c>
      <c r="AU132" s="229">
        <v>10771</v>
      </c>
      <c r="AV132" s="229">
        <v>9430</v>
      </c>
      <c r="AW132" s="229">
        <v>88696</v>
      </c>
      <c r="AX132" s="229">
        <v>96658.709999999992</v>
      </c>
      <c r="AY132" s="229">
        <v>12422.68</v>
      </c>
      <c r="AZ132" s="229">
        <v>75599.62</v>
      </c>
      <c r="BA132" s="229">
        <v>0</v>
      </c>
      <c r="BB132" s="229">
        <v>0</v>
      </c>
      <c r="BC132" s="229">
        <v>0</v>
      </c>
      <c r="BD132" s="229">
        <f t="shared" si="43"/>
        <v>2746672.64</v>
      </c>
      <c r="BE132" s="229">
        <v>392473.2</v>
      </c>
      <c r="BF132" s="229">
        <f t="shared" si="68"/>
        <v>-185906.84999999963</v>
      </c>
      <c r="BG132" s="229">
        <f t="shared" si="69"/>
        <v>206566.35000000038</v>
      </c>
      <c r="BH132" s="229">
        <v>7870</v>
      </c>
      <c r="BI132" s="229">
        <v>0</v>
      </c>
      <c r="BJ132" s="229">
        <v>0</v>
      </c>
      <c r="BK132" s="229">
        <v>7870</v>
      </c>
      <c r="BL132" s="229">
        <v>0</v>
      </c>
      <c r="BM132" s="229">
        <v>3699.2</v>
      </c>
      <c r="BN132" s="229">
        <v>0</v>
      </c>
      <c r="BO132" s="229">
        <v>0</v>
      </c>
      <c r="BP132" s="229">
        <v>3699.2</v>
      </c>
      <c r="BQ132" s="229">
        <v>0</v>
      </c>
      <c r="BR132" s="229">
        <v>4170.8</v>
      </c>
      <c r="BS132" s="229">
        <v>4170.8</v>
      </c>
      <c r="BT132" s="229">
        <v>0</v>
      </c>
      <c r="BU132" s="229">
        <v>0</v>
      </c>
      <c r="BV132" s="229">
        <v>0</v>
      </c>
      <c r="BW132" s="229">
        <v>0</v>
      </c>
      <c r="BX132" s="229">
        <v>0</v>
      </c>
      <c r="BY132" s="229">
        <v>0</v>
      </c>
      <c r="BZ132" s="229">
        <v>0</v>
      </c>
      <c r="CA132" s="229">
        <v>0</v>
      </c>
      <c r="CB132" s="229">
        <v>0</v>
      </c>
      <c r="CC132" s="229">
        <f t="shared" si="44"/>
        <v>206566.35000000038</v>
      </c>
      <c r="CD132" s="229"/>
      <c r="CE132" s="229">
        <f t="shared" si="45"/>
        <v>4170.8</v>
      </c>
      <c r="CF132" s="229"/>
      <c r="CG132" s="229">
        <f t="shared" si="70"/>
        <v>0</v>
      </c>
      <c r="CH132" s="229">
        <f t="shared" si="46"/>
        <v>210737.15000000037</v>
      </c>
      <c r="CI132" s="229">
        <v>408349.24</v>
      </c>
      <c r="CJ132" s="229">
        <v>231.2</v>
      </c>
      <c r="CK132" s="229">
        <v>0</v>
      </c>
      <c r="CL132" s="229">
        <v>408118.04</v>
      </c>
      <c r="CM132" s="229">
        <v>0</v>
      </c>
      <c r="CN132" s="229">
        <v>0</v>
      </c>
      <c r="CO132" s="229">
        <v>5363.81</v>
      </c>
      <c r="CP132" s="229">
        <v>0</v>
      </c>
      <c r="CQ132" s="229">
        <v>-162900</v>
      </c>
      <c r="CR132" s="229">
        <f t="shared" si="47"/>
        <v>250581.84999999998</v>
      </c>
      <c r="CS132" s="229">
        <v>0</v>
      </c>
      <c r="CT132" s="229">
        <v>0</v>
      </c>
      <c r="CU132" s="229">
        <v>0</v>
      </c>
      <c r="CV132" s="229">
        <v>0</v>
      </c>
      <c r="CW132" s="229"/>
      <c r="CX132" s="229"/>
      <c r="CY132" s="229"/>
      <c r="CZ132" s="229">
        <v>0</v>
      </c>
      <c r="DA132" s="229">
        <f t="shared" si="48"/>
        <v>0</v>
      </c>
      <c r="DB132" s="229">
        <v>0</v>
      </c>
      <c r="DC132" s="229">
        <v>11737.59</v>
      </c>
      <c r="DD132" s="229">
        <v>0</v>
      </c>
      <c r="DE132" s="229">
        <v>0</v>
      </c>
      <c r="DF132" s="229">
        <v>-51337.32</v>
      </c>
      <c r="DG132" s="229">
        <v>-245</v>
      </c>
      <c r="DH132" s="229">
        <v>0</v>
      </c>
      <c r="DI132" s="229">
        <v>0</v>
      </c>
      <c r="DJ132" s="229">
        <f t="shared" si="49"/>
        <v>-39844.729999999996</v>
      </c>
      <c r="DK132" s="229">
        <v>0</v>
      </c>
      <c r="DL132" s="229">
        <v>0</v>
      </c>
      <c r="DM132" s="229">
        <v>0</v>
      </c>
      <c r="DN132" s="229">
        <v>0</v>
      </c>
      <c r="DO132" s="229">
        <v>0</v>
      </c>
      <c r="DP132" s="230">
        <v>2.9999999998835847E-2</v>
      </c>
      <c r="DQ132" s="231">
        <f t="shared" si="60"/>
        <v>2007919.9899999998</v>
      </c>
      <c r="DR132" s="232">
        <f t="shared" si="61"/>
        <v>738752.65000000037</v>
      </c>
      <c r="DS132" s="231">
        <f t="shared" si="62"/>
        <v>96658.709999999992</v>
      </c>
      <c r="DT132" s="231">
        <f t="shared" si="63"/>
        <v>158043.78</v>
      </c>
      <c r="DU132" s="231">
        <f t="shared" si="64"/>
        <v>2650</v>
      </c>
      <c r="DV132" s="231">
        <f t="shared" si="59"/>
        <v>0</v>
      </c>
    </row>
    <row r="133" spans="1:126" hidden="1">
      <c r="A133" s="226">
        <v>2063</v>
      </c>
      <c r="B133" s="227" t="s">
        <v>421</v>
      </c>
      <c r="C133" s="228" t="s">
        <v>281</v>
      </c>
      <c r="D133" s="228" t="s">
        <v>291</v>
      </c>
      <c r="E133" s="228" t="s">
        <v>5</v>
      </c>
      <c r="F133" s="228" t="s">
        <v>283</v>
      </c>
      <c r="G133" s="229">
        <v>2786446.09</v>
      </c>
      <c r="H133" s="229">
        <v>0</v>
      </c>
      <c r="I133" s="229">
        <v>97753.47</v>
      </c>
      <c r="J133" s="229">
        <v>0</v>
      </c>
      <c r="K133" s="229">
        <v>355200</v>
      </c>
      <c r="L133" s="229">
        <v>400</v>
      </c>
      <c r="M133" s="229">
        <v>0</v>
      </c>
      <c r="N133" s="229">
        <v>0</v>
      </c>
      <c r="O133" s="229">
        <v>98630.43</v>
      </c>
      <c r="P133" s="229">
        <v>12184.92</v>
      </c>
      <c r="Q133" s="229">
        <v>0</v>
      </c>
      <c r="R133" s="229">
        <v>4189.17</v>
      </c>
      <c r="S133" s="229">
        <v>8416.35</v>
      </c>
      <c r="T133" s="229">
        <v>13902.32</v>
      </c>
      <c r="U133" s="229">
        <v>0</v>
      </c>
      <c r="V133" s="229">
        <v>21368.13</v>
      </c>
      <c r="W133" s="229">
        <v>49435</v>
      </c>
      <c r="X133" s="229">
        <f t="shared" si="42"/>
        <v>3447925.88</v>
      </c>
      <c r="Y133" s="229">
        <v>1720954.31</v>
      </c>
      <c r="Z133" s="229">
        <v>0</v>
      </c>
      <c r="AA133" s="229">
        <v>395950.69</v>
      </c>
      <c r="AB133" s="229">
        <v>140094.14999999723</v>
      </c>
      <c r="AC133" s="229">
        <v>212776.8</v>
      </c>
      <c r="AD133" s="229">
        <v>107741.93</v>
      </c>
      <c r="AE133" s="229">
        <v>118557.04999999964</v>
      </c>
      <c r="AF133" s="229">
        <v>16857.12000000005</v>
      </c>
      <c r="AG133" s="229">
        <v>4802.33</v>
      </c>
      <c r="AH133" s="229">
        <v>0</v>
      </c>
      <c r="AI133" s="229">
        <v>0</v>
      </c>
      <c r="AJ133" s="229">
        <v>43290.17</v>
      </c>
      <c r="AK133" s="229">
        <v>0</v>
      </c>
      <c r="AL133" s="229">
        <v>4746.6400000000003</v>
      </c>
      <c r="AM133" s="229">
        <v>25262.27</v>
      </c>
      <c r="AN133" s="229">
        <v>61168.280000000006</v>
      </c>
      <c r="AO133" s="229">
        <v>56709.66</v>
      </c>
      <c r="AP133" s="229">
        <v>9569.4</v>
      </c>
      <c r="AQ133" s="229">
        <v>192268.52000000008</v>
      </c>
      <c r="AR133" s="229">
        <v>41223.42</v>
      </c>
      <c r="AS133" s="229">
        <v>0</v>
      </c>
      <c r="AT133" s="229">
        <v>21498.41</v>
      </c>
      <c r="AU133" s="229">
        <v>24501.010000000002</v>
      </c>
      <c r="AV133" s="229">
        <v>0</v>
      </c>
      <c r="AW133" s="229">
        <v>61409.24</v>
      </c>
      <c r="AX133" s="229">
        <v>14478.81</v>
      </c>
      <c r="AY133" s="229">
        <v>105798.63</v>
      </c>
      <c r="AZ133" s="229">
        <v>22953.299999999996</v>
      </c>
      <c r="BA133" s="229">
        <v>0</v>
      </c>
      <c r="BB133" s="229">
        <v>0</v>
      </c>
      <c r="BC133" s="229">
        <v>0</v>
      </c>
      <c r="BD133" s="229">
        <f t="shared" si="43"/>
        <v>3402612.1399999969</v>
      </c>
      <c r="BE133" s="229">
        <v>103101.9899999995</v>
      </c>
      <c r="BF133" s="229">
        <f t="shared" si="68"/>
        <v>45313.740000003017</v>
      </c>
      <c r="BG133" s="229">
        <f t="shared" si="69"/>
        <v>148415.73000000251</v>
      </c>
      <c r="BH133" s="229">
        <v>9045.6299999999992</v>
      </c>
      <c r="BI133" s="229">
        <v>0</v>
      </c>
      <c r="BJ133" s="229">
        <v>0</v>
      </c>
      <c r="BK133" s="229">
        <v>9045.6299999999992</v>
      </c>
      <c r="BL133" s="229">
        <v>0</v>
      </c>
      <c r="BM133" s="229">
        <v>15521</v>
      </c>
      <c r="BN133" s="229">
        <v>0</v>
      </c>
      <c r="BO133" s="229">
        <v>0</v>
      </c>
      <c r="BP133" s="229">
        <v>15521</v>
      </c>
      <c r="BQ133" s="229">
        <v>60531.95</v>
      </c>
      <c r="BR133" s="229">
        <v>-6475.3700000000008</v>
      </c>
      <c r="BS133" s="229">
        <v>54056.579999999994</v>
      </c>
      <c r="BT133" s="229">
        <v>0</v>
      </c>
      <c r="BU133" s="229">
        <v>0</v>
      </c>
      <c r="BV133" s="229">
        <v>0</v>
      </c>
      <c r="BW133" s="229">
        <v>0</v>
      </c>
      <c r="BX133" s="229">
        <v>0</v>
      </c>
      <c r="BY133" s="229">
        <v>0</v>
      </c>
      <c r="BZ133" s="229">
        <v>0</v>
      </c>
      <c r="CA133" s="229">
        <v>0</v>
      </c>
      <c r="CB133" s="229">
        <v>0</v>
      </c>
      <c r="CC133" s="229">
        <f t="shared" si="44"/>
        <v>148415.73000000251</v>
      </c>
      <c r="CD133" s="229"/>
      <c r="CE133" s="229">
        <f t="shared" si="45"/>
        <v>54056.579999999994</v>
      </c>
      <c r="CF133" s="229"/>
      <c r="CG133" s="229">
        <f t="shared" si="70"/>
        <v>0</v>
      </c>
      <c r="CH133" s="229">
        <f t="shared" si="46"/>
        <v>202472.3100000025</v>
      </c>
      <c r="CI133" s="229">
        <v>414892.5</v>
      </c>
      <c r="CJ133" s="229">
        <v>0</v>
      </c>
      <c r="CK133" s="229">
        <v>0</v>
      </c>
      <c r="CL133" s="229">
        <v>414892.5</v>
      </c>
      <c r="CM133" s="229">
        <v>0</v>
      </c>
      <c r="CN133" s="229">
        <v>0</v>
      </c>
      <c r="CO133" s="229">
        <v>11425.3</v>
      </c>
      <c r="CP133" s="229">
        <v>0</v>
      </c>
      <c r="CQ133" s="229">
        <v>-227783.04499999984</v>
      </c>
      <c r="CR133" s="229">
        <f t="shared" si="47"/>
        <v>198534.75500000015</v>
      </c>
      <c r="CS133" s="229">
        <v>0</v>
      </c>
      <c r="CT133" s="229">
        <v>0</v>
      </c>
      <c r="CU133" s="229">
        <v>0</v>
      </c>
      <c r="CV133" s="229">
        <v>0</v>
      </c>
      <c r="CW133" s="229"/>
      <c r="CX133" s="229"/>
      <c r="CY133" s="229"/>
      <c r="CZ133" s="229">
        <v>0</v>
      </c>
      <c r="DA133" s="229">
        <f t="shared" si="48"/>
        <v>0</v>
      </c>
      <c r="DB133" s="229">
        <v>0</v>
      </c>
      <c r="DC133" s="229">
        <v>3937.55</v>
      </c>
      <c r="DD133" s="229">
        <v>0</v>
      </c>
      <c r="DE133" s="229">
        <v>0</v>
      </c>
      <c r="DF133" s="229">
        <v>0</v>
      </c>
      <c r="DG133" s="229">
        <v>0</v>
      </c>
      <c r="DH133" s="229">
        <v>0</v>
      </c>
      <c r="DI133" s="229">
        <v>0</v>
      </c>
      <c r="DJ133" s="229">
        <f t="shared" si="49"/>
        <v>3937.55</v>
      </c>
      <c r="DK133" s="229">
        <v>0</v>
      </c>
      <c r="DL133" s="229">
        <v>0</v>
      </c>
      <c r="DM133" s="229">
        <v>0</v>
      </c>
      <c r="DN133" s="229">
        <v>0</v>
      </c>
      <c r="DO133" s="229">
        <v>0</v>
      </c>
      <c r="DP133" s="230">
        <v>4.9999998591374606E-3</v>
      </c>
      <c r="DQ133" s="231">
        <f t="shared" si="60"/>
        <v>2712932.049999997</v>
      </c>
      <c r="DR133" s="232">
        <f t="shared" si="61"/>
        <v>689680.08999999985</v>
      </c>
      <c r="DS133" s="231">
        <f t="shared" si="62"/>
        <v>14478.81</v>
      </c>
      <c r="DT133" s="231">
        <f t="shared" si="63"/>
        <v>119231.7</v>
      </c>
      <c r="DU133" s="231">
        <f t="shared" si="64"/>
        <v>18091.489999999998</v>
      </c>
      <c r="DV133" s="231">
        <f t="shared" si="59"/>
        <v>0</v>
      </c>
    </row>
    <row r="134" spans="1:126" hidden="1">
      <c r="A134" s="226">
        <v>1018</v>
      </c>
      <c r="B134" s="227" t="s">
        <v>422</v>
      </c>
      <c r="C134" s="228" t="s">
        <v>281</v>
      </c>
      <c r="D134" s="228" t="s">
        <v>282</v>
      </c>
      <c r="E134" s="228" t="s">
        <v>5</v>
      </c>
      <c r="F134" s="228" t="s">
        <v>283</v>
      </c>
      <c r="G134" s="229">
        <v>1034145.99</v>
      </c>
      <c r="H134" s="229">
        <v>0</v>
      </c>
      <c r="I134" s="229">
        <v>40298.93</v>
      </c>
      <c r="J134" s="229">
        <v>0</v>
      </c>
      <c r="K134" s="229">
        <v>0</v>
      </c>
      <c r="L134" s="229">
        <v>0</v>
      </c>
      <c r="M134" s="229">
        <v>0</v>
      </c>
      <c r="N134" s="229">
        <v>0</v>
      </c>
      <c r="O134" s="229">
        <v>29483.1</v>
      </c>
      <c r="P134" s="229">
        <v>0</v>
      </c>
      <c r="Q134" s="229">
        <v>0</v>
      </c>
      <c r="R134" s="229">
        <v>0</v>
      </c>
      <c r="S134" s="229">
        <v>0</v>
      </c>
      <c r="T134" s="229">
        <v>60000</v>
      </c>
      <c r="U134" s="229">
        <v>0</v>
      </c>
      <c r="V134" s="229">
        <v>0</v>
      </c>
      <c r="W134" s="229">
        <v>0</v>
      </c>
      <c r="X134" s="229">
        <f t="shared" si="42"/>
        <v>1163928.02</v>
      </c>
      <c r="Y134" s="229">
        <v>154319.78000000006</v>
      </c>
      <c r="Z134" s="229">
        <v>294235.77999999997</v>
      </c>
      <c r="AA134" s="229">
        <v>0</v>
      </c>
      <c r="AB134" s="229">
        <v>26690.809999999867</v>
      </c>
      <c r="AC134" s="229">
        <v>35753.79</v>
      </c>
      <c r="AD134" s="229">
        <v>0</v>
      </c>
      <c r="AE134" s="229">
        <v>59347.590000000317</v>
      </c>
      <c r="AF134" s="229">
        <v>2249.1099999999806</v>
      </c>
      <c r="AG134" s="229">
        <v>2522.33</v>
      </c>
      <c r="AH134" s="229">
        <v>0</v>
      </c>
      <c r="AI134" s="229">
        <v>0</v>
      </c>
      <c r="AJ134" s="229">
        <v>3056.2599999999993</v>
      </c>
      <c r="AK134" s="229">
        <v>111</v>
      </c>
      <c r="AL134" s="229">
        <v>26260.720000000005</v>
      </c>
      <c r="AM134" s="229">
        <v>0</v>
      </c>
      <c r="AN134" s="229">
        <v>28834.730000000007</v>
      </c>
      <c r="AO134" s="229">
        <v>0</v>
      </c>
      <c r="AP134" s="229">
        <v>7522.0399999999991</v>
      </c>
      <c r="AQ134" s="229">
        <v>15092.889999999998</v>
      </c>
      <c r="AR134" s="229">
        <v>0</v>
      </c>
      <c r="AS134" s="229">
        <v>0</v>
      </c>
      <c r="AT134" s="229">
        <v>20945.230000000018</v>
      </c>
      <c r="AU134" s="229">
        <v>3291.75</v>
      </c>
      <c r="AV134" s="229">
        <v>0</v>
      </c>
      <c r="AW134" s="229">
        <v>13663.439999999999</v>
      </c>
      <c r="AX134" s="229">
        <v>38552.130000000012</v>
      </c>
      <c r="AY134" s="229">
        <v>24.04</v>
      </c>
      <c r="AZ134" s="229">
        <v>171684.02999999994</v>
      </c>
      <c r="BA134" s="229">
        <v>0</v>
      </c>
      <c r="BB134" s="229">
        <v>0</v>
      </c>
      <c r="BC134" s="229">
        <v>0</v>
      </c>
      <c r="BD134" s="229">
        <f t="shared" si="43"/>
        <v>904157.45000000007</v>
      </c>
      <c r="BE134" s="229">
        <v>33813.389999999934</v>
      </c>
      <c r="BF134" s="229">
        <f t="shared" si="68"/>
        <v>259770.56999999995</v>
      </c>
      <c r="BG134" s="229">
        <f t="shared" si="69"/>
        <v>293583.9599999999</v>
      </c>
      <c r="BH134" s="229">
        <v>5127.25</v>
      </c>
      <c r="BI134" s="229">
        <v>0</v>
      </c>
      <c r="BJ134" s="229">
        <v>0</v>
      </c>
      <c r="BK134" s="229">
        <v>5127.25</v>
      </c>
      <c r="BL134" s="229">
        <v>0</v>
      </c>
      <c r="BM134" s="229">
        <v>0</v>
      </c>
      <c r="BN134" s="229">
        <v>0</v>
      </c>
      <c r="BO134" s="229">
        <v>0</v>
      </c>
      <c r="BP134" s="229">
        <v>0</v>
      </c>
      <c r="BQ134" s="229">
        <v>27780.32</v>
      </c>
      <c r="BR134" s="229">
        <v>5127.25</v>
      </c>
      <c r="BS134" s="229">
        <v>32907.57</v>
      </c>
      <c r="BT134" s="229">
        <v>0</v>
      </c>
      <c r="BU134" s="229">
        <v>0</v>
      </c>
      <c r="BV134" s="229">
        <v>0</v>
      </c>
      <c r="BW134" s="229">
        <v>0</v>
      </c>
      <c r="BX134" s="229">
        <v>0</v>
      </c>
      <c r="BY134" s="229">
        <v>0</v>
      </c>
      <c r="BZ134" s="229">
        <v>0</v>
      </c>
      <c r="CA134" s="229">
        <v>0</v>
      </c>
      <c r="CB134" s="229">
        <v>0</v>
      </c>
      <c r="CC134" s="229">
        <f t="shared" si="44"/>
        <v>293583.9599999999</v>
      </c>
      <c r="CD134" s="229"/>
      <c r="CE134" s="229">
        <f t="shared" si="45"/>
        <v>32907.57</v>
      </c>
      <c r="CF134" s="229"/>
      <c r="CG134" s="229">
        <f t="shared" si="70"/>
        <v>0</v>
      </c>
      <c r="CH134" s="229">
        <f t="shared" si="46"/>
        <v>326491.52999999991</v>
      </c>
      <c r="CI134" s="229">
        <v>32571.1</v>
      </c>
      <c r="CJ134" s="229">
        <v>0</v>
      </c>
      <c r="CK134" s="229">
        <v>0</v>
      </c>
      <c r="CL134" s="229">
        <v>32571.1</v>
      </c>
      <c r="CM134" s="229">
        <v>0</v>
      </c>
      <c r="CN134" s="229">
        <v>0</v>
      </c>
      <c r="CO134" s="229">
        <v>0</v>
      </c>
      <c r="CP134" s="229">
        <v>0</v>
      </c>
      <c r="CQ134" s="229">
        <v>293135.96999999997</v>
      </c>
      <c r="CR134" s="229">
        <f t="shared" si="47"/>
        <v>325707.06999999995</v>
      </c>
      <c r="CS134" s="229">
        <v>0</v>
      </c>
      <c r="CT134" s="229">
        <v>0</v>
      </c>
      <c r="CU134" s="229">
        <v>0</v>
      </c>
      <c r="CV134" s="229">
        <v>0</v>
      </c>
      <c r="CW134" s="229"/>
      <c r="CX134" s="229"/>
      <c r="CY134" s="229"/>
      <c r="CZ134" s="229">
        <v>0</v>
      </c>
      <c r="DA134" s="229">
        <f t="shared" si="48"/>
        <v>0</v>
      </c>
      <c r="DB134" s="229">
        <v>0</v>
      </c>
      <c r="DC134" s="229">
        <v>784.47</v>
      </c>
      <c r="DD134" s="229">
        <v>0</v>
      </c>
      <c r="DE134" s="229">
        <v>0</v>
      </c>
      <c r="DF134" s="229">
        <v>0</v>
      </c>
      <c r="DG134" s="229">
        <v>0</v>
      </c>
      <c r="DH134" s="229">
        <v>0</v>
      </c>
      <c r="DI134" s="229">
        <v>0</v>
      </c>
      <c r="DJ134" s="229">
        <f t="shared" si="49"/>
        <v>784.47</v>
      </c>
      <c r="DK134" s="229">
        <v>0</v>
      </c>
      <c r="DL134" s="229">
        <v>0</v>
      </c>
      <c r="DM134" s="229">
        <v>0</v>
      </c>
      <c r="DN134" s="229">
        <v>0</v>
      </c>
      <c r="DO134" s="229">
        <v>0</v>
      </c>
      <c r="DP134" s="230">
        <v>-9.9999998928979039E-3</v>
      </c>
      <c r="DQ134" s="231">
        <f t="shared" si="60"/>
        <v>572596.86000000022</v>
      </c>
      <c r="DR134" s="232">
        <f t="shared" si="61"/>
        <v>331560.58999999985</v>
      </c>
      <c r="DS134" s="231">
        <f t="shared" si="62"/>
        <v>38552.130000000012</v>
      </c>
      <c r="DT134" s="231">
        <f t="shared" si="63"/>
        <v>29483.1</v>
      </c>
      <c r="DU134" s="231">
        <f t="shared" si="64"/>
        <v>60000</v>
      </c>
      <c r="DV134" s="231">
        <f t="shared" si="59"/>
        <v>0</v>
      </c>
    </row>
    <row r="135" spans="1:126" hidden="1">
      <c r="A135" s="226">
        <v>1000</v>
      </c>
      <c r="B135" s="227" t="s">
        <v>423</v>
      </c>
      <c r="C135" s="228" t="s">
        <v>281</v>
      </c>
      <c r="D135" s="228" t="s">
        <v>282</v>
      </c>
      <c r="E135" s="228" t="s">
        <v>5</v>
      </c>
      <c r="F135" s="228" t="s">
        <v>293</v>
      </c>
      <c r="G135" s="229">
        <v>536701.67000000004</v>
      </c>
      <c r="H135" s="229">
        <v>0</v>
      </c>
      <c r="I135" s="229">
        <v>16440.759999999998</v>
      </c>
      <c r="J135" s="229">
        <v>0</v>
      </c>
      <c r="K135" s="229">
        <v>0</v>
      </c>
      <c r="L135" s="229">
        <v>0</v>
      </c>
      <c r="M135" s="229">
        <v>0</v>
      </c>
      <c r="N135" s="229">
        <v>0</v>
      </c>
      <c r="O135" s="229">
        <v>31189.240000000005</v>
      </c>
      <c r="P135" s="229">
        <v>0</v>
      </c>
      <c r="Q135" s="229">
        <v>0</v>
      </c>
      <c r="R135" s="229">
        <v>0</v>
      </c>
      <c r="S135" s="229">
        <v>73432.459999999992</v>
      </c>
      <c r="T135" s="229">
        <v>109794.18</v>
      </c>
      <c r="U135" s="229">
        <v>0</v>
      </c>
      <c r="V135" s="229">
        <v>0</v>
      </c>
      <c r="W135" s="229">
        <v>0</v>
      </c>
      <c r="X135" s="229">
        <f t="shared" si="42"/>
        <v>767558.31</v>
      </c>
      <c r="Y135" s="229">
        <v>193268.38000000015</v>
      </c>
      <c r="Z135" s="229">
        <v>0</v>
      </c>
      <c r="AA135" s="229">
        <v>169149.8</v>
      </c>
      <c r="AB135" s="229">
        <v>277.0999999998312</v>
      </c>
      <c r="AC135" s="229">
        <v>102422.28</v>
      </c>
      <c r="AD135" s="229">
        <v>0</v>
      </c>
      <c r="AE135" s="229">
        <v>7121.3999999999069</v>
      </c>
      <c r="AF135" s="229">
        <v>1445.3899999999931</v>
      </c>
      <c r="AG135" s="229">
        <v>3857</v>
      </c>
      <c r="AH135" s="229">
        <v>0</v>
      </c>
      <c r="AI135" s="229">
        <v>0</v>
      </c>
      <c r="AJ135" s="229">
        <v>39179.399999999994</v>
      </c>
      <c r="AK135" s="229">
        <v>0</v>
      </c>
      <c r="AL135" s="229">
        <v>2478.1799999999994</v>
      </c>
      <c r="AM135" s="229">
        <v>1932.8899999999999</v>
      </c>
      <c r="AN135" s="229">
        <v>8135.93</v>
      </c>
      <c r="AO135" s="229">
        <v>0</v>
      </c>
      <c r="AP135" s="229">
        <v>2161.35</v>
      </c>
      <c r="AQ135" s="229">
        <v>4581.7499999999982</v>
      </c>
      <c r="AR135" s="229">
        <v>375</v>
      </c>
      <c r="AS135" s="229">
        <v>0</v>
      </c>
      <c r="AT135" s="229">
        <v>10579.250000000004</v>
      </c>
      <c r="AU135" s="229">
        <v>3291.75</v>
      </c>
      <c r="AV135" s="229">
        <v>0</v>
      </c>
      <c r="AW135" s="229">
        <v>2670</v>
      </c>
      <c r="AX135" s="229">
        <v>7345.4999999999991</v>
      </c>
      <c r="AY135" s="229">
        <v>0</v>
      </c>
      <c r="AZ135" s="229">
        <v>62026.670000000013</v>
      </c>
      <c r="BA135" s="229">
        <v>0</v>
      </c>
      <c r="BB135" s="229">
        <v>0</v>
      </c>
      <c r="BC135" s="229">
        <v>0</v>
      </c>
      <c r="BD135" s="229">
        <f t="shared" si="43"/>
        <v>622299.02</v>
      </c>
      <c r="BE135" s="229">
        <v>-98052.180000000226</v>
      </c>
      <c r="BF135" s="229">
        <v>145259.29000000004</v>
      </c>
      <c r="BG135" s="229">
        <v>47207.109999999811</v>
      </c>
      <c r="BH135" s="229">
        <v>4650.3599999999997</v>
      </c>
      <c r="BI135" s="229">
        <v>0</v>
      </c>
      <c r="BJ135" s="229">
        <v>0</v>
      </c>
      <c r="BK135" s="229">
        <v>4650.3599999999997</v>
      </c>
      <c r="BL135" s="229">
        <v>0</v>
      </c>
      <c r="BM135" s="229">
        <v>0</v>
      </c>
      <c r="BN135" s="229">
        <v>31282</v>
      </c>
      <c r="BO135" s="229">
        <v>0</v>
      </c>
      <c r="BP135" s="229">
        <v>31282</v>
      </c>
      <c r="BQ135" s="229">
        <v>36772.39</v>
      </c>
      <c r="BR135" s="229">
        <v>-26631.64</v>
      </c>
      <c r="BS135" s="229">
        <v>10140.75</v>
      </c>
      <c r="BT135" s="229">
        <v>0</v>
      </c>
      <c r="BU135" s="229">
        <v>0</v>
      </c>
      <c r="BV135" s="229">
        <v>0</v>
      </c>
      <c r="BW135" s="229">
        <v>0</v>
      </c>
      <c r="BX135" s="229">
        <v>0</v>
      </c>
      <c r="BY135" s="229">
        <v>0</v>
      </c>
      <c r="BZ135" s="229">
        <v>0</v>
      </c>
      <c r="CA135" s="229">
        <v>0</v>
      </c>
      <c r="CB135" s="229">
        <v>0</v>
      </c>
      <c r="CC135" s="229">
        <f t="shared" si="44"/>
        <v>47207.109999999811</v>
      </c>
      <c r="CD135" s="229"/>
      <c r="CE135" s="229">
        <f t="shared" si="45"/>
        <v>10140.75</v>
      </c>
      <c r="CF135" s="229"/>
      <c r="CG135" s="229">
        <v>0</v>
      </c>
      <c r="CH135" s="229">
        <f t="shared" si="46"/>
        <v>57347.859999999811</v>
      </c>
      <c r="CI135" s="229">
        <v>0</v>
      </c>
      <c r="CJ135" s="229">
        <v>0</v>
      </c>
      <c r="CK135" s="229">
        <v>0</v>
      </c>
      <c r="CL135" s="229">
        <v>0</v>
      </c>
      <c r="CM135" s="229">
        <v>0</v>
      </c>
      <c r="CN135" s="229">
        <v>0</v>
      </c>
      <c r="CO135" s="229">
        <v>0</v>
      </c>
      <c r="CP135" s="229">
        <v>0</v>
      </c>
      <c r="CQ135" s="229">
        <v>0</v>
      </c>
      <c r="CR135" s="229">
        <f t="shared" si="47"/>
        <v>0</v>
      </c>
      <c r="CS135" s="229">
        <v>0</v>
      </c>
      <c r="CT135" s="229">
        <v>0</v>
      </c>
      <c r="CU135" s="229">
        <v>0</v>
      </c>
      <c r="CV135" s="229">
        <v>0</v>
      </c>
      <c r="CW135" s="229"/>
      <c r="CX135" s="229"/>
      <c r="CY135" s="229"/>
      <c r="CZ135" s="229">
        <v>-38045.140000000189</v>
      </c>
      <c r="DA135" s="229">
        <f t="shared" si="48"/>
        <v>-38045.140000000189</v>
      </c>
      <c r="DB135" s="229">
        <v>95372.25</v>
      </c>
      <c r="DC135" s="229">
        <v>20.75</v>
      </c>
      <c r="DD135" s="229">
        <v>0</v>
      </c>
      <c r="DE135" s="229">
        <v>0</v>
      </c>
      <c r="DF135" s="229">
        <v>0</v>
      </c>
      <c r="DG135" s="229">
        <v>0</v>
      </c>
      <c r="DH135" s="229">
        <v>0</v>
      </c>
      <c r="DI135" s="229">
        <v>0</v>
      </c>
      <c r="DJ135" s="229">
        <f t="shared" si="49"/>
        <v>95393</v>
      </c>
      <c r="DK135" s="229">
        <v>0</v>
      </c>
      <c r="DL135" s="229">
        <v>0</v>
      </c>
      <c r="DM135" s="229">
        <v>0</v>
      </c>
      <c r="DN135" s="229">
        <v>0</v>
      </c>
      <c r="DO135" s="229">
        <v>0</v>
      </c>
      <c r="DP135" s="230">
        <v>1.8917489796876907E-10</v>
      </c>
      <c r="DQ135" s="231">
        <f t="shared" si="60"/>
        <v>473684.35</v>
      </c>
      <c r="DR135" s="232">
        <f t="shared" si="61"/>
        <v>148614.67000000004</v>
      </c>
      <c r="DS135" s="231">
        <f t="shared" si="62"/>
        <v>7345.4999999999991</v>
      </c>
      <c r="DT135" s="231">
        <f t="shared" si="63"/>
        <v>104621.7</v>
      </c>
      <c r="DU135" s="231">
        <f t="shared" si="64"/>
        <v>109794.18</v>
      </c>
      <c r="DV135" s="231">
        <f t="shared" si="59"/>
        <v>0</v>
      </c>
    </row>
    <row r="136" spans="1:126" hidden="1">
      <c r="A136" s="226">
        <v>7033</v>
      </c>
      <c r="B136" s="227" t="s">
        <v>424</v>
      </c>
      <c r="C136" s="228" t="s">
        <v>281</v>
      </c>
      <c r="D136" s="228" t="s">
        <v>296</v>
      </c>
      <c r="E136" s="228" t="s">
        <v>5</v>
      </c>
      <c r="F136" s="228" t="s">
        <v>283</v>
      </c>
      <c r="G136" s="229">
        <v>4665140</v>
      </c>
      <c r="H136" s="229">
        <v>0</v>
      </c>
      <c r="I136" s="229">
        <v>3178114</v>
      </c>
      <c r="J136" s="229">
        <v>0</v>
      </c>
      <c r="K136" s="229">
        <v>190990</v>
      </c>
      <c r="L136" s="229">
        <v>5114</v>
      </c>
      <c r="M136" s="229">
        <v>0</v>
      </c>
      <c r="N136" s="229">
        <v>0</v>
      </c>
      <c r="O136" s="229">
        <v>0</v>
      </c>
      <c r="P136" s="229">
        <v>0</v>
      </c>
      <c r="Q136" s="229">
        <v>0</v>
      </c>
      <c r="R136" s="229">
        <v>0</v>
      </c>
      <c r="S136" s="229">
        <v>0</v>
      </c>
      <c r="T136" s="229">
        <v>0</v>
      </c>
      <c r="U136" s="229">
        <v>0</v>
      </c>
      <c r="V136" s="229">
        <v>35152</v>
      </c>
      <c r="W136" s="229">
        <v>0</v>
      </c>
      <c r="X136" s="229">
        <f t="shared" si="42"/>
        <v>8074510</v>
      </c>
      <c r="Y136" s="229">
        <v>6277525</v>
      </c>
      <c r="Z136" s="229">
        <v>20891</v>
      </c>
      <c r="AA136" s="229">
        <v>221569</v>
      </c>
      <c r="AB136" s="229">
        <v>63923</v>
      </c>
      <c r="AC136" s="229">
        <v>208003</v>
      </c>
      <c r="AD136" s="229">
        <v>58629</v>
      </c>
      <c r="AE136" s="229">
        <v>3929</v>
      </c>
      <c r="AF136" s="229">
        <v>6553</v>
      </c>
      <c r="AG136" s="229">
        <v>0</v>
      </c>
      <c r="AH136" s="229">
        <v>0</v>
      </c>
      <c r="AI136" s="229">
        <v>0</v>
      </c>
      <c r="AJ136" s="229">
        <v>180632</v>
      </c>
      <c r="AK136" s="229">
        <v>1048</v>
      </c>
      <c r="AL136" s="229">
        <v>94655</v>
      </c>
      <c r="AM136" s="229">
        <v>136</v>
      </c>
      <c r="AN136" s="229">
        <v>142843</v>
      </c>
      <c r="AO136" s="229">
        <v>0</v>
      </c>
      <c r="AP136" s="229">
        <v>7997</v>
      </c>
      <c r="AQ136" s="229">
        <v>147647</v>
      </c>
      <c r="AR136" s="229">
        <v>14196</v>
      </c>
      <c r="AS136" s="229">
        <v>28827</v>
      </c>
      <c r="AT136" s="229">
        <v>149230</v>
      </c>
      <c r="AU136" s="229">
        <v>14611</v>
      </c>
      <c r="AV136" s="229">
        <v>0</v>
      </c>
      <c r="AW136" s="229">
        <v>100304</v>
      </c>
      <c r="AX136" s="229">
        <v>365881</v>
      </c>
      <c r="AY136" s="229">
        <v>0</v>
      </c>
      <c r="AZ136" s="229">
        <v>239479</v>
      </c>
      <c r="BA136" s="229">
        <v>0</v>
      </c>
      <c r="BB136" s="229">
        <v>0</v>
      </c>
      <c r="BC136" s="229">
        <v>0</v>
      </c>
      <c r="BD136" s="229">
        <f t="shared" si="43"/>
        <v>8348508</v>
      </c>
      <c r="BE136" s="229">
        <v>429976</v>
      </c>
      <c r="BF136" s="229">
        <f t="shared" ref="BF136:BF167" si="71">X136-BD136</f>
        <v>-273998</v>
      </c>
      <c r="BG136" s="229">
        <f t="shared" ref="BG136:BG167" si="72">BE136+BF136</f>
        <v>155978</v>
      </c>
      <c r="BH136" s="229">
        <v>23592</v>
      </c>
      <c r="BI136" s="229">
        <v>0</v>
      </c>
      <c r="BJ136" s="229">
        <v>0</v>
      </c>
      <c r="BK136" s="229">
        <v>23592</v>
      </c>
      <c r="BL136" s="229">
        <v>0</v>
      </c>
      <c r="BM136" s="229">
        <v>0</v>
      </c>
      <c r="BN136" s="229">
        <v>0</v>
      </c>
      <c r="BO136" s="229">
        <v>0</v>
      </c>
      <c r="BP136" s="229">
        <v>0</v>
      </c>
      <c r="BQ136" s="229">
        <v>76859</v>
      </c>
      <c r="BR136" s="229">
        <v>23592</v>
      </c>
      <c r="BS136" s="229">
        <v>100451</v>
      </c>
      <c r="BT136" s="229">
        <v>0</v>
      </c>
      <c r="BU136" s="229">
        <v>0</v>
      </c>
      <c r="BV136" s="229">
        <v>0</v>
      </c>
      <c r="BW136" s="229">
        <v>0</v>
      </c>
      <c r="BX136" s="229">
        <v>0</v>
      </c>
      <c r="BY136" s="229">
        <v>0</v>
      </c>
      <c r="BZ136" s="229">
        <v>0</v>
      </c>
      <c r="CA136" s="229">
        <v>0</v>
      </c>
      <c r="CB136" s="229">
        <v>0</v>
      </c>
      <c r="CC136" s="229">
        <f t="shared" si="44"/>
        <v>155978</v>
      </c>
      <c r="CD136" s="229"/>
      <c r="CE136" s="229">
        <f t="shared" si="45"/>
        <v>100451</v>
      </c>
      <c r="CF136" s="229"/>
      <c r="CG136" s="229">
        <f t="shared" ref="CG136:CG156" si="73">CB136</f>
        <v>0</v>
      </c>
      <c r="CH136" s="229">
        <f t="shared" si="46"/>
        <v>256429</v>
      </c>
      <c r="CI136" s="229">
        <v>227151</v>
      </c>
      <c r="CJ136" s="229">
        <v>0</v>
      </c>
      <c r="CK136" s="229">
        <v>0</v>
      </c>
      <c r="CL136" s="229">
        <v>227151</v>
      </c>
      <c r="CM136" s="229">
        <v>0</v>
      </c>
      <c r="CN136" s="229">
        <v>0</v>
      </c>
      <c r="CO136" s="229">
        <v>0</v>
      </c>
      <c r="CP136" s="229">
        <v>29548</v>
      </c>
      <c r="CQ136" s="229">
        <v>0</v>
      </c>
      <c r="CR136" s="229">
        <f t="shared" si="47"/>
        <v>256699</v>
      </c>
      <c r="CS136" s="229">
        <v>0</v>
      </c>
      <c r="CT136" s="229">
        <v>0</v>
      </c>
      <c r="CU136" s="229">
        <v>0</v>
      </c>
      <c r="CV136" s="229">
        <v>0</v>
      </c>
      <c r="CW136" s="229"/>
      <c r="CX136" s="229"/>
      <c r="CY136" s="229"/>
      <c r="CZ136" s="229">
        <v>0</v>
      </c>
      <c r="DA136" s="229">
        <f t="shared" si="48"/>
        <v>0</v>
      </c>
      <c r="DB136" s="229">
        <v>0</v>
      </c>
      <c r="DC136" s="229">
        <v>0</v>
      </c>
      <c r="DD136" s="229">
        <v>0</v>
      </c>
      <c r="DE136" s="229">
        <v>0</v>
      </c>
      <c r="DF136" s="229">
        <v>0</v>
      </c>
      <c r="DG136" s="229">
        <v>-270</v>
      </c>
      <c r="DH136" s="229">
        <v>0</v>
      </c>
      <c r="DI136" s="229">
        <v>0</v>
      </c>
      <c r="DJ136" s="229">
        <f t="shared" si="49"/>
        <v>-270</v>
      </c>
      <c r="DK136" s="229">
        <v>0</v>
      </c>
      <c r="DL136" s="229">
        <v>0</v>
      </c>
      <c r="DM136" s="229">
        <v>0</v>
      </c>
      <c r="DN136" s="229">
        <v>0</v>
      </c>
      <c r="DO136" s="229">
        <v>0</v>
      </c>
      <c r="DP136" s="230">
        <v>0</v>
      </c>
      <c r="DQ136" s="231">
        <f t="shared" si="60"/>
        <v>6861022</v>
      </c>
      <c r="DR136" s="232">
        <f t="shared" si="61"/>
        <v>1487486</v>
      </c>
      <c r="DS136" s="231">
        <f t="shared" si="62"/>
        <v>365881</v>
      </c>
      <c r="DT136" s="231">
        <f t="shared" si="63"/>
        <v>0</v>
      </c>
      <c r="DU136" s="231">
        <f t="shared" si="64"/>
        <v>0</v>
      </c>
      <c r="DV136" s="231">
        <f t="shared" si="59"/>
        <v>0</v>
      </c>
    </row>
    <row r="137" spans="1:126" hidden="1">
      <c r="A137" s="226">
        <v>4177</v>
      </c>
      <c r="B137" s="227" t="s">
        <v>425</v>
      </c>
      <c r="C137" s="228" t="s">
        <v>281</v>
      </c>
      <c r="D137" s="228" t="s">
        <v>294</v>
      </c>
      <c r="E137" s="228" t="s">
        <v>5</v>
      </c>
      <c r="F137" s="228" t="s">
        <v>283</v>
      </c>
      <c r="G137" s="229">
        <v>6583713</v>
      </c>
      <c r="H137" s="229">
        <v>0</v>
      </c>
      <c r="I137" s="229">
        <v>36642</v>
      </c>
      <c r="J137" s="229">
        <v>0</v>
      </c>
      <c r="K137" s="229">
        <v>446250</v>
      </c>
      <c r="L137" s="229">
        <v>0</v>
      </c>
      <c r="M137" s="229">
        <v>49881</v>
      </c>
      <c r="N137" s="229">
        <v>0</v>
      </c>
      <c r="O137" s="229">
        <v>120512</v>
      </c>
      <c r="P137" s="229">
        <v>0</v>
      </c>
      <c r="Q137" s="229">
        <v>0</v>
      </c>
      <c r="R137" s="229">
        <v>0</v>
      </c>
      <c r="S137" s="229">
        <v>42086</v>
      </c>
      <c r="T137" s="229">
        <v>0</v>
      </c>
      <c r="U137" s="229">
        <v>0</v>
      </c>
      <c r="V137" s="229">
        <v>26229</v>
      </c>
      <c r="W137" s="229">
        <v>0</v>
      </c>
      <c r="X137" s="229">
        <f t="shared" si="42"/>
        <v>7305313</v>
      </c>
      <c r="Y137" s="229">
        <v>4341985</v>
      </c>
      <c r="Z137" s="229">
        <v>0</v>
      </c>
      <c r="AA137" s="229">
        <v>390237</v>
      </c>
      <c r="AB137" s="229">
        <v>101399</v>
      </c>
      <c r="AC137" s="229">
        <v>626898</v>
      </c>
      <c r="AD137" s="229">
        <v>0</v>
      </c>
      <c r="AE137" s="229">
        <v>18521</v>
      </c>
      <c r="AF137" s="229">
        <v>53955</v>
      </c>
      <c r="AG137" s="229">
        <v>44547</v>
      </c>
      <c r="AH137" s="229">
        <v>0</v>
      </c>
      <c r="AI137" s="229">
        <v>0</v>
      </c>
      <c r="AJ137" s="229">
        <v>141311</v>
      </c>
      <c r="AK137" s="229">
        <v>320</v>
      </c>
      <c r="AL137" s="229">
        <v>136154</v>
      </c>
      <c r="AM137" s="229">
        <v>30555</v>
      </c>
      <c r="AN137" s="229">
        <v>185434</v>
      </c>
      <c r="AO137" s="229">
        <v>111495</v>
      </c>
      <c r="AP137" s="229">
        <v>16092</v>
      </c>
      <c r="AQ137" s="229">
        <v>134396</v>
      </c>
      <c r="AR137" s="229">
        <v>169482</v>
      </c>
      <c r="AS137" s="229">
        <v>41686</v>
      </c>
      <c r="AT137" s="229">
        <v>99778</v>
      </c>
      <c r="AU137" s="229">
        <v>24313</v>
      </c>
      <c r="AV137" s="229">
        <v>22158</v>
      </c>
      <c r="AW137" s="229">
        <v>175399</v>
      </c>
      <c r="AX137" s="229">
        <v>96301</v>
      </c>
      <c r="AY137" s="229">
        <v>85816</v>
      </c>
      <c r="AZ137" s="229">
        <v>362516</v>
      </c>
      <c r="BA137" s="229">
        <v>0</v>
      </c>
      <c r="BB137" s="229">
        <v>0</v>
      </c>
      <c r="BC137" s="229">
        <v>0</v>
      </c>
      <c r="BD137" s="229">
        <f t="shared" si="43"/>
        <v>7410748</v>
      </c>
      <c r="BE137" s="229">
        <v>562701</v>
      </c>
      <c r="BF137" s="229">
        <f t="shared" si="71"/>
        <v>-105435</v>
      </c>
      <c r="BG137" s="229">
        <f t="shared" si="72"/>
        <v>457266</v>
      </c>
      <c r="BH137" s="229">
        <v>17357</v>
      </c>
      <c r="BI137" s="229">
        <v>0</v>
      </c>
      <c r="BJ137" s="229">
        <v>0</v>
      </c>
      <c r="BK137" s="229">
        <v>17357</v>
      </c>
      <c r="BL137" s="229">
        <v>48550</v>
      </c>
      <c r="BM137" s="229">
        <v>0</v>
      </c>
      <c r="BN137" s="229">
        <v>0</v>
      </c>
      <c r="BO137" s="229">
        <v>0</v>
      </c>
      <c r="BP137" s="229">
        <v>48550</v>
      </c>
      <c r="BQ137" s="229">
        <v>64914</v>
      </c>
      <c r="BR137" s="229">
        <v>-31194</v>
      </c>
      <c r="BS137" s="229">
        <v>33720</v>
      </c>
      <c r="BT137" s="229">
        <v>0</v>
      </c>
      <c r="BU137" s="229">
        <v>0</v>
      </c>
      <c r="BV137" s="229">
        <v>0</v>
      </c>
      <c r="BW137" s="229">
        <v>0</v>
      </c>
      <c r="BX137" s="229">
        <v>0</v>
      </c>
      <c r="BY137" s="229">
        <v>0</v>
      </c>
      <c r="BZ137" s="229">
        <v>0</v>
      </c>
      <c r="CA137" s="229">
        <v>0</v>
      </c>
      <c r="CB137" s="229">
        <v>0</v>
      </c>
      <c r="CC137" s="229">
        <f t="shared" si="44"/>
        <v>457266</v>
      </c>
      <c r="CD137" s="229"/>
      <c r="CE137" s="229">
        <f t="shared" si="45"/>
        <v>33720</v>
      </c>
      <c r="CF137" s="229"/>
      <c r="CG137" s="229">
        <f t="shared" si="73"/>
        <v>0</v>
      </c>
      <c r="CH137" s="229">
        <f t="shared" si="46"/>
        <v>490986</v>
      </c>
      <c r="CI137" s="229">
        <v>1124621</v>
      </c>
      <c r="CJ137" s="229">
        <v>100179</v>
      </c>
      <c r="CK137" s="229">
        <v>57671</v>
      </c>
      <c r="CL137" s="229">
        <v>1082114</v>
      </c>
      <c r="CM137" s="229">
        <v>0</v>
      </c>
      <c r="CN137" s="229">
        <v>0</v>
      </c>
      <c r="CO137" s="229">
        <v>37031</v>
      </c>
      <c r="CP137" s="229">
        <v>0</v>
      </c>
      <c r="CQ137" s="229">
        <v>0</v>
      </c>
      <c r="CR137" s="229">
        <f t="shared" si="47"/>
        <v>1119145</v>
      </c>
      <c r="CS137" s="229">
        <v>1334</v>
      </c>
      <c r="CT137" s="229">
        <v>0</v>
      </c>
      <c r="CU137" s="229">
        <v>0</v>
      </c>
      <c r="CV137" s="229">
        <v>1334</v>
      </c>
      <c r="CW137" s="229"/>
      <c r="CX137" s="229"/>
      <c r="CY137" s="229"/>
      <c r="CZ137" s="229">
        <v>0</v>
      </c>
      <c r="DA137" s="229">
        <f t="shared" si="48"/>
        <v>1334</v>
      </c>
      <c r="DB137" s="229">
        <v>0</v>
      </c>
      <c r="DC137" s="229">
        <v>0</v>
      </c>
      <c r="DD137" s="229">
        <v>35660</v>
      </c>
      <c r="DE137" s="229">
        <v>0</v>
      </c>
      <c r="DF137" s="229">
        <v>-36617</v>
      </c>
      <c r="DG137" s="229">
        <v>0</v>
      </c>
      <c r="DH137" s="229">
        <v>0</v>
      </c>
      <c r="DI137" s="229">
        <v>0</v>
      </c>
      <c r="DJ137" s="229">
        <f t="shared" si="49"/>
        <v>-957</v>
      </c>
      <c r="DK137" s="229">
        <v>0</v>
      </c>
      <c r="DL137" s="229">
        <v>0</v>
      </c>
      <c r="DM137" s="229">
        <v>-139342</v>
      </c>
      <c r="DN137" s="229">
        <v>-13509</v>
      </c>
      <c r="DO137" s="229">
        <v>-475684</v>
      </c>
      <c r="DP137" s="230">
        <v>0.11</v>
      </c>
      <c r="DQ137" s="231">
        <f t="shared" si="60"/>
        <v>5532995</v>
      </c>
      <c r="DR137" s="232">
        <f t="shared" si="61"/>
        <v>1877753</v>
      </c>
      <c r="DS137" s="231">
        <f t="shared" si="62"/>
        <v>96301</v>
      </c>
      <c r="DT137" s="231">
        <f t="shared" si="63"/>
        <v>162598</v>
      </c>
      <c r="DU137" s="231">
        <f t="shared" si="64"/>
        <v>0</v>
      </c>
      <c r="DV137" s="231">
        <f t="shared" ref="DV137:DV168" si="74">SUM(DK137:DO137)</f>
        <v>-628535</v>
      </c>
    </row>
    <row r="138" spans="1:126" hidden="1">
      <c r="A138" s="226">
        <v>2169</v>
      </c>
      <c r="B138" s="227" t="s">
        <v>426</v>
      </c>
      <c r="C138" s="228" t="s">
        <v>281</v>
      </c>
      <c r="D138" s="228" t="s">
        <v>291</v>
      </c>
      <c r="E138" s="228" t="s">
        <v>5</v>
      </c>
      <c r="F138" s="228" t="s">
        <v>283</v>
      </c>
      <c r="G138" s="229">
        <v>2527444.3199999998</v>
      </c>
      <c r="H138" s="229">
        <v>0</v>
      </c>
      <c r="I138" s="229">
        <v>23505.41</v>
      </c>
      <c r="J138" s="229">
        <v>0</v>
      </c>
      <c r="K138" s="229">
        <v>343360</v>
      </c>
      <c r="L138" s="229">
        <v>856.93</v>
      </c>
      <c r="M138" s="229">
        <v>0</v>
      </c>
      <c r="N138" s="229">
        <v>0</v>
      </c>
      <c r="O138" s="229">
        <v>39715.410000000003</v>
      </c>
      <c r="P138" s="229">
        <v>0</v>
      </c>
      <c r="Q138" s="229">
        <v>0</v>
      </c>
      <c r="R138" s="229">
        <v>0</v>
      </c>
      <c r="S138" s="229">
        <v>22784.97</v>
      </c>
      <c r="T138" s="229">
        <v>0</v>
      </c>
      <c r="U138" s="229">
        <v>0</v>
      </c>
      <c r="V138" s="229">
        <v>5376.88</v>
      </c>
      <c r="W138" s="229">
        <v>42132</v>
      </c>
      <c r="X138" s="229">
        <f t="shared" ref="X138:X201" si="75">SUM(G138:W138)</f>
        <v>3005175.9200000004</v>
      </c>
      <c r="Y138" s="229">
        <v>1360602.5799999952</v>
      </c>
      <c r="Z138" s="229">
        <v>1.1102230246251565E-15</v>
      </c>
      <c r="AA138" s="229">
        <v>536306.30999999994</v>
      </c>
      <c r="AB138" s="229">
        <v>38574.360000000452</v>
      </c>
      <c r="AC138" s="229">
        <v>154964.97999999998</v>
      </c>
      <c r="AD138" s="229">
        <v>0</v>
      </c>
      <c r="AE138" s="229">
        <v>60810.189999999711</v>
      </c>
      <c r="AF138" s="229">
        <v>18682.259999999806</v>
      </c>
      <c r="AG138" s="229">
        <v>0</v>
      </c>
      <c r="AH138" s="229">
        <v>0</v>
      </c>
      <c r="AI138" s="229">
        <v>0</v>
      </c>
      <c r="AJ138" s="229">
        <v>69894.880000000005</v>
      </c>
      <c r="AK138" s="229">
        <v>1050</v>
      </c>
      <c r="AL138" s="229">
        <v>57002.049999999996</v>
      </c>
      <c r="AM138" s="229">
        <v>10583.66</v>
      </c>
      <c r="AN138" s="229">
        <v>44846.459999999992</v>
      </c>
      <c r="AO138" s="229">
        <v>29679.82</v>
      </c>
      <c r="AP138" s="229">
        <v>8347.0400000000009</v>
      </c>
      <c r="AQ138" s="229">
        <v>145175.25999999998</v>
      </c>
      <c r="AR138" s="229">
        <v>28110.79</v>
      </c>
      <c r="AS138" s="229">
        <v>0</v>
      </c>
      <c r="AT138" s="229">
        <v>20576.959999999995</v>
      </c>
      <c r="AU138" s="229">
        <v>9919.75</v>
      </c>
      <c r="AV138" s="229">
        <v>4715</v>
      </c>
      <c r="AW138" s="229">
        <v>136079.24</v>
      </c>
      <c r="AX138" s="229">
        <v>32099.330000000009</v>
      </c>
      <c r="AY138" s="229">
        <v>0</v>
      </c>
      <c r="AZ138" s="229">
        <v>116642.36</v>
      </c>
      <c r="BA138" s="229">
        <v>0</v>
      </c>
      <c r="BB138" s="229">
        <v>0</v>
      </c>
      <c r="BC138" s="229">
        <v>0</v>
      </c>
      <c r="BD138" s="229">
        <f t="shared" ref="BD138:BD201" si="76">SUM(Y138:BC138)</f>
        <v>2884663.2799999942</v>
      </c>
      <c r="BE138" s="229">
        <v>486355.18999999994</v>
      </c>
      <c r="BF138" s="229">
        <f t="shared" si="71"/>
        <v>120512.64000000618</v>
      </c>
      <c r="BG138" s="229">
        <f t="shared" si="72"/>
        <v>606867.83000000613</v>
      </c>
      <c r="BH138" s="229">
        <v>26204</v>
      </c>
      <c r="BI138" s="229">
        <v>0</v>
      </c>
      <c r="BJ138" s="229">
        <v>0</v>
      </c>
      <c r="BK138" s="229">
        <v>26204</v>
      </c>
      <c r="BL138" s="229">
        <v>0</v>
      </c>
      <c r="BM138" s="229">
        <v>9068.18</v>
      </c>
      <c r="BN138" s="229">
        <v>0</v>
      </c>
      <c r="BO138" s="229">
        <v>0</v>
      </c>
      <c r="BP138" s="229">
        <v>9068.18</v>
      </c>
      <c r="BQ138" s="229">
        <v>23058.17</v>
      </c>
      <c r="BR138" s="229">
        <v>17135.82</v>
      </c>
      <c r="BS138" s="229">
        <v>40193.99</v>
      </c>
      <c r="BT138" s="229">
        <v>0</v>
      </c>
      <c r="BU138" s="229">
        <v>0</v>
      </c>
      <c r="BV138" s="229">
        <v>0</v>
      </c>
      <c r="BW138" s="229">
        <v>0</v>
      </c>
      <c r="BX138" s="229">
        <v>0</v>
      </c>
      <c r="BY138" s="229">
        <v>0</v>
      </c>
      <c r="BZ138" s="229">
        <v>0</v>
      </c>
      <c r="CA138" s="229">
        <v>0</v>
      </c>
      <c r="CB138" s="229">
        <v>0</v>
      </c>
      <c r="CC138" s="229">
        <f t="shared" ref="CC138:CC201" si="77">BG138</f>
        <v>606867.83000000613</v>
      </c>
      <c r="CD138" s="229"/>
      <c r="CE138" s="229">
        <f t="shared" ref="CE138:CE201" si="78">BS138</f>
        <v>40193.99</v>
      </c>
      <c r="CF138" s="229"/>
      <c r="CG138" s="229">
        <f t="shared" si="73"/>
        <v>0</v>
      </c>
      <c r="CH138" s="229">
        <f t="shared" ref="CH138:CH201" si="79">SUM(CC138:CE138)</f>
        <v>647061.82000000612</v>
      </c>
      <c r="CI138" s="229">
        <v>890573.22</v>
      </c>
      <c r="CJ138" s="229">
        <v>0</v>
      </c>
      <c r="CK138" s="229">
        <v>0</v>
      </c>
      <c r="CL138" s="229">
        <v>890573.22</v>
      </c>
      <c r="CM138" s="229">
        <v>0</v>
      </c>
      <c r="CN138" s="229">
        <v>0</v>
      </c>
      <c r="CO138" s="229">
        <v>3988</v>
      </c>
      <c r="CP138" s="229">
        <v>0</v>
      </c>
      <c r="CQ138" s="229">
        <v>-193422.54</v>
      </c>
      <c r="CR138" s="229">
        <f t="shared" ref="CR138:CR201" si="80">SUM(CL138:CQ138)</f>
        <v>701138.67999999993</v>
      </c>
      <c r="CS138" s="229">
        <v>0</v>
      </c>
      <c r="CT138" s="229">
        <v>0</v>
      </c>
      <c r="CU138" s="229">
        <v>0</v>
      </c>
      <c r="CV138" s="229">
        <v>0</v>
      </c>
      <c r="CW138" s="229"/>
      <c r="CX138" s="229"/>
      <c r="CY138" s="229"/>
      <c r="CZ138" s="229">
        <v>0</v>
      </c>
      <c r="DA138" s="229">
        <f t="shared" ref="DA138:DA201" si="81">SUM(CV138:CZ138)</f>
        <v>0</v>
      </c>
      <c r="DB138" s="229">
        <v>0</v>
      </c>
      <c r="DC138" s="229">
        <v>14593.58</v>
      </c>
      <c r="DD138" s="229">
        <v>0</v>
      </c>
      <c r="DE138" s="229">
        <v>0</v>
      </c>
      <c r="DF138" s="229">
        <v>-22574.880000000001</v>
      </c>
      <c r="DG138" s="229">
        <v>-46095.79</v>
      </c>
      <c r="DH138" s="229">
        <v>0</v>
      </c>
      <c r="DI138" s="229">
        <v>0</v>
      </c>
      <c r="DJ138" s="229">
        <f t="shared" ref="DJ138:DJ201" si="82">SUM(DB138:DI138)</f>
        <v>-54077.090000000004</v>
      </c>
      <c r="DK138" s="229">
        <v>0</v>
      </c>
      <c r="DL138" s="229">
        <v>0</v>
      </c>
      <c r="DM138" s="229">
        <v>0</v>
      </c>
      <c r="DN138" s="229">
        <v>0</v>
      </c>
      <c r="DO138" s="229">
        <v>0</v>
      </c>
      <c r="DP138" s="230">
        <v>0.23000000009778887</v>
      </c>
      <c r="DQ138" s="231">
        <f t="shared" si="60"/>
        <v>2169940.679999995</v>
      </c>
      <c r="DR138" s="232">
        <f t="shared" si="61"/>
        <v>714722.59999999916</v>
      </c>
      <c r="DS138" s="231">
        <f t="shared" si="62"/>
        <v>32099.330000000009</v>
      </c>
      <c r="DT138" s="231">
        <f t="shared" si="63"/>
        <v>62500.380000000005</v>
      </c>
      <c r="DU138" s="231">
        <f t="shared" si="64"/>
        <v>0</v>
      </c>
      <c r="DV138" s="231">
        <f t="shared" si="74"/>
        <v>0</v>
      </c>
    </row>
    <row r="139" spans="1:126" hidden="1">
      <c r="A139" s="226">
        <v>2008</v>
      </c>
      <c r="B139" s="227" t="s">
        <v>427</v>
      </c>
      <c r="C139" s="228" t="s">
        <v>281</v>
      </c>
      <c r="D139" s="228" t="s">
        <v>291</v>
      </c>
      <c r="E139" s="228" t="s">
        <v>5</v>
      </c>
      <c r="F139" s="228" t="s">
        <v>283</v>
      </c>
      <c r="G139" s="229">
        <v>2680543.63</v>
      </c>
      <c r="H139" s="229">
        <v>0</v>
      </c>
      <c r="I139" s="229">
        <v>76098.179999999993</v>
      </c>
      <c r="J139" s="229">
        <v>0</v>
      </c>
      <c r="K139" s="229">
        <v>284480</v>
      </c>
      <c r="L139" s="229">
        <v>4113.8599999999997</v>
      </c>
      <c r="M139" s="229">
        <v>0</v>
      </c>
      <c r="N139" s="229">
        <v>0</v>
      </c>
      <c r="O139" s="229">
        <v>41380.209999999934</v>
      </c>
      <c r="P139" s="229">
        <v>48343.640000000007</v>
      </c>
      <c r="Q139" s="229">
        <v>0</v>
      </c>
      <c r="R139" s="229">
        <v>0</v>
      </c>
      <c r="S139" s="229">
        <v>1088.2</v>
      </c>
      <c r="T139" s="229">
        <v>0</v>
      </c>
      <c r="U139" s="229">
        <v>0</v>
      </c>
      <c r="V139" s="229">
        <v>15994.58</v>
      </c>
      <c r="W139" s="229">
        <v>68622</v>
      </c>
      <c r="X139" s="229">
        <f t="shared" si="75"/>
        <v>3220664.3000000003</v>
      </c>
      <c r="Y139" s="229">
        <v>1091618.52</v>
      </c>
      <c r="Z139" s="229">
        <v>0</v>
      </c>
      <c r="AA139" s="229">
        <v>14809.700000000008</v>
      </c>
      <c r="AB139" s="229">
        <v>432224.54</v>
      </c>
      <c r="AC139" s="229">
        <v>4293.0700000000006</v>
      </c>
      <c r="AD139" s="229">
        <v>0</v>
      </c>
      <c r="AE139" s="229">
        <v>455802.46999999916</v>
      </c>
      <c r="AF139" s="229">
        <v>23566.570000000022</v>
      </c>
      <c r="AG139" s="229">
        <v>2374</v>
      </c>
      <c r="AH139" s="229">
        <v>0</v>
      </c>
      <c r="AI139" s="229">
        <v>0</v>
      </c>
      <c r="AJ139" s="229">
        <v>20707.62</v>
      </c>
      <c r="AK139" s="229">
        <v>0</v>
      </c>
      <c r="AL139" s="229">
        <v>8262.11</v>
      </c>
      <c r="AM139" s="229">
        <v>10299.540000000001</v>
      </c>
      <c r="AN139" s="229">
        <v>32355.170000000002</v>
      </c>
      <c r="AO139" s="229">
        <v>28884.83</v>
      </c>
      <c r="AP139" s="229">
        <v>22212.38</v>
      </c>
      <c r="AQ139" s="229">
        <v>325980.0900000002</v>
      </c>
      <c r="AR139" s="229">
        <v>444.3</v>
      </c>
      <c r="AS139" s="229">
        <v>0</v>
      </c>
      <c r="AT139" s="229">
        <v>17105.829999999987</v>
      </c>
      <c r="AU139" s="229">
        <v>9471</v>
      </c>
      <c r="AV139" s="229">
        <v>0</v>
      </c>
      <c r="AW139" s="229">
        <v>248375.63</v>
      </c>
      <c r="AX139" s="229">
        <v>329701.89</v>
      </c>
      <c r="AY139" s="229">
        <v>10629.68</v>
      </c>
      <c r="AZ139" s="229">
        <v>120129.14</v>
      </c>
      <c r="BA139" s="229">
        <v>0</v>
      </c>
      <c r="BB139" s="229">
        <v>0</v>
      </c>
      <c r="BC139" s="229">
        <v>0</v>
      </c>
      <c r="BD139" s="229">
        <f t="shared" si="76"/>
        <v>3209248.08</v>
      </c>
      <c r="BE139" s="229">
        <v>234792.61999999982</v>
      </c>
      <c r="BF139" s="229">
        <f t="shared" si="71"/>
        <v>11416.220000000205</v>
      </c>
      <c r="BG139" s="229">
        <f t="shared" si="72"/>
        <v>246208.84000000003</v>
      </c>
      <c r="BH139" s="229">
        <v>9121</v>
      </c>
      <c r="BI139" s="229">
        <v>0</v>
      </c>
      <c r="BJ139" s="229">
        <v>0</v>
      </c>
      <c r="BK139" s="229">
        <v>9121</v>
      </c>
      <c r="BL139" s="229">
        <v>0</v>
      </c>
      <c r="BM139" s="229">
        <v>0</v>
      </c>
      <c r="BN139" s="229">
        <v>0</v>
      </c>
      <c r="BO139" s="229">
        <v>0</v>
      </c>
      <c r="BP139" s="229">
        <v>0</v>
      </c>
      <c r="BQ139" s="229">
        <v>8645.43</v>
      </c>
      <c r="BR139" s="229">
        <v>9121</v>
      </c>
      <c r="BS139" s="229">
        <v>17766.43</v>
      </c>
      <c r="BT139" s="229">
        <v>0</v>
      </c>
      <c r="BU139" s="229">
        <v>0</v>
      </c>
      <c r="BV139" s="229">
        <v>0</v>
      </c>
      <c r="BW139" s="229">
        <v>0</v>
      </c>
      <c r="BX139" s="229">
        <v>0</v>
      </c>
      <c r="BY139" s="229">
        <v>0</v>
      </c>
      <c r="BZ139" s="229">
        <v>0</v>
      </c>
      <c r="CA139" s="229">
        <v>0</v>
      </c>
      <c r="CB139" s="229">
        <v>0</v>
      </c>
      <c r="CC139" s="229">
        <f t="shared" si="77"/>
        <v>246208.84000000003</v>
      </c>
      <c r="CD139" s="229"/>
      <c r="CE139" s="229">
        <f t="shared" si="78"/>
        <v>17766.43</v>
      </c>
      <c r="CF139" s="229"/>
      <c r="CG139" s="229">
        <f t="shared" si="73"/>
        <v>0</v>
      </c>
      <c r="CH139" s="229">
        <f t="shared" si="79"/>
        <v>263975.27</v>
      </c>
      <c r="CI139" s="229">
        <v>542437.26</v>
      </c>
      <c r="CJ139" s="229">
        <v>0</v>
      </c>
      <c r="CK139" s="229">
        <v>0</v>
      </c>
      <c r="CL139" s="229">
        <v>542437.26</v>
      </c>
      <c r="CM139" s="229">
        <v>0</v>
      </c>
      <c r="CN139" s="229">
        <v>0</v>
      </c>
      <c r="CO139" s="229">
        <v>35866.46</v>
      </c>
      <c r="CP139" s="229">
        <v>0</v>
      </c>
      <c r="CQ139" s="229">
        <v>-270795.51</v>
      </c>
      <c r="CR139" s="229">
        <f t="shared" si="80"/>
        <v>307508.20999999996</v>
      </c>
      <c r="CS139" s="229">
        <v>0</v>
      </c>
      <c r="CT139" s="229">
        <v>0</v>
      </c>
      <c r="CU139" s="229">
        <v>0</v>
      </c>
      <c r="CV139" s="229">
        <v>0</v>
      </c>
      <c r="CW139" s="229"/>
      <c r="CX139" s="229"/>
      <c r="CY139" s="229"/>
      <c r="CZ139" s="229">
        <v>0</v>
      </c>
      <c r="DA139" s="229">
        <f t="shared" si="81"/>
        <v>0</v>
      </c>
      <c r="DB139" s="229">
        <v>0</v>
      </c>
      <c r="DC139" s="229">
        <v>8172.28</v>
      </c>
      <c r="DD139" s="229">
        <v>0</v>
      </c>
      <c r="DE139" s="229">
        <v>0</v>
      </c>
      <c r="DF139" s="229">
        <v>0</v>
      </c>
      <c r="DG139" s="229">
        <v>-51705.2</v>
      </c>
      <c r="DH139" s="229">
        <v>0</v>
      </c>
      <c r="DI139" s="229">
        <v>0</v>
      </c>
      <c r="DJ139" s="229">
        <f t="shared" si="82"/>
        <v>-43532.92</v>
      </c>
      <c r="DK139" s="229">
        <v>0</v>
      </c>
      <c r="DL139" s="229">
        <v>0</v>
      </c>
      <c r="DM139" s="229">
        <v>0</v>
      </c>
      <c r="DN139" s="229">
        <v>0</v>
      </c>
      <c r="DO139" s="229">
        <v>0</v>
      </c>
      <c r="DP139" s="230">
        <v>-2.0000000018626451E-2</v>
      </c>
      <c r="DQ139" s="231">
        <f t="shared" si="60"/>
        <v>2022314.8699999994</v>
      </c>
      <c r="DR139" s="232">
        <f t="shared" si="61"/>
        <v>1186933.2100000007</v>
      </c>
      <c r="DS139" s="231">
        <f t="shared" si="62"/>
        <v>329701.89</v>
      </c>
      <c r="DT139" s="231">
        <f t="shared" si="63"/>
        <v>90812.049999999945</v>
      </c>
      <c r="DU139" s="231">
        <f t="shared" si="64"/>
        <v>0</v>
      </c>
      <c r="DV139" s="231">
        <f t="shared" si="74"/>
        <v>0</v>
      </c>
    </row>
    <row r="140" spans="1:126" hidden="1">
      <c r="A140" s="226">
        <v>1038</v>
      </c>
      <c r="B140" s="227" t="s">
        <v>428</v>
      </c>
      <c r="C140" s="228" t="s">
        <v>281</v>
      </c>
      <c r="D140" s="228" t="s">
        <v>282</v>
      </c>
      <c r="E140" s="228" t="s">
        <v>5</v>
      </c>
      <c r="F140" s="228" t="s">
        <v>283</v>
      </c>
      <c r="G140" s="229">
        <v>1098848.98</v>
      </c>
      <c r="H140" s="229">
        <v>0</v>
      </c>
      <c r="I140" s="229">
        <v>91077.14</v>
      </c>
      <c r="J140" s="229">
        <v>0</v>
      </c>
      <c r="K140" s="229">
        <v>0</v>
      </c>
      <c r="L140" s="229">
        <v>2685.64</v>
      </c>
      <c r="M140" s="229">
        <v>0</v>
      </c>
      <c r="N140" s="229">
        <v>0</v>
      </c>
      <c r="O140" s="229">
        <v>296695.52999999997</v>
      </c>
      <c r="P140" s="229">
        <v>16458.060000000001</v>
      </c>
      <c r="Q140" s="229">
        <v>0</v>
      </c>
      <c r="R140" s="229">
        <v>0</v>
      </c>
      <c r="S140" s="229">
        <v>168.5</v>
      </c>
      <c r="T140" s="229">
        <v>0</v>
      </c>
      <c r="U140" s="229">
        <v>0</v>
      </c>
      <c r="V140" s="229">
        <v>0</v>
      </c>
      <c r="W140" s="229">
        <v>0</v>
      </c>
      <c r="X140" s="229">
        <f t="shared" si="75"/>
        <v>1505933.8499999999</v>
      </c>
      <c r="Y140" s="229">
        <v>290807.96000000002</v>
      </c>
      <c r="Z140" s="229">
        <v>0</v>
      </c>
      <c r="AA140" s="229">
        <v>504398.20400000003</v>
      </c>
      <c r="AB140" s="229">
        <v>39445.1</v>
      </c>
      <c r="AC140" s="229">
        <v>65400.83</v>
      </c>
      <c r="AD140" s="229">
        <v>0</v>
      </c>
      <c r="AE140" s="229">
        <v>114025.8</v>
      </c>
      <c r="AF140" s="229">
        <v>5118.7</v>
      </c>
      <c r="AG140" s="229">
        <v>5101.5</v>
      </c>
      <c r="AH140" s="229">
        <v>0</v>
      </c>
      <c r="AI140" s="229">
        <v>0</v>
      </c>
      <c r="AJ140" s="229">
        <v>8160.35</v>
      </c>
      <c r="AK140" s="229">
        <v>261.66000000000003</v>
      </c>
      <c r="AL140" s="229">
        <v>27948.16</v>
      </c>
      <c r="AM140" s="229">
        <v>194.99</v>
      </c>
      <c r="AN140" s="229">
        <v>22259.25</v>
      </c>
      <c r="AO140" s="229">
        <v>0</v>
      </c>
      <c r="AP140" s="229">
        <v>12232.29</v>
      </c>
      <c r="AQ140" s="229">
        <v>39933.599999999999</v>
      </c>
      <c r="AR140" s="229">
        <v>4438.51</v>
      </c>
      <c r="AS140" s="229">
        <v>0</v>
      </c>
      <c r="AT140" s="229">
        <v>6579.64</v>
      </c>
      <c r="AU140" s="229">
        <v>3291.75</v>
      </c>
      <c r="AV140" s="229">
        <v>0</v>
      </c>
      <c r="AW140" s="229">
        <v>37169.270000000004</v>
      </c>
      <c r="AX140" s="229">
        <v>186029.38</v>
      </c>
      <c r="AY140" s="229">
        <v>0</v>
      </c>
      <c r="AZ140" s="229">
        <v>78939.95</v>
      </c>
      <c r="BA140" s="229">
        <v>0</v>
      </c>
      <c r="BB140" s="229">
        <v>0</v>
      </c>
      <c r="BC140" s="229">
        <v>0</v>
      </c>
      <c r="BD140" s="229">
        <f t="shared" si="76"/>
        <v>1451736.8940000001</v>
      </c>
      <c r="BE140" s="229">
        <v>48023.810000000056</v>
      </c>
      <c r="BF140" s="229">
        <f t="shared" si="71"/>
        <v>54196.955999999773</v>
      </c>
      <c r="BG140" s="229">
        <f t="shared" si="72"/>
        <v>102220.76599999983</v>
      </c>
      <c r="BH140" s="229">
        <v>5066.5</v>
      </c>
      <c r="BI140" s="229">
        <v>0</v>
      </c>
      <c r="BJ140" s="229">
        <v>0</v>
      </c>
      <c r="BK140" s="229">
        <v>5066.5</v>
      </c>
      <c r="BL140" s="229">
        <v>0</v>
      </c>
      <c r="BM140" s="229">
        <v>0</v>
      </c>
      <c r="BN140" s="229">
        <v>0</v>
      </c>
      <c r="BO140" s="229">
        <v>0</v>
      </c>
      <c r="BP140" s="229">
        <v>0</v>
      </c>
      <c r="BQ140" s="229">
        <v>15489.910000000003</v>
      </c>
      <c r="BR140" s="229">
        <v>5066.5</v>
      </c>
      <c r="BS140" s="229">
        <v>20556.410000000003</v>
      </c>
      <c r="BT140" s="229">
        <v>0</v>
      </c>
      <c r="BU140" s="229">
        <v>0</v>
      </c>
      <c r="BV140" s="229">
        <v>0</v>
      </c>
      <c r="BW140" s="229">
        <v>0</v>
      </c>
      <c r="BX140" s="229">
        <v>0</v>
      </c>
      <c r="BY140" s="229">
        <v>0</v>
      </c>
      <c r="BZ140" s="229">
        <v>0</v>
      </c>
      <c r="CA140" s="229">
        <v>0</v>
      </c>
      <c r="CB140" s="229">
        <v>0</v>
      </c>
      <c r="CC140" s="229">
        <f t="shared" si="77"/>
        <v>102220.76599999983</v>
      </c>
      <c r="CD140" s="229"/>
      <c r="CE140" s="229">
        <f t="shared" si="78"/>
        <v>20556.410000000003</v>
      </c>
      <c r="CF140" s="229"/>
      <c r="CG140" s="229">
        <f t="shared" si="73"/>
        <v>0</v>
      </c>
      <c r="CH140" s="229">
        <f t="shared" si="79"/>
        <v>122777.17599999983</v>
      </c>
      <c r="CI140" s="229">
        <v>374418.28</v>
      </c>
      <c r="CJ140" s="229">
        <v>3682.89</v>
      </c>
      <c r="CK140" s="229">
        <v>1696.07</v>
      </c>
      <c r="CL140" s="229">
        <v>372431.46</v>
      </c>
      <c r="CM140" s="229">
        <v>0</v>
      </c>
      <c r="CN140" s="229">
        <v>0</v>
      </c>
      <c r="CO140" s="229">
        <v>3613.85</v>
      </c>
      <c r="CP140" s="229">
        <v>19523.25</v>
      </c>
      <c r="CQ140" s="229">
        <v>0</v>
      </c>
      <c r="CR140" s="229">
        <f t="shared" si="80"/>
        <v>395568.56</v>
      </c>
      <c r="CS140" s="229">
        <v>0</v>
      </c>
      <c r="CT140" s="229">
        <v>0</v>
      </c>
      <c r="CU140" s="229">
        <v>0</v>
      </c>
      <c r="CV140" s="229">
        <v>0</v>
      </c>
      <c r="CW140" s="229"/>
      <c r="CX140" s="229"/>
      <c r="CY140" s="229"/>
      <c r="CZ140" s="229">
        <v>0</v>
      </c>
      <c r="DA140" s="229">
        <f t="shared" si="81"/>
        <v>0</v>
      </c>
      <c r="DB140" s="229">
        <v>0</v>
      </c>
      <c r="DC140" s="229">
        <v>286.72000000000003</v>
      </c>
      <c r="DD140" s="229">
        <v>0</v>
      </c>
      <c r="DE140" s="229">
        <v>0</v>
      </c>
      <c r="DF140" s="229">
        <v>0</v>
      </c>
      <c r="DG140" s="229">
        <v>-13882.619999999999</v>
      </c>
      <c r="DH140" s="229">
        <v>0</v>
      </c>
      <c r="DI140" s="229">
        <v>0</v>
      </c>
      <c r="DJ140" s="229">
        <f t="shared" si="82"/>
        <v>-13595.9</v>
      </c>
      <c r="DK140" s="229">
        <v>0</v>
      </c>
      <c r="DL140" s="229">
        <v>74587.55</v>
      </c>
      <c r="DM140" s="229">
        <v>-138</v>
      </c>
      <c r="DN140" s="229">
        <v>-333645.02999999997</v>
      </c>
      <c r="DO140" s="229">
        <v>0</v>
      </c>
      <c r="DP140" s="230">
        <v>0</v>
      </c>
      <c r="DQ140" s="231">
        <f t="shared" si="60"/>
        <v>1019196.594</v>
      </c>
      <c r="DR140" s="232">
        <f t="shared" si="61"/>
        <v>432540.30000000005</v>
      </c>
      <c r="DS140" s="231">
        <f t="shared" si="62"/>
        <v>186029.38</v>
      </c>
      <c r="DT140" s="231">
        <f t="shared" si="63"/>
        <v>313322.08999999997</v>
      </c>
      <c r="DU140" s="231">
        <f t="shared" si="64"/>
        <v>0</v>
      </c>
      <c r="DV140" s="231">
        <f t="shared" si="74"/>
        <v>-259195.47999999998</v>
      </c>
    </row>
    <row r="141" spans="1:126" hidden="1">
      <c r="A141" s="226">
        <v>2174</v>
      </c>
      <c r="B141" s="227" t="s">
        <v>429</v>
      </c>
      <c r="C141" s="228" t="s">
        <v>281</v>
      </c>
      <c r="D141" s="228" t="s">
        <v>291</v>
      </c>
      <c r="E141" s="228" t="s">
        <v>5</v>
      </c>
      <c r="F141" s="228" t="s">
        <v>283</v>
      </c>
      <c r="G141" s="229">
        <v>2035146.07</v>
      </c>
      <c r="H141" s="229">
        <v>0</v>
      </c>
      <c r="I141" s="229">
        <v>64002.15</v>
      </c>
      <c r="J141" s="229">
        <v>0</v>
      </c>
      <c r="K141" s="229">
        <v>205330</v>
      </c>
      <c r="L141" s="229">
        <v>5400</v>
      </c>
      <c r="M141" s="229">
        <v>0</v>
      </c>
      <c r="N141" s="229">
        <v>0</v>
      </c>
      <c r="O141" s="229">
        <v>46.56</v>
      </c>
      <c r="P141" s="229">
        <v>0</v>
      </c>
      <c r="Q141" s="229">
        <v>0</v>
      </c>
      <c r="R141" s="229">
        <v>0</v>
      </c>
      <c r="S141" s="229">
        <v>9214.91</v>
      </c>
      <c r="T141" s="229">
        <v>65147.81</v>
      </c>
      <c r="U141" s="229">
        <v>0</v>
      </c>
      <c r="V141" s="229">
        <v>7365</v>
      </c>
      <c r="W141" s="229">
        <v>312133.57</v>
      </c>
      <c r="X141" s="229">
        <f t="shared" si="75"/>
        <v>2703786.0700000003</v>
      </c>
      <c r="Y141" s="229">
        <v>1160835.96</v>
      </c>
      <c r="Z141" s="229">
        <v>0</v>
      </c>
      <c r="AA141" s="229">
        <v>481198.16</v>
      </c>
      <c r="AB141" s="229">
        <v>45237.97</v>
      </c>
      <c r="AC141" s="229">
        <v>182021.91</v>
      </c>
      <c r="AD141" s="229">
        <v>0</v>
      </c>
      <c r="AE141" s="229">
        <v>116216.02</v>
      </c>
      <c r="AF141" s="229">
        <v>7580.07</v>
      </c>
      <c r="AG141" s="229">
        <v>8999.7900000000009</v>
      </c>
      <c r="AH141" s="229">
        <v>0</v>
      </c>
      <c r="AI141" s="229">
        <v>0</v>
      </c>
      <c r="AJ141" s="229">
        <v>8577.49</v>
      </c>
      <c r="AK141" s="229">
        <v>451.01</v>
      </c>
      <c r="AL141" s="229">
        <v>36452.839999999997</v>
      </c>
      <c r="AM141" s="229">
        <v>5924.89</v>
      </c>
      <c r="AN141" s="229">
        <v>61327.31</v>
      </c>
      <c r="AO141" s="229">
        <v>20532.46</v>
      </c>
      <c r="AP141" s="229">
        <v>5472.47</v>
      </c>
      <c r="AQ141" s="229">
        <v>185415.33000000002</v>
      </c>
      <c r="AR141" s="229">
        <v>6534.16</v>
      </c>
      <c r="AS141" s="229">
        <v>0</v>
      </c>
      <c r="AT141" s="229">
        <v>19223.2</v>
      </c>
      <c r="AU141" s="229">
        <v>8300</v>
      </c>
      <c r="AV141" s="229">
        <v>0</v>
      </c>
      <c r="AW141" s="229">
        <v>154153.29999999999</v>
      </c>
      <c r="AX141" s="229">
        <v>119718.85</v>
      </c>
      <c r="AY141" s="229">
        <v>8703.5399999999991</v>
      </c>
      <c r="AZ141" s="229">
        <v>0</v>
      </c>
      <c r="BA141" s="229">
        <v>77889.2</v>
      </c>
      <c r="BB141" s="229">
        <v>0</v>
      </c>
      <c r="BC141" s="229">
        <v>0</v>
      </c>
      <c r="BD141" s="229">
        <f t="shared" si="76"/>
        <v>2720765.9300000006</v>
      </c>
      <c r="BE141" s="229">
        <v>185786.39999999927</v>
      </c>
      <c r="BF141" s="229">
        <f t="shared" si="71"/>
        <v>-16979.860000000335</v>
      </c>
      <c r="BG141" s="229">
        <f t="shared" si="72"/>
        <v>168806.53999999893</v>
      </c>
      <c r="BH141" s="229">
        <v>8050</v>
      </c>
      <c r="BI141" s="229">
        <v>0</v>
      </c>
      <c r="BJ141" s="229">
        <v>0</v>
      </c>
      <c r="BK141" s="229">
        <v>8050</v>
      </c>
      <c r="BL141" s="229">
        <v>0</v>
      </c>
      <c r="BM141" s="229">
        <v>20689</v>
      </c>
      <c r="BN141" s="229">
        <v>0</v>
      </c>
      <c r="BO141" s="229">
        <v>0</v>
      </c>
      <c r="BP141" s="229">
        <v>20689</v>
      </c>
      <c r="BQ141" s="229">
        <v>12639.25</v>
      </c>
      <c r="BR141" s="229">
        <v>-12639</v>
      </c>
      <c r="BS141" s="229">
        <v>0.25</v>
      </c>
      <c r="BT141" s="229">
        <v>0</v>
      </c>
      <c r="BU141" s="229">
        <v>0</v>
      </c>
      <c r="BV141" s="229">
        <v>0</v>
      </c>
      <c r="BW141" s="229">
        <v>0</v>
      </c>
      <c r="BX141" s="229">
        <v>0</v>
      </c>
      <c r="BY141" s="229">
        <v>0</v>
      </c>
      <c r="BZ141" s="229">
        <v>0</v>
      </c>
      <c r="CA141" s="229">
        <v>0</v>
      </c>
      <c r="CB141" s="229">
        <v>0</v>
      </c>
      <c r="CC141" s="229">
        <f t="shared" si="77"/>
        <v>168806.53999999893</v>
      </c>
      <c r="CD141" s="229"/>
      <c r="CE141" s="229">
        <f t="shared" si="78"/>
        <v>0.25</v>
      </c>
      <c r="CF141" s="229"/>
      <c r="CG141" s="229">
        <f t="shared" si="73"/>
        <v>0</v>
      </c>
      <c r="CH141" s="229">
        <f t="shared" si="79"/>
        <v>168806.78999999893</v>
      </c>
      <c r="CI141" s="229">
        <v>358550.92</v>
      </c>
      <c r="CJ141" s="229">
        <v>187317.26</v>
      </c>
      <c r="CK141" s="229">
        <v>0</v>
      </c>
      <c r="CL141" s="229">
        <v>171233.65999999997</v>
      </c>
      <c r="CM141" s="229">
        <v>39.630000000000003</v>
      </c>
      <c r="CN141" s="229">
        <v>0</v>
      </c>
      <c r="CO141" s="229">
        <v>8664.1200000000008</v>
      </c>
      <c r="CP141" s="229">
        <v>1380.39</v>
      </c>
      <c r="CQ141" s="229">
        <v>0</v>
      </c>
      <c r="CR141" s="229">
        <f t="shared" si="80"/>
        <v>181317.8</v>
      </c>
      <c r="CS141" s="229">
        <v>718.4</v>
      </c>
      <c r="CT141" s="229">
        <v>0</v>
      </c>
      <c r="CU141" s="229">
        <v>0</v>
      </c>
      <c r="CV141" s="229">
        <v>718.4</v>
      </c>
      <c r="CW141" s="229"/>
      <c r="CX141" s="229"/>
      <c r="CY141" s="229"/>
      <c r="CZ141" s="229">
        <v>0</v>
      </c>
      <c r="DA141" s="229">
        <f t="shared" si="81"/>
        <v>718.4</v>
      </c>
      <c r="DB141" s="229">
        <v>0</v>
      </c>
      <c r="DC141" s="229">
        <v>0</v>
      </c>
      <c r="DD141" s="229">
        <v>0</v>
      </c>
      <c r="DE141" s="229">
        <v>0</v>
      </c>
      <c r="DF141" s="229">
        <v>-11523.75</v>
      </c>
      <c r="DG141" s="229">
        <v>0</v>
      </c>
      <c r="DH141" s="229">
        <v>0</v>
      </c>
      <c r="DI141" s="229">
        <v>0</v>
      </c>
      <c r="DJ141" s="229">
        <f t="shared" si="82"/>
        <v>-11523.75</v>
      </c>
      <c r="DK141" s="229">
        <v>0</v>
      </c>
      <c r="DL141" s="229">
        <v>0</v>
      </c>
      <c r="DM141" s="229">
        <v>-1706</v>
      </c>
      <c r="DN141" s="229">
        <v>0</v>
      </c>
      <c r="DO141" s="229">
        <v>0</v>
      </c>
      <c r="DP141" s="230"/>
      <c r="DQ141" s="231">
        <f t="shared" si="60"/>
        <v>1993090.0899999999</v>
      </c>
      <c r="DR141" s="232">
        <f t="shared" si="61"/>
        <v>727675.84000000078</v>
      </c>
      <c r="DS141" s="231">
        <f t="shared" si="62"/>
        <v>119718.85</v>
      </c>
      <c r="DT141" s="231">
        <f t="shared" si="63"/>
        <v>9261.4699999999993</v>
      </c>
      <c r="DU141" s="231">
        <f t="shared" si="64"/>
        <v>65147.81</v>
      </c>
      <c r="DV141" s="231">
        <f t="shared" si="74"/>
        <v>-1706</v>
      </c>
    </row>
    <row r="142" spans="1:126" hidden="1">
      <c r="A142" s="237">
        <v>2176</v>
      </c>
      <c r="B142" s="228" t="s">
        <v>501</v>
      </c>
      <c r="C142" s="228" t="s">
        <v>281</v>
      </c>
      <c r="D142" s="228" t="s">
        <v>291</v>
      </c>
      <c r="E142" s="228" t="s">
        <v>5</v>
      </c>
      <c r="F142" s="228" t="s">
        <v>283</v>
      </c>
      <c r="G142" s="229">
        <v>4053310</v>
      </c>
      <c r="H142" s="229">
        <v>0</v>
      </c>
      <c r="I142" s="229">
        <v>287116</v>
      </c>
      <c r="J142" s="229">
        <v>0</v>
      </c>
      <c r="K142" s="229">
        <v>414400</v>
      </c>
      <c r="L142" s="229">
        <v>221725</v>
      </c>
      <c r="M142" s="229">
        <v>0</v>
      </c>
      <c r="N142" s="229">
        <v>0</v>
      </c>
      <c r="O142" s="229">
        <v>48099</v>
      </c>
      <c r="P142" s="229">
        <v>20536</v>
      </c>
      <c r="Q142" s="229">
        <v>0</v>
      </c>
      <c r="R142" s="229">
        <v>0</v>
      </c>
      <c r="S142" s="229">
        <v>16556</v>
      </c>
      <c r="T142" s="229">
        <v>0</v>
      </c>
      <c r="U142" s="229">
        <v>0</v>
      </c>
      <c r="V142" s="229">
        <v>24389</v>
      </c>
      <c r="W142" s="229">
        <v>98228</v>
      </c>
      <c r="X142" s="229">
        <f t="shared" si="75"/>
        <v>5184359</v>
      </c>
      <c r="Y142" s="229">
        <v>1548608</v>
      </c>
      <c r="Z142" s="229">
        <v>253</v>
      </c>
      <c r="AA142" s="229">
        <v>0</v>
      </c>
      <c r="AB142" s="229">
        <v>779338</v>
      </c>
      <c r="AC142" s="229">
        <v>0</v>
      </c>
      <c r="AD142" s="229">
        <v>218</v>
      </c>
      <c r="AE142" s="229">
        <v>982344</v>
      </c>
      <c r="AF142" s="229">
        <v>40266</v>
      </c>
      <c r="AG142" s="229">
        <v>15488</v>
      </c>
      <c r="AH142" s="229">
        <v>0</v>
      </c>
      <c r="AI142" s="229">
        <v>0</v>
      </c>
      <c r="AJ142" s="229">
        <v>26976</v>
      </c>
      <c r="AK142" s="229">
        <v>0</v>
      </c>
      <c r="AL142" s="229">
        <v>0</v>
      </c>
      <c r="AM142" s="229">
        <v>0</v>
      </c>
      <c r="AN142" s="229">
        <v>76342</v>
      </c>
      <c r="AO142" s="229">
        <v>62010</v>
      </c>
      <c r="AP142" s="229">
        <v>350</v>
      </c>
      <c r="AQ142" s="229">
        <v>727426</v>
      </c>
      <c r="AR142" s="229">
        <v>7780</v>
      </c>
      <c r="AS142" s="229">
        <v>96</v>
      </c>
      <c r="AT142" s="229">
        <v>3648</v>
      </c>
      <c r="AU142" s="229">
        <v>33767</v>
      </c>
      <c r="AV142" s="229">
        <v>0</v>
      </c>
      <c r="AW142" s="229">
        <v>149</v>
      </c>
      <c r="AX142" s="229">
        <v>544406</v>
      </c>
      <c r="AY142" s="229">
        <v>16220</v>
      </c>
      <c r="AZ142" s="229">
        <v>214511</v>
      </c>
      <c r="BA142" s="229">
        <v>0</v>
      </c>
      <c r="BB142" s="229">
        <v>0</v>
      </c>
      <c r="BC142" s="229">
        <v>0</v>
      </c>
      <c r="BD142" s="229">
        <f t="shared" si="76"/>
        <v>5080196</v>
      </c>
      <c r="BE142" s="229">
        <v>306060</v>
      </c>
      <c r="BF142" s="229">
        <f t="shared" si="71"/>
        <v>104163</v>
      </c>
      <c r="BG142" s="229">
        <f t="shared" si="72"/>
        <v>410223</v>
      </c>
      <c r="BH142" s="229">
        <v>11859</v>
      </c>
      <c r="BI142" s="229">
        <v>0</v>
      </c>
      <c r="BJ142" s="229">
        <v>0</v>
      </c>
      <c r="BK142" s="229">
        <v>11859</v>
      </c>
      <c r="BL142" s="229">
        <v>0</v>
      </c>
      <c r="BM142" s="229">
        <v>2054</v>
      </c>
      <c r="BN142" s="229">
        <v>0</v>
      </c>
      <c r="BO142" s="229">
        <v>0</v>
      </c>
      <c r="BP142" s="229">
        <v>2054</v>
      </c>
      <c r="BQ142" s="229">
        <v>0</v>
      </c>
      <c r="BR142" s="229">
        <v>9805</v>
      </c>
      <c r="BS142" s="229">
        <v>9805</v>
      </c>
      <c r="BT142" s="229">
        <v>0</v>
      </c>
      <c r="BU142" s="229">
        <v>0</v>
      </c>
      <c r="BV142" s="229">
        <v>0</v>
      </c>
      <c r="BW142" s="229">
        <v>0</v>
      </c>
      <c r="BX142" s="229">
        <v>0</v>
      </c>
      <c r="BY142" s="229">
        <v>0</v>
      </c>
      <c r="BZ142" s="229">
        <v>0</v>
      </c>
      <c r="CA142" s="229">
        <v>0</v>
      </c>
      <c r="CB142" s="229">
        <v>0</v>
      </c>
      <c r="CC142" s="229">
        <f t="shared" si="77"/>
        <v>410223</v>
      </c>
      <c r="CD142" s="229"/>
      <c r="CE142" s="229">
        <f t="shared" si="78"/>
        <v>9805</v>
      </c>
      <c r="CF142" s="229"/>
      <c r="CG142" s="229">
        <f t="shared" si="73"/>
        <v>0</v>
      </c>
      <c r="CH142" s="229">
        <f t="shared" si="79"/>
        <v>420028</v>
      </c>
      <c r="CI142" s="229">
        <v>728792</v>
      </c>
      <c r="CJ142" s="229">
        <v>0</v>
      </c>
      <c r="CK142" s="229">
        <v>0</v>
      </c>
      <c r="CL142" s="229">
        <v>728792</v>
      </c>
      <c r="CM142" s="229">
        <v>0</v>
      </c>
      <c r="CN142" s="229">
        <v>0</v>
      </c>
      <c r="CO142" s="229">
        <v>50775</v>
      </c>
      <c r="CP142" s="229">
        <v>0</v>
      </c>
      <c r="CQ142" s="229">
        <v>-368726</v>
      </c>
      <c r="CR142" s="229">
        <f t="shared" si="80"/>
        <v>410841</v>
      </c>
      <c r="CS142" s="229">
        <v>0</v>
      </c>
      <c r="CT142" s="229">
        <v>0</v>
      </c>
      <c r="CU142" s="229">
        <v>0</v>
      </c>
      <c r="CV142" s="229">
        <v>0</v>
      </c>
      <c r="CW142" s="229"/>
      <c r="CX142" s="229"/>
      <c r="CY142" s="229"/>
      <c r="CZ142" s="229">
        <v>0</v>
      </c>
      <c r="DA142" s="229">
        <f t="shared" si="81"/>
        <v>0</v>
      </c>
      <c r="DB142" s="229">
        <v>0</v>
      </c>
      <c r="DC142" s="229">
        <v>9447</v>
      </c>
      <c r="DD142" s="229">
        <v>0</v>
      </c>
      <c r="DE142" s="229">
        <v>0</v>
      </c>
      <c r="DF142" s="229">
        <v>0</v>
      </c>
      <c r="DG142" s="229">
        <v>-260</v>
      </c>
      <c r="DH142" s="229">
        <v>0</v>
      </c>
      <c r="DI142" s="229">
        <v>0</v>
      </c>
      <c r="DJ142" s="229">
        <f t="shared" si="82"/>
        <v>9187</v>
      </c>
      <c r="DK142" s="229">
        <v>0</v>
      </c>
      <c r="DL142" s="229">
        <v>0</v>
      </c>
      <c r="DM142" s="229">
        <v>0</v>
      </c>
      <c r="DN142" s="229">
        <v>0</v>
      </c>
      <c r="DO142" s="229">
        <v>0</v>
      </c>
      <c r="DP142" s="230">
        <v>0.02</v>
      </c>
      <c r="DQ142" s="231">
        <f t="shared" si="60"/>
        <v>3351027</v>
      </c>
      <c r="DR142" s="232">
        <f t="shared" si="61"/>
        <v>1729169</v>
      </c>
      <c r="DS142" s="231">
        <f t="shared" si="62"/>
        <v>544406</v>
      </c>
      <c r="DT142" s="231">
        <f t="shared" si="63"/>
        <v>85191</v>
      </c>
      <c r="DU142" s="231">
        <f t="shared" si="64"/>
        <v>0</v>
      </c>
      <c r="DV142" s="231">
        <f t="shared" si="74"/>
        <v>0</v>
      </c>
    </row>
    <row r="143" spans="1:126" hidden="1">
      <c r="A143" s="226">
        <v>7047</v>
      </c>
      <c r="B143" s="227" t="s">
        <v>430</v>
      </c>
      <c r="C143" s="228" t="s">
        <v>281</v>
      </c>
      <c r="D143" s="228" t="s">
        <v>296</v>
      </c>
      <c r="E143" s="228" t="s">
        <v>5</v>
      </c>
      <c r="F143" s="228" t="s">
        <v>283</v>
      </c>
      <c r="G143" s="229">
        <v>1138291.0900000001</v>
      </c>
      <c r="H143" s="229">
        <v>0</v>
      </c>
      <c r="I143" s="229">
        <v>1676516.84</v>
      </c>
      <c r="J143" s="229">
        <v>0</v>
      </c>
      <c r="K143" s="229">
        <v>106120</v>
      </c>
      <c r="L143" s="229">
        <v>33485.43</v>
      </c>
      <c r="M143" s="229">
        <v>0</v>
      </c>
      <c r="N143" s="229">
        <v>0</v>
      </c>
      <c r="O143" s="229">
        <v>413214.2099999999</v>
      </c>
      <c r="P143" s="229">
        <v>0</v>
      </c>
      <c r="Q143" s="229">
        <v>0</v>
      </c>
      <c r="R143" s="229">
        <v>0</v>
      </c>
      <c r="S143" s="229">
        <v>0</v>
      </c>
      <c r="T143" s="229">
        <v>0</v>
      </c>
      <c r="U143" s="229">
        <v>0</v>
      </c>
      <c r="V143" s="229">
        <v>4894.2700000000004</v>
      </c>
      <c r="W143" s="229">
        <v>19013</v>
      </c>
      <c r="X143" s="229">
        <f t="shared" si="75"/>
        <v>3391534.8400000003</v>
      </c>
      <c r="Y143" s="229">
        <v>1130452.8299999968</v>
      </c>
      <c r="Z143" s="229">
        <v>0</v>
      </c>
      <c r="AA143" s="229">
        <v>827189.33</v>
      </c>
      <c r="AB143" s="229">
        <v>22796.199999998673</v>
      </c>
      <c r="AC143" s="229">
        <v>241007.92</v>
      </c>
      <c r="AD143" s="229">
        <v>0</v>
      </c>
      <c r="AE143" s="229">
        <v>68357.070000000414</v>
      </c>
      <c r="AF143" s="229">
        <v>7194.6300000000701</v>
      </c>
      <c r="AG143" s="229">
        <v>4578</v>
      </c>
      <c r="AH143" s="229">
        <v>0</v>
      </c>
      <c r="AI143" s="229">
        <v>0</v>
      </c>
      <c r="AJ143" s="229">
        <v>36439.640000000007</v>
      </c>
      <c r="AK143" s="229">
        <v>20715.690000000002</v>
      </c>
      <c r="AL143" s="229">
        <v>7204.03</v>
      </c>
      <c r="AM143" s="229">
        <v>4314.3599999999997</v>
      </c>
      <c r="AN143" s="229">
        <v>111163.79000000002</v>
      </c>
      <c r="AO143" s="229">
        <v>0</v>
      </c>
      <c r="AP143" s="229">
        <v>24093.799999999996</v>
      </c>
      <c r="AQ143" s="229">
        <v>201119.67000000004</v>
      </c>
      <c r="AR143" s="229">
        <v>35031.449999999997</v>
      </c>
      <c r="AS143" s="229">
        <v>0</v>
      </c>
      <c r="AT143" s="229">
        <v>32434.38</v>
      </c>
      <c r="AU143" s="229">
        <v>3291.75</v>
      </c>
      <c r="AV143" s="229">
        <v>3228.3199999999997</v>
      </c>
      <c r="AW143" s="229">
        <v>27723.559999999998</v>
      </c>
      <c r="AX143" s="229">
        <v>913802.40999999968</v>
      </c>
      <c r="AY143" s="229">
        <v>0</v>
      </c>
      <c r="AZ143" s="229">
        <v>174378.08000000002</v>
      </c>
      <c r="BA143" s="229">
        <v>0</v>
      </c>
      <c r="BB143" s="229">
        <v>0</v>
      </c>
      <c r="BC143" s="229">
        <v>0</v>
      </c>
      <c r="BD143" s="229">
        <f t="shared" si="76"/>
        <v>3896516.909999995</v>
      </c>
      <c r="BE143" s="229">
        <v>107972.94000000032</v>
      </c>
      <c r="BF143" s="229">
        <f t="shared" si="71"/>
        <v>-504982.06999999471</v>
      </c>
      <c r="BG143" s="229">
        <f t="shared" si="72"/>
        <v>-397009.12999999442</v>
      </c>
      <c r="BH143" s="229">
        <v>21896.129999999997</v>
      </c>
      <c r="BI143" s="229">
        <v>0</v>
      </c>
      <c r="BJ143" s="229">
        <v>0</v>
      </c>
      <c r="BK143" s="229">
        <v>21896.129999999997</v>
      </c>
      <c r="BL143" s="229">
        <v>0</v>
      </c>
      <c r="BM143" s="229">
        <v>0</v>
      </c>
      <c r="BN143" s="229">
        <v>0</v>
      </c>
      <c r="BO143" s="229">
        <v>0</v>
      </c>
      <c r="BP143" s="229">
        <v>0</v>
      </c>
      <c r="BQ143" s="229">
        <v>0</v>
      </c>
      <c r="BR143" s="229">
        <v>21896.129999999997</v>
      </c>
      <c r="BS143" s="229">
        <v>21896.129999999997</v>
      </c>
      <c r="BT143" s="229">
        <v>0</v>
      </c>
      <c r="BU143" s="229">
        <v>0</v>
      </c>
      <c r="BV143" s="229">
        <v>0</v>
      </c>
      <c r="BW143" s="229">
        <v>0</v>
      </c>
      <c r="BX143" s="229">
        <v>0</v>
      </c>
      <c r="BY143" s="229">
        <v>0</v>
      </c>
      <c r="BZ143" s="229">
        <v>0</v>
      </c>
      <c r="CA143" s="229">
        <v>0</v>
      </c>
      <c r="CB143" s="229">
        <v>0</v>
      </c>
      <c r="CC143" s="229"/>
      <c r="CD143" s="229">
        <v>-397009.12999999442</v>
      </c>
      <c r="CE143" s="229">
        <f t="shared" si="78"/>
        <v>21896.129999999997</v>
      </c>
      <c r="CF143" s="229"/>
      <c r="CG143" s="229">
        <f t="shared" si="73"/>
        <v>0</v>
      </c>
      <c r="CH143" s="229">
        <f t="shared" si="79"/>
        <v>-375112.99999999441</v>
      </c>
      <c r="CI143" s="229">
        <v>30396.46</v>
      </c>
      <c r="CJ143" s="229">
        <v>1889.72</v>
      </c>
      <c r="CK143" s="229">
        <v>0</v>
      </c>
      <c r="CL143" s="229">
        <v>28506.739999999998</v>
      </c>
      <c r="CM143" s="229">
        <v>0</v>
      </c>
      <c r="CN143" s="229">
        <v>0</v>
      </c>
      <c r="CO143" s="229">
        <v>29974</v>
      </c>
      <c r="CP143" s="229">
        <v>0</v>
      </c>
      <c r="CQ143" s="229">
        <v>-463952.81999999995</v>
      </c>
      <c r="CR143" s="229">
        <f t="shared" si="80"/>
        <v>-405472.07999999996</v>
      </c>
      <c r="CS143" s="229">
        <v>0</v>
      </c>
      <c r="CT143" s="229">
        <v>0</v>
      </c>
      <c r="CU143" s="229">
        <v>0</v>
      </c>
      <c r="CV143" s="229">
        <v>0</v>
      </c>
      <c r="CW143" s="229"/>
      <c r="CX143" s="229"/>
      <c r="CY143" s="229"/>
      <c r="CZ143" s="229">
        <v>0</v>
      </c>
      <c r="DA143" s="229">
        <f t="shared" si="81"/>
        <v>0</v>
      </c>
      <c r="DB143" s="229">
        <v>54972.45</v>
      </c>
      <c r="DC143" s="229">
        <v>17901.349999999999</v>
      </c>
      <c r="DD143" s="229">
        <v>0</v>
      </c>
      <c r="DE143" s="229">
        <v>0</v>
      </c>
      <c r="DF143" s="229">
        <v>-42514.720000000001</v>
      </c>
      <c r="DG143" s="229">
        <v>0</v>
      </c>
      <c r="DH143" s="229">
        <v>0</v>
      </c>
      <c r="DI143" s="229">
        <v>0</v>
      </c>
      <c r="DJ143" s="229">
        <f t="shared" si="82"/>
        <v>30359.079999999987</v>
      </c>
      <c r="DK143" s="229">
        <v>0</v>
      </c>
      <c r="DL143" s="229">
        <v>0</v>
      </c>
      <c r="DM143" s="229">
        <v>0</v>
      </c>
      <c r="DN143" s="229">
        <v>0</v>
      </c>
      <c r="DO143" s="229">
        <v>0</v>
      </c>
      <c r="DP143" s="230">
        <v>0</v>
      </c>
      <c r="DQ143" s="231">
        <f t="shared" si="60"/>
        <v>2296997.9799999958</v>
      </c>
      <c r="DR143" s="232">
        <f t="shared" si="61"/>
        <v>1599518.9299999992</v>
      </c>
      <c r="DS143" s="231">
        <f t="shared" si="62"/>
        <v>913802.40999999968</v>
      </c>
      <c r="DT143" s="231">
        <f t="shared" si="63"/>
        <v>413214.2099999999</v>
      </c>
      <c r="DU143" s="231">
        <f t="shared" si="64"/>
        <v>0</v>
      </c>
      <c r="DV143" s="231">
        <f t="shared" si="74"/>
        <v>0</v>
      </c>
    </row>
    <row r="144" spans="1:126" hidden="1">
      <c r="A144" s="226">
        <v>3410</v>
      </c>
      <c r="B144" s="227" t="s">
        <v>431</v>
      </c>
      <c r="C144" s="228" t="s">
        <v>281</v>
      </c>
      <c r="D144" s="228" t="s">
        <v>291</v>
      </c>
      <c r="E144" s="228" t="s">
        <v>5</v>
      </c>
      <c r="F144" s="228" t="s">
        <v>283</v>
      </c>
      <c r="G144" s="229">
        <v>1200749.6200000001</v>
      </c>
      <c r="H144" s="229">
        <v>0</v>
      </c>
      <c r="I144" s="229">
        <v>101960.56</v>
      </c>
      <c r="J144" s="229">
        <v>0</v>
      </c>
      <c r="K144" s="229">
        <v>76400</v>
      </c>
      <c r="L144" s="229">
        <v>1628.22</v>
      </c>
      <c r="M144" s="229">
        <v>0</v>
      </c>
      <c r="N144" s="229">
        <v>0</v>
      </c>
      <c r="O144" s="229">
        <v>81658.760000000038</v>
      </c>
      <c r="P144" s="229">
        <v>16511</v>
      </c>
      <c r="Q144" s="229">
        <v>0</v>
      </c>
      <c r="R144" s="229">
        <v>0</v>
      </c>
      <c r="S144" s="229">
        <v>10805</v>
      </c>
      <c r="T144" s="229">
        <v>0</v>
      </c>
      <c r="U144" s="229">
        <v>0</v>
      </c>
      <c r="V144" s="229">
        <v>1206.05</v>
      </c>
      <c r="W144" s="229">
        <v>49871</v>
      </c>
      <c r="X144" s="229">
        <f t="shared" si="75"/>
        <v>1540790.2100000002</v>
      </c>
      <c r="Y144" s="229">
        <v>656819.0900000002</v>
      </c>
      <c r="Z144" s="229">
        <v>0</v>
      </c>
      <c r="AA144" s="229">
        <v>244109.31</v>
      </c>
      <c r="AB144" s="229">
        <v>39379.939999999769</v>
      </c>
      <c r="AC144" s="229">
        <v>82428.649999999994</v>
      </c>
      <c r="AD144" s="229">
        <v>0</v>
      </c>
      <c r="AE144" s="229">
        <v>51801.340000000171</v>
      </c>
      <c r="AF144" s="229">
        <v>0</v>
      </c>
      <c r="AG144" s="229">
        <v>7439</v>
      </c>
      <c r="AH144" s="229">
        <v>0</v>
      </c>
      <c r="AI144" s="229">
        <v>0</v>
      </c>
      <c r="AJ144" s="229">
        <v>457.15999999999997</v>
      </c>
      <c r="AK144" s="229">
        <v>0</v>
      </c>
      <c r="AL144" s="229">
        <v>4490.2700000000004</v>
      </c>
      <c r="AM144" s="229">
        <v>0</v>
      </c>
      <c r="AN144" s="229">
        <v>23061</v>
      </c>
      <c r="AO144" s="229">
        <v>3921.97</v>
      </c>
      <c r="AP144" s="229">
        <v>1970.9299999999998</v>
      </c>
      <c r="AQ144" s="229">
        <v>171144.34000000003</v>
      </c>
      <c r="AR144" s="229">
        <v>683.86</v>
      </c>
      <c r="AS144" s="229">
        <v>24.04</v>
      </c>
      <c r="AT144" s="229">
        <v>10805.689999999995</v>
      </c>
      <c r="AU144" s="229">
        <v>9500.73</v>
      </c>
      <c r="AV144" s="229">
        <v>0</v>
      </c>
      <c r="AW144" s="229">
        <v>122415.35</v>
      </c>
      <c r="AX144" s="229">
        <v>0</v>
      </c>
      <c r="AY144" s="229">
        <v>5139.3500000000004</v>
      </c>
      <c r="AZ144" s="229">
        <v>80601.78</v>
      </c>
      <c r="BA144" s="229">
        <v>0</v>
      </c>
      <c r="BB144" s="229">
        <v>0</v>
      </c>
      <c r="BC144" s="229">
        <v>0</v>
      </c>
      <c r="BD144" s="229">
        <f t="shared" si="76"/>
        <v>1516193.8000000003</v>
      </c>
      <c r="BE144" s="229">
        <v>200024.57000000018</v>
      </c>
      <c r="BF144" s="229">
        <f t="shared" si="71"/>
        <v>24596.409999999916</v>
      </c>
      <c r="BG144" s="229">
        <f t="shared" si="72"/>
        <v>224620.9800000001</v>
      </c>
      <c r="BH144" s="229">
        <v>0</v>
      </c>
      <c r="BI144" s="229">
        <v>0</v>
      </c>
      <c r="BJ144" s="229">
        <v>0</v>
      </c>
      <c r="BK144" s="229">
        <v>0</v>
      </c>
      <c r="BL144" s="229">
        <v>0</v>
      </c>
      <c r="BM144" s="229">
        <v>0</v>
      </c>
      <c r="BN144" s="229">
        <v>0</v>
      </c>
      <c r="BO144" s="229">
        <v>0</v>
      </c>
      <c r="BP144" s="229">
        <v>0</v>
      </c>
      <c r="BQ144" s="229">
        <v>0</v>
      </c>
      <c r="BR144" s="229">
        <v>0</v>
      </c>
      <c r="BS144" s="229">
        <v>0</v>
      </c>
      <c r="BT144" s="229">
        <v>0</v>
      </c>
      <c r="BU144" s="229">
        <v>0</v>
      </c>
      <c r="BV144" s="229">
        <v>0</v>
      </c>
      <c r="BW144" s="229">
        <v>0</v>
      </c>
      <c r="BX144" s="229">
        <v>0</v>
      </c>
      <c r="BY144" s="229">
        <v>0</v>
      </c>
      <c r="BZ144" s="229">
        <v>0</v>
      </c>
      <c r="CA144" s="229">
        <v>0</v>
      </c>
      <c r="CB144" s="229">
        <v>0</v>
      </c>
      <c r="CC144" s="229">
        <f t="shared" si="77"/>
        <v>224620.9800000001</v>
      </c>
      <c r="CD144" s="229"/>
      <c r="CE144" s="229">
        <f t="shared" si="78"/>
        <v>0</v>
      </c>
      <c r="CF144" s="229"/>
      <c r="CG144" s="229">
        <f t="shared" si="73"/>
        <v>0</v>
      </c>
      <c r="CH144" s="229">
        <f t="shared" si="79"/>
        <v>224620.9800000001</v>
      </c>
      <c r="CI144" s="229">
        <v>112140.55</v>
      </c>
      <c r="CJ144" s="229">
        <v>0</v>
      </c>
      <c r="CK144" s="229">
        <v>0</v>
      </c>
      <c r="CL144" s="229">
        <v>112140.55</v>
      </c>
      <c r="CM144" s="229">
        <v>0</v>
      </c>
      <c r="CN144" s="229">
        <v>0</v>
      </c>
      <c r="CO144" s="229">
        <v>2456.73</v>
      </c>
      <c r="CP144" s="229">
        <v>2688.55</v>
      </c>
      <c r="CQ144" s="229">
        <v>122158.42</v>
      </c>
      <c r="CR144" s="229">
        <f t="shared" si="80"/>
        <v>239444.25</v>
      </c>
      <c r="CS144" s="229">
        <v>0</v>
      </c>
      <c r="CT144" s="229">
        <v>0</v>
      </c>
      <c r="CU144" s="229">
        <v>0</v>
      </c>
      <c r="CV144" s="229">
        <v>0</v>
      </c>
      <c r="CW144" s="229"/>
      <c r="CX144" s="229"/>
      <c r="CY144" s="229"/>
      <c r="CZ144" s="229">
        <v>0</v>
      </c>
      <c r="DA144" s="229">
        <f t="shared" si="81"/>
        <v>0</v>
      </c>
      <c r="DB144" s="229">
        <v>0</v>
      </c>
      <c r="DC144" s="229">
        <v>6289</v>
      </c>
      <c r="DD144" s="229">
        <v>0</v>
      </c>
      <c r="DE144" s="229">
        <v>0</v>
      </c>
      <c r="DF144" s="229">
        <v>0</v>
      </c>
      <c r="DG144" s="229">
        <v>-21112.27</v>
      </c>
      <c r="DH144" s="229">
        <v>0</v>
      </c>
      <c r="DI144" s="229">
        <v>0</v>
      </c>
      <c r="DJ144" s="229">
        <f t="shared" si="82"/>
        <v>-14823.27</v>
      </c>
      <c r="DK144" s="229">
        <v>0</v>
      </c>
      <c r="DL144" s="229">
        <v>0</v>
      </c>
      <c r="DM144" s="229">
        <v>0</v>
      </c>
      <c r="DN144" s="229">
        <v>0</v>
      </c>
      <c r="DO144" s="229">
        <v>0</v>
      </c>
      <c r="DP144" s="230">
        <v>0</v>
      </c>
      <c r="DQ144" s="231">
        <f t="shared" si="60"/>
        <v>1074538.33</v>
      </c>
      <c r="DR144" s="232">
        <f t="shared" si="61"/>
        <v>441655.4700000002</v>
      </c>
      <c r="DS144" s="231">
        <f t="shared" si="62"/>
        <v>0</v>
      </c>
      <c r="DT144" s="231">
        <f t="shared" si="63"/>
        <v>108974.76000000004</v>
      </c>
      <c r="DU144" s="231">
        <f t="shared" si="64"/>
        <v>0</v>
      </c>
      <c r="DV144" s="231">
        <f t="shared" si="74"/>
        <v>0</v>
      </c>
    </row>
    <row r="145" spans="1:126" hidden="1">
      <c r="A145" s="226">
        <v>3381</v>
      </c>
      <c r="B145" s="227" t="s">
        <v>432</v>
      </c>
      <c r="C145" s="228" t="s">
        <v>281</v>
      </c>
      <c r="D145" s="228" t="s">
        <v>291</v>
      </c>
      <c r="E145" s="228" t="s">
        <v>5</v>
      </c>
      <c r="F145" s="228" t="s">
        <v>283</v>
      </c>
      <c r="G145" s="229">
        <v>1177003.24</v>
      </c>
      <c r="H145" s="229">
        <v>0</v>
      </c>
      <c r="I145" s="229">
        <v>32834.18</v>
      </c>
      <c r="J145" s="229">
        <v>0</v>
      </c>
      <c r="K145" s="229">
        <v>103160</v>
      </c>
      <c r="L145" s="229">
        <v>0</v>
      </c>
      <c r="M145" s="229">
        <v>10401.9</v>
      </c>
      <c r="N145" s="229">
        <v>0</v>
      </c>
      <c r="O145" s="229">
        <v>34629.959999999992</v>
      </c>
      <c r="P145" s="229">
        <v>401.76000000000005</v>
      </c>
      <c r="Q145" s="229">
        <v>0</v>
      </c>
      <c r="R145" s="229">
        <v>0</v>
      </c>
      <c r="S145" s="229">
        <v>16713.010000000002</v>
      </c>
      <c r="T145" s="229">
        <v>0</v>
      </c>
      <c r="U145" s="229">
        <v>0</v>
      </c>
      <c r="V145" s="229">
        <v>5634.58</v>
      </c>
      <c r="W145" s="229">
        <v>47531</v>
      </c>
      <c r="X145" s="229">
        <f t="shared" si="75"/>
        <v>1428309.63</v>
      </c>
      <c r="Y145" s="229">
        <v>666650.35000000033</v>
      </c>
      <c r="Z145" s="229">
        <v>0</v>
      </c>
      <c r="AA145" s="229">
        <v>221133.86</v>
      </c>
      <c r="AB145" s="229">
        <v>612.78999999974621</v>
      </c>
      <c r="AC145" s="229">
        <v>180805.24</v>
      </c>
      <c r="AD145" s="229">
        <v>0</v>
      </c>
      <c r="AE145" s="229">
        <v>26794.209999999992</v>
      </c>
      <c r="AF145" s="229">
        <v>49.840000000001965</v>
      </c>
      <c r="AG145" s="229">
        <v>1765.1</v>
      </c>
      <c r="AH145" s="229">
        <v>0</v>
      </c>
      <c r="AI145" s="229">
        <v>0</v>
      </c>
      <c r="AJ145" s="229">
        <v>1966.69</v>
      </c>
      <c r="AK145" s="229">
        <v>1702.55</v>
      </c>
      <c r="AL145" s="229">
        <v>2563.63</v>
      </c>
      <c r="AM145" s="229">
        <v>2404.17</v>
      </c>
      <c r="AN145" s="229">
        <v>19778.48</v>
      </c>
      <c r="AO145" s="229">
        <v>3974.98</v>
      </c>
      <c r="AP145" s="229">
        <v>7829.2</v>
      </c>
      <c r="AQ145" s="229">
        <v>87755.35</v>
      </c>
      <c r="AR145" s="229">
        <v>6323.09</v>
      </c>
      <c r="AS145" s="229">
        <v>0</v>
      </c>
      <c r="AT145" s="229">
        <v>13339.8</v>
      </c>
      <c r="AU145" s="229">
        <v>0</v>
      </c>
      <c r="AV145" s="229">
        <v>0</v>
      </c>
      <c r="AW145" s="229">
        <v>98961.010000000009</v>
      </c>
      <c r="AX145" s="229">
        <v>578.53</v>
      </c>
      <c r="AY145" s="229">
        <v>58843.470000000008</v>
      </c>
      <c r="AZ145" s="229">
        <v>0</v>
      </c>
      <c r="BA145" s="229">
        <v>130</v>
      </c>
      <c r="BB145" s="229">
        <v>0</v>
      </c>
      <c r="BC145" s="229">
        <v>218.4</v>
      </c>
      <c r="BD145" s="229">
        <f t="shared" si="76"/>
        <v>1404180.74</v>
      </c>
      <c r="BE145" s="229">
        <v>18021.779999999904</v>
      </c>
      <c r="BF145" s="229">
        <f t="shared" si="71"/>
        <v>24128.889999999898</v>
      </c>
      <c r="BG145" s="229">
        <f t="shared" si="72"/>
        <v>42150.669999999802</v>
      </c>
      <c r="BH145" s="229">
        <v>0</v>
      </c>
      <c r="BI145" s="229">
        <v>0</v>
      </c>
      <c r="BJ145" s="229">
        <v>218.4</v>
      </c>
      <c r="BK145" s="229">
        <v>218.4</v>
      </c>
      <c r="BL145" s="229">
        <v>0</v>
      </c>
      <c r="BM145" s="229">
        <v>218.4</v>
      </c>
      <c r="BN145" s="229">
        <v>0</v>
      </c>
      <c r="BO145" s="229">
        <v>0</v>
      </c>
      <c r="BP145" s="229">
        <v>218.4</v>
      </c>
      <c r="BQ145" s="229">
        <v>0</v>
      </c>
      <c r="BR145" s="229">
        <v>0</v>
      </c>
      <c r="BS145" s="229">
        <v>0</v>
      </c>
      <c r="BT145" s="229">
        <v>0</v>
      </c>
      <c r="BU145" s="229">
        <v>0</v>
      </c>
      <c r="BV145" s="229">
        <v>0</v>
      </c>
      <c r="BW145" s="229">
        <v>0</v>
      </c>
      <c r="BX145" s="229">
        <v>0</v>
      </c>
      <c r="BY145" s="229">
        <v>0</v>
      </c>
      <c r="BZ145" s="229">
        <v>0</v>
      </c>
      <c r="CA145" s="229">
        <v>0</v>
      </c>
      <c r="CB145" s="229">
        <v>0</v>
      </c>
      <c r="CC145" s="229">
        <f t="shared" si="77"/>
        <v>42150.669999999802</v>
      </c>
      <c r="CD145" s="229"/>
      <c r="CE145" s="229">
        <f t="shared" si="78"/>
        <v>0</v>
      </c>
      <c r="CF145" s="229"/>
      <c r="CG145" s="229">
        <f t="shared" si="73"/>
        <v>0</v>
      </c>
      <c r="CH145" s="229">
        <f t="shared" si="79"/>
        <v>42150.669999999802</v>
      </c>
      <c r="CI145" s="229">
        <v>176802</v>
      </c>
      <c r="CJ145" s="229">
        <v>8786</v>
      </c>
      <c r="CK145" s="229">
        <v>0</v>
      </c>
      <c r="CL145" s="229">
        <v>168016</v>
      </c>
      <c r="CM145" s="229">
        <v>0</v>
      </c>
      <c r="CN145" s="229">
        <v>0</v>
      </c>
      <c r="CO145" s="229">
        <v>701</v>
      </c>
      <c r="CP145" s="229">
        <v>0</v>
      </c>
      <c r="CQ145" s="229">
        <v>-109399</v>
      </c>
      <c r="CR145" s="229">
        <f t="shared" si="80"/>
        <v>59318</v>
      </c>
      <c r="CS145" s="229">
        <v>0</v>
      </c>
      <c r="CT145" s="229">
        <v>0</v>
      </c>
      <c r="CU145" s="229">
        <v>0</v>
      </c>
      <c r="CV145" s="229">
        <v>0</v>
      </c>
      <c r="CW145" s="229"/>
      <c r="CX145" s="229"/>
      <c r="CY145" s="229"/>
      <c r="CZ145" s="229">
        <v>0</v>
      </c>
      <c r="DA145" s="229">
        <f t="shared" si="81"/>
        <v>0</v>
      </c>
      <c r="DB145" s="229">
        <v>11460.07</v>
      </c>
      <c r="DC145" s="229">
        <v>304.54000000000002</v>
      </c>
      <c r="DD145" s="229">
        <v>0</v>
      </c>
      <c r="DE145" s="229">
        <v>0</v>
      </c>
      <c r="DF145" s="229">
        <v>-5817.85</v>
      </c>
      <c r="DG145" s="229">
        <v>-21953.81</v>
      </c>
      <c r="DH145" s="229">
        <v>0</v>
      </c>
      <c r="DI145" s="229">
        <v>0</v>
      </c>
      <c r="DJ145" s="229">
        <f t="shared" si="82"/>
        <v>-16007.050000000001</v>
      </c>
      <c r="DK145" s="229">
        <v>0</v>
      </c>
      <c r="DL145" s="229">
        <v>0</v>
      </c>
      <c r="DM145" s="229">
        <v>-1160</v>
      </c>
      <c r="DN145" s="229">
        <v>0</v>
      </c>
      <c r="DO145" s="229">
        <v>0</v>
      </c>
      <c r="DP145" s="230">
        <v>-0.27999999999883585</v>
      </c>
      <c r="DQ145" s="231">
        <f t="shared" si="60"/>
        <v>1096046.29</v>
      </c>
      <c r="DR145" s="232">
        <f t="shared" si="61"/>
        <v>308134.44999999995</v>
      </c>
      <c r="DS145" s="231">
        <f t="shared" si="62"/>
        <v>578.53</v>
      </c>
      <c r="DT145" s="231">
        <f t="shared" si="63"/>
        <v>51744.729999999996</v>
      </c>
      <c r="DU145" s="231">
        <f t="shared" si="64"/>
        <v>0</v>
      </c>
      <c r="DV145" s="231">
        <f t="shared" si="74"/>
        <v>-1160</v>
      </c>
    </row>
    <row r="146" spans="1:126" hidden="1">
      <c r="A146" s="226">
        <v>3380</v>
      </c>
      <c r="B146" s="227" t="s">
        <v>433</v>
      </c>
      <c r="C146" s="228" t="s">
        <v>281</v>
      </c>
      <c r="D146" s="228" t="s">
        <v>291</v>
      </c>
      <c r="E146" s="228" t="s">
        <v>5</v>
      </c>
      <c r="F146" s="228" t="s">
        <v>304</v>
      </c>
      <c r="G146" s="229">
        <v>1104507.55</v>
      </c>
      <c r="H146" s="229">
        <v>0</v>
      </c>
      <c r="I146" s="229">
        <v>69701.94</v>
      </c>
      <c r="J146" s="229">
        <v>0</v>
      </c>
      <c r="K146" s="229">
        <v>68390</v>
      </c>
      <c r="L146" s="229">
        <v>0</v>
      </c>
      <c r="M146" s="229">
        <v>0</v>
      </c>
      <c r="N146" s="229">
        <v>0</v>
      </c>
      <c r="O146" s="229">
        <v>34276.479999999989</v>
      </c>
      <c r="P146" s="229">
        <v>29476.890000000003</v>
      </c>
      <c r="Q146" s="229">
        <v>0</v>
      </c>
      <c r="R146" s="229">
        <v>0</v>
      </c>
      <c r="S146" s="229">
        <v>55018.18</v>
      </c>
      <c r="T146" s="229">
        <v>0</v>
      </c>
      <c r="U146" s="229">
        <v>0</v>
      </c>
      <c r="V146" s="229">
        <v>1180.83</v>
      </c>
      <c r="W146" s="229">
        <v>46781</v>
      </c>
      <c r="X146" s="229">
        <f t="shared" si="75"/>
        <v>1409332.8699999999</v>
      </c>
      <c r="Y146" s="229">
        <v>587519.89000000083</v>
      </c>
      <c r="Z146" s="229">
        <v>0</v>
      </c>
      <c r="AA146" s="229">
        <v>261232.55</v>
      </c>
      <c r="AB146" s="229">
        <v>51358.150000000198</v>
      </c>
      <c r="AC146" s="229">
        <v>97894</v>
      </c>
      <c r="AD146" s="229">
        <v>0</v>
      </c>
      <c r="AE146" s="229">
        <v>82922.370000000083</v>
      </c>
      <c r="AF146" s="229">
        <v>7740.0000000000036</v>
      </c>
      <c r="AG146" s="229">
        <v>200</v>
      </c>
      <c r="AH146" s="229">
        <v>0</v>
      </c>
      <c r="AI146" s="229">
        <v>0</v>
      </c>
      <c r="AJ146" s="229">
        <v>56980.94</v>
      </c>
      <c r="AK146" s="229">
        <v>3865</v>
      </c>
      <c r="AL146" s="229">
        <v>1954.11</v>
      </c>
      <c r="AM146" s="229">
        <v>9068.56</v>
      </c>
      <c r="AN146" s="229">
        <v>37200.930000000008</v>
      </c>
      <c r="AO146" s="229">
        <v>3338.98</v>
      </c>
      <c r="AP146" s="229">
        <v>7316.25</v>
      </c>
      <c r="AQ146" s="229">
        <v>135886.23000000001</v>
      </c>
      <c r="AR146" s="229">
        <v>21171.87</v>
      </c>
      <c r="AS146" s="229">
        <v>0</v>
      </c>
      <c r="AT146" s="229">
        <v>20373.559999999965</v>
      </c>
      <c r="AU146" s="229">
        <v>0</v>
      </c>
      <c r="AV146" s="229">
        <v>0</v>
      </c>
      <c r="AW146" s="229">
        <v>110097.70000000001</v>
      </c>
      <c r="AX146" s="229">
        <v>9035.41</v>
      </c>
      <c r="AY146" s="229">
        <v>7449.49</v>
      </c>
      <c r="AZ146" s="229">
        <v>38290.589999999997</v>
      </c>
      <c r="BA146" s="229">
        <v>0</v>
      </c>
      <c r="BB146" s="229">
        <v>0</v>
      </c>
      <c r="BC146" s="229">
        <v>0</v>
      </c>
      <c r="BD146" s="229">
        <f t="shared" si="76"/>
        <v>1550896.5800000012</v>
      </c>
      <c r="BE146" s="229">
        <v>32697.650000000205</v>
      </c>
      <c r="BF146" s="229">
        <f t="shared" si="71"/>
        <v>-141563.71000000136</v>
      </c>
      <c r="BG146" s="229">
        <f t="shared" si="72"/>
        <v>-108866.06000000116</v>
      </c>
      <c r="BH146" s="229">
        <v>0</v>
      </c>
      <c r="BI146" s="229">
        <v>0</v>
      </c>
      <c r="BJ146" s="229">
        <v>0</v>
      </c>
      <c r="BK146" s="229">
        <v>0</v>
      </c>
      <c r="BL146" s="229">
        <v>0</v>
      </c>
      <c r="BM146" s="229">
        <v>0</v>
      </c>
      <c r="BN146" s="229">
        <v>0</v>
      </c>
      <c r="BO146" s="229">
        <v>0</v>
      </c>
      <c r="BP146" s="229">
        <v>0</v>
      </c>
      <c r="BQ146" s="229">
        <v>0</v>
      </c>
      <c r="BR146" s="229">
        <v>0</v>
      </c>
      <c r="BS146" s="229">
        <v>0</v>
      </c>
      <c r="BT146" s="229">
        <v>0</v>
      </c>
      <c r="BU146" s="229">
        <v>0</v>
      </c>
      <c r="BV146" s="229">
        <v>0</v>
      </c>
      <c r="BW146" s="229">
        <v>0</v>
      </c>
      <c r="BX146" s="229">
        <v>0</v>
      </c>
      <c r="BY146" s="229">
        <v>0</v>
      </c>
      <c r="BZ146" s="229">
        <v>0</v>
      </c>
      <c r="CA146" s="229">
        <v>0</v>
      </c>
      <c r="CB146" s="229">
        <v>0</v>
      </c>
      <c r="CC146" s="229"/>
      <c r="CD146" s="229">
        <v>-108866.06000000116</v>
      </c>
      <c r="CE146" s="229">
        <f t="shared" si="78"/>
        <v>0</v>
      </c>
      <c r="CF146" s="229"/>
      <c r="CG146" s="229">
        <f t="shared" si="73"/>
        <v>0</v>
      </c>
      <c r="CH146" s="229">
        <f t="shared" si="79"/>
        <v>-108866.06000000116</v>
      </c>
      <c r="CI146" s="229">
        <v>0</v>
      </c>
      <c r="CJ146" s="229">
        <v>0</v>
      </c>
      <c r="CK146" s="229">
        <v>0</v>
      </c>
      <c r="CL146" s="229">
        <v>0</v>
      </c>
      <c r="CM146" s="229">
        <v>0</v>
      </c>
      <c r="CN146" s="229">
        <v>0</v>
      </c>
      <c r="CO146" s="229">
        <v>0</v>
      </c>
      <c r="CP146" s="229">
        <v>0</v>
      </c>
      <c r="CQ146" s="229">
        <v>0</v>
      </c>
      <c r="CR146" s="229">
        <f t="shared" si="80"/>
        <v>0</v>
      </c>
      <c r="CS146" s="229">
        <v>0</v>
      </c>
      <c r="CT146" s="229">
        <v>0</v>
      </c>
      <c r="CU146" s="229">
        <v>0</v>
      </c>
      <c r="CV146" s="229">
        <v>0</v>
      </c>
      <c r="CW146" s="229"/>
      <c r="CX146" s="229"/>
      <c r="CY146" s="229"/>
      <c r="CZ146" s="229">
        <v>-77301.940000001196</v>
      </c>
      <c r="DA146" s="229">
        <f t="shared" si="81"/>
        <v>-77301.940000001196</v>
      </c>
      <c r="DB146" s="229">
        <v>0</v>
      </c>
      <c r="DC146" s="229">
        <v>1502.84</v>
      </c>
      <c r="DD146" s="229">
        <v>0</v>
      </c>
      <c r="DE146" s="229">
        <v>0</v>
      </c>
      <c r="DF146" s="229">
        <v>-2450</v>
      </c>
      <c r="DG146" s="229">
        <v>-30616.959999999999</v>
      </c>
      <c r="DH146" s="229">
        <v>0</v>
      </c>
      <c r="DI146" s="229">
        <v>0</v>
      </c>
      <c r="DJ146" s="229">
        <f t="shared" si="82"/>
        <v>-31564.12</v>
      </c>
      <c r="DK146" s="229">
        <v>0</v>
      </c>
      <c r="DL146" s="229">
        <v>0</v>
      </c>
      <c r="DM146" s="229">
        <v>0</v>
      </c>
      <c r="DN146" s="229">
        <v>0</v>
      </c>
      <c r="DO146" s="229">
        <v>0</v>
      </c>
      <c r="DP146" s="230">
        <v>1.1932570487260818E-9</v>
      </c>
      <c r="DQ146" s="231">
        <f t="shared" si="60"/>
        <v>1088666.9600000011</v>
      </c>
      <c r="DR146" s="232">
        <f t="shared" si="61"/>
        <v>462229.62000000011</v>
      </c>
      <c r="DS146" s="231">
        <f t="shared" si="62"/>
        <v>9035.41</v>
      </c>
      <c r="DT146" s="231">
        <f t="shared" si="63"/>
        <v>118771.54999999999</v>
      </c>
      <c r="DU146" s="231">
        <f t="shared" si="64"/>
        <v>0</v>
      </c>
      <c r="DV146" s="231">
        <f t="shared" si="74"/>
        <v>0</v>
      </c>
    </row>
    <row r="147" spans="1:126" hidden="1">
      <c r="A147" s="226">
        <v>3335</v>
      </c>
      <c r="B147" s="227" t="s">
        <v>434</v>
      </c>
      <c r="C147" s="228" t="s">
        <v>281</v>
      </c>
      <c r="D147" s="228" t="s">
        <v>291</v>
      </c>
      <c r="E147" s="228" t="s">
        <v>5</v>
      </c>
      <c r="F147" s="228" t="s">
        <v>283</v>
      </c>
      <c r="G147" s="229">
        <v>1361886</v>
      </c>
      <c r="H147" s="229">
        <v>0</v>
      </c>
      <c r="I147" s="229">
        <v>95035.03</v>
      </c>
      <c r="J147" s="229">
        <v>0</v>
      </c>
      <c r="K147" s="229">
        <v>183520</v>
      </c>
      <c r="L147" s="229">
        <v>1056.93</v>
      </c>
      <c r="M147" s="229">
        <v>1800</v>
      </c>
      <c r="N147" s="229">
        <v>4770.1399999999994</v>
      </c>
      <c r="O147" s="229">
        <v>21313.43</v>
      </c>
      <c r="P147" s="229">
        <v>1006.0099999999984</v>
      </c>
      <c r="Q147" s="229">
        <v>0</v>
      </c>
      <c r="R147" s="229">
        <v>0</v>
      </c>
      <c r="S147" s="229">
        <v>8435.66</v>
      </c>
      <c r="T147" s="229">
        <v>12030.07</v>
      </c>
      <c r="U147" s="229">
        <v>0</v>
      </c>
      <c r="V147" s="229">
        <v>10142.92</v>
      </c>
      <c r="W147" s="229">
        <v>32461</v>
      </c>
      <c r="X147" s="229">
        <f t="shared" si="75"/>
        <v>1733457.1899999997</v>
      </c>
      <c r="Y147" s="229">
        <v>782520.70999999857</v>
      </c>
      <c r="Z147" s="229">
        <v>0</v>
      </c>
      <c r="AA147" s="229">
        <v>174725.18</v>
      </c>
      <c r="AB147" s="229">
        <v>48784.3199999996</v>
      </c>
      <c r="AC147" s="229">
        <v>135975.10999999999</v>
      </c>
      <c r="AD147" s="229">
        <v>0</v>
      </c>
      <c r="AE147" s="229">
        <v>17250.320000000036</v>
      </c>
      <c r="AF147" s="229">
        <v>0</v>
      </c>
      <c r="AG147" s="229">
        <v>0</v>
      </c>
      <c r="AH147" s="229">
        <v>0</v>
      </c>
      <c r="AI147" s="229">
        <v>0</v>
      </c>
      <c r="AJ147" s="229">
        <v>18375.989999999998</v>
      </c>
      <c r="AK147" s="229">
        <v>7821.8</v>
      </c>
      <c r="AL147" s="229">
        <v>19205.510000000002</v>
      </c>
      <c r="AM147" s="229">
        <v>3814.66</v>
      </c>
      <c r="AN147" s="229">
        <v>28249.570000000007</v>
      </c>
      <c r="AO147" s="229">
        <v>5246.96</v>
      </c>
      <c r="AP147" s="229">
        <v>32592.710000000003</v>
      </c>
      <c r="AQ147" s="229">
        <v>84705.050000000047</v>
      </c>
      <c r="AR147" s="229">
        <v>691.13</v>
      </c>
      <c r="AS147" s="229">
        <v>0</v>
      </c>
      <c r="AT147" s="229">
        <v>30288.949999999993</v>
      </c>
      <c r="AU147" s="229">
        <v>5139.75</v>
      </c>
      <c r="AV147" s="229">
        <v>10230</v>
      </c>
      <c r="AW147" s="229">
        <v>109746.61000000002</v>
      </c>
      <c r="AX147" s="229">
        <v>82895.909999999989</v>
      </c>
      <c r="AY147" s="229">
        <v>16724.120000000003</v>
      </c>
      <c r="AZ147" s="229">
        <v>226594.95</v>
      </c>
      <c r="BA147" s="229">
        <v>2700</v>
      </c>
      <c r="BB147" s="229">
        <v>0</v>
      </c>
      <c r="BC147" s="229">
        <v>0</v>
      </c>
      <c r="BD147" s="229">
        <f t="shared" si="76"/>
        <v>1844279.309999998</v>
      </c>
      <c r="BE147" s="229">
        <v>5400.4000000001761</v>
      </c>
      <c r="BF147" s="229">
        <f t="shared" si="71"/>
        <v>-110822.11999999825</v>
      </c>
      <c r="BG147" s="229">
        <f t="shared" si="72"/>
        <v>-105421.71999999808</v>
      </c>
      <c r="BH147" s="229">
        <v>0</v>
      </c>
      <c r="BI147" s="229">
        <v>0</v>
      </c>
      <c r="BJ147" s="229">
        <v>0</v>
      </c>
      <c r="BK147" s="229">
        <v>0</v>
      </c>
      <c r="BL147" s="229">
        <v>0</v>
      </c>
      <c r="BM147" s="229">
        <v>0</v>
      </c>
      <c r="BN147" s="229">
        <v>0</v>
      </c>
      <c r="BO147" s="229">
        <v>0</v>
      </c>
      <c r="BP147" s="229">
        <v>0</v>
      </c>
      <c r="BQ147" s="229">
        <v>0</v>
      </c>
      <c r="BR147" s="229">
        <v>0</v>
      </c>
      <c r="BS147" s="229">
        <v>0</v>
      </c>
      <c r="BT147" s="229">
        <v>0</v>
      </c>
      <c r="BU147" s="229">
        <v>0</v>
      </c>
      <c r="BV147" s="229">
        <v>0</v>
      </c>
      <c r="BW147" s="229">
        <v>0</v>
      </c>
      <c r="BX147" s="229">
        <v>0</v>
      </c>
      <c r="BY147" s="229">
        <v>0</v>
      </c>
      <c r="BZ147" s="229">
        <v>0</v>
      </c>
      <c r="CA147" s="229">
        <v>0</v>
      </c>
      <c r="CB147" s="229">
        <v>0</v>
      </c>
      <c r="CC147" s="229"/>
      <c r="CD147" s="229">
        <v>-105421.71999999808</v>
      </c>
      <c r="CE147" s="229">
        <f t="shared" si="78"/>
        <v>0</v>
      </c>
      <c r="CF147" s="229"/>
      <c r="CG147" s="229">
        <f t="shared" si="73"/>
        <v>0</v>
      </c>
      <c r="CH147" s="229">
        <f t="shared" si="79"/>
        <v>-105421.71999999808</v>
      </c>
      <c r="CI147" s="229">
        <v>130271.46</v>
      </c>
      <c r="CJ147" s="229">
        <v>0</v>
      </c>
      <c r="CK147" s="229">
        <v>0</v>
      </c>
      <c r="CL147" s="229">
        <v>130271.46</v>
      </c>
      <c r="CM147" s="229">
        <v>0</v>
      </c>
      <c r="CN147" s="229">
        <v>0</v>
      </c>
      <c r="CO147" s="229">
        <v>8561.19</v>
      </c>
      <c r="CP147" s="229">
        <v>0</v>
      </c>
      <c r="CQ147" s="229">
        <v>-230268.36000000002</v>
      </c>
      <c r="CR147" s="229">
        <f t="shared" si="80"/>
        <v>-91435.710000000021</v>
      </c>
      <c r="CS147" s="229">
        <v>0</v>
      </c>
      <c r="CT147" s="229">
        <v>0</v>
      </c>
      <c r="CU147" s="229">
        <v>0</v>
      </c>
      <c r="CV147" s="229">
        <v>0</v>
      </c>
      <c r="CW147" s="229"/>
      <c r="CX147" s="229"/>
      <c r="CY147" s="229"/>
      <c r="CZ147" s="229">
        <v>0</v>
      </c>
      <c r="DA147" s="229">
        <f t="shared" si="81"/>
        <v>0</v>
      </c>
      <c r="DB147" s="229">
        <v>35903.5</v>
      </c>
      <c r="DC147" s="229">
        <v>346.33</v>
      </c>
      <c r="DD147" s="229">
        <v>0</v>
      </c>
      <c r="DE147" s="229">
        <v>0</v>
      </c>
      <c r="DF147" s="229">
        <v>-21323.34</v>
      </c>
      <c r="DG147" s="229">
        <v>-28912.32</v>
      </c>
      <c r="DH147" s="229">
        <v>0</v>
      </c>
      <c r="DI147" s="229">
        <v>0</v>
      </c>
      <c r="DJ147" s="229">
        <f t="shared" si="82"/>
        <v>-13985.829999999998</v>
      </c>
      <c r="DK147" s="229">
        <v>0</v>
      </c>
      <c r="DL147" s="229">
        <v>0</v>
      </c>
      <c r="DM147" s="229">
        <v>0</v>
      </c>
      <c r="DN147" s="229">
        <v>0</v>
      </c>
      <c r="DO147" s="229">
        <v>0</v>
      </c>
      <c r="DP147" s="230">
        <v>-0.17999999997846317</v>
      </c>
      <c r="DQ147" s="231">
        <f t="shared" si="60"/>
        <v>1159255.639999998</v>
      </c>
      <c r="DR147" s="232">
        <f t="shared" si="61"/>
        <v>685023.66999999993</v>
      </c>
      <c r="DS147" s="231">
        <f t="shared" si="62"/>
        <v>82895.909999999989</v>
      </c>
      <c r="DT147" s="231">
        <f t="shared" si="63"/>
        <v>35525.24</v>
      </c>
      <c r="DU147" s="231">
        <f t="shared" si="64"/>
        <v>12030.07</v>
      </c>
      <c r="DV147" s="231">
        <f t="shared" si="74"/>
        <v>0</v>
      </c>
    </row>
    <row r="148" spans="1:126" hidden="1">
      <c r="A148" s="226">
        <v>3329</v>
      </c>
      <c r="B148" s="227" t="s">
        <v>435</v>
      </c>
      <c r="C148" s="228" t="s">
        <v>281</v>
      </c>
      <c r="D148" s="228" t="s">
        <v>291</v>
      </c>
      <c r="E148" s="228" t="s">
        <v>5</v>
      </c>
      <c r="F148" s="228" t="s">
        <v>293</v>
      </c>
      <c r="G148" s="229">
        <v>1395185.99</v>
      </c>
      <c r="H148" s="229">
        <v>0</v>
      </c>
      <c r="I148" s="229">
        <v>109209.64</v>
      </c>
      <c r="J148" s="229">
        <v>0</v>
      </c>
      <c r="K148" s="229">
        <v>141690</v>
      </c>
      <c r="L148" s="229">
        <v>0</v>
      </c>
      <c r="M148" s="229">
        <v>0</v>
      </c>
      <c r="N148" s="229">
        <v>0</v>
      </c>
      <c r="O148" s="229">
        <v>16076.300000000008</v>
      </c>
      <c r="P148" s="229">
        <v>0</v>
      </c>
      <c r="Q148" s="229">
        <v>0</v>
      </c>
      <c r="R148" s="229">
        <v>0</v>
      </c>
      <c r="S148" s="229">
        <v>12561.95</v>
      </c>
      <c r="T148" s="229">
        <v>0</v>
      </c>
      <c r="U148" s="229">
        <v>0</v>
      </c>
      <c r="V148" s="229">
        <v>6772.5</v>
      </c>
      <c r="W148" s="229">
        <v>40754</v>
      </c>
      <c r="X148" s="229">
        <f t="shared" si="75"/>
        <v>1722250.38</v>
      </c>
      <c r="Y148" s="229">
        <v>670393.95000000019</v>
      </c>
      <c r="Z148" s="229">
        <v>5418.2000000000007</v>
      </c>
      <c r="AA148" s="229">
        <v>4522.7299999999996</v>
      </c>
      <c r="AB148" s="229">
        <v>350491.72000000096</v>
      </c>
      <c r="AC148" s="229">
        <v>3059.0600000000004</v>
      </c>
      <c r="AD148" s="229">
        <v>0</v>
      </c>
      <c r="AE148" s="229">
        <v>275931.6299999996</v>
      </c>
      <c r="AF148" s="229">
        <v>0</v>
      </c>
      <c r="AG148" s="229">
        <v>6546</v>
      </c>
      <c r="AH148" s="229">
        <v>0</v>
      </c>
      <c r="AI148" s="229">
        <v>0</v>
      </c>
      <c r="AJ148" s="229">
        <v>18584.900000000001</v>
      </c>
      <c r="AK148" s="229">
        <v>1641.67</v>
      </c>
      <c r="AL148" s="229">
        <v>1869.3499999999997</v>
      </c>
      <c r="AM148" s="229">
        <v>2577.1999999999998</v>
      </c>
      <c r="AN148" s="229">
        <v>30946.47</v>
      </c>
      <c r="AO148" s="229">
        <v>3444.98</v>
      </c>
      <c r="AP148" s="229">
        <v>6987.23</v>
      </c>
      <c r="AQ148" s="229">
        <v>40111.01999999999</v>
      </c>
      <c r="AR148" s="229">
        <v>25187.120000000003</v>
      </c>
      <c r="AS148" s="229">
        <v>310.29999999999995</v>
      </c>
      <c r="AT148" s="229">
        <v>23807.000000000004</v>
      </c>
      <c r="AU148" s="229">
        <v>5139.75</v>
      </c>
      <c r="AV148" s="229">
        <v>0</v>
      </c>
      <c r="AW148" s="229">
        <v>110930.74</v>
      </c>
      <c r="AX148" s="229">
        <v>40791.57</v>
      </c>
      <c r="AY148" s="229">
        <v>5214.5600000000004</v>
      </c>
      <c r="AZ148" s="229">
        <v>101827.15999999999</v>
      </c>
      <c r="BA148" s="229">
        <v>0</v>
      </c>
      <c r="BB148" s="229">
        <v>0</v>
      </c>
      <c r="BC148" s="229">
        <v>0</v>
      </c>
      <c r="BD148" s="229">
        <f t="shared" si="76"/>
        <v>1735734.3100000008</v>
      </c>
      <c r="BE148" s="229">
        <v>80397.540000000125</v>
      </c>
      <c r="BF148" s="229">
        <f t="shared" si="71"/>
        <v>-13483.930000000866</v>
      </c>
      <c r="BG148" s="229">
        <f t="shared" si="72"/>
        <v>66913.609999999258</v>
      </c>
      <c r="BH148" s="229">
        <v>0</v>
      </c>
      <c r="BI148" s="229">
        <v>0</v>
      </c>
      <c r="BJ148" s="229">
        <v>0</v>
      </c>
      <c r="BK148" s="229">
        <v>0</v>
      </c>
      <c r="BL148" s="229">
        <v>0</v>
      </c>
      <c r="BM148" s="229">
        <v>0</v>
      </c>
      <c r="BN148" s="229">
        <v>0</v>
      </c>
      <c r="BO148" s="229">
        <v>0</v>
      </c>
      <c r="BP148" s="229">
        <v>0</v>
      </c>
      <c r="BQ148" s="229">
        <v>0</v>
      </c>
      <c r="BR148" s="229">
        <v>0</v>
      </c>
      <c r="BS148" s="229">
        <v>0</v>
      </c>
      <c r="BT148" s="229">
        <v>0</v>
      </c>
      <c r="BU148" s="229">
        <v>0</v>
      </c>
      <c r="BV148" s="229">
        <v>0</v>
      </c>
      <c r="BW148" s="229">
        <v>0</v>
      </c>
      <c r="BX148" s="229">
        <v>0</v>
      </c>
      <c r="BY148" s="229">
        <v>0</v>
      </c>
      <c r="BZ148" s="229">
        <v>0</v>
      </c>
      <c r="CA148" s="229">
        <v>0</v>
      </c>
      <c r="CB148" s="229">
        <v>0</v>
      </c>
      <c r="CC148" s="229">
        <f t="shared" si="77"/>
        <v>66913.609999999258</v>
      </c>
      <c r="CD148" s="229"/>
      <c r="CE148" s="229">
        <f t="shared" si="78"/>
        <v>0</v>
      </c>
      <c r="CF148" s="229"/>
      <c r="CG148" s="229">
        <f t="shared" si="73"/>
        <v>0</v>
      </c>
      <c r="CH148" s="229">
        <f t="shared" si="79"/>
        <v>66913.609999999258</v>
      </c>
      <c r="CI148" s="229">
        <v>0</v>
      </c>
      <c r="CJ148" s="229">
        <v>0</v>
      </c>
      <c r="CK148" s="229">
        <v>0</v>
      </c>
      <c r="CL148" s="229">
        <v>0</v>
      </c>
      <c r="CM148" s="229">
        <v>0</v>
      </c>
      <c r="CN148" s="229">
        <v>0</v>
      </c>
      <c r="CO148" s="229">
        <v>0</v>
      </c>
      <c r="CP148" s="229">
        <v>0</v>
      </c>
      <c r="CQ148" s="229">
        <v>0</v>
      </c>
      <c r="CR148" s="229">
        <f t="shared" si="80"/>
        <v>0</v>
      </c>
      <c r="CS148" s="229">
        <v>0</v>
      </c>
      <c r="CT148" s="229">
        <v>0</v>
      </c>
      <c r="CU148" s="229">
        <v>0</v>
      </c>
      <c r="CV148" s="229">
        <v>0</v>
      </c>
      <c r="CW148" s="229"/>
      <c r="CX148" s="229"/>
      <c r="CY148" s="229"/>
      <c r="CZ148" s="229">
        <v>99154.489999999569</v>
      </c>
      <c r="DA148" s="229">
        <f t="shared" si="81"/>
        <v>99154.489999999569</v>
      </c>
      <c r="DB148" s="229">
        <v>0</v>
      </c>
      <c r="DC148" s="229">
        <v>2688.35</v>
      </c>
      <c r="DD148" s="229">
        <v>0</v>
      </c>
      <c r="DE148" s="229">
        <v>0</v>
      </c>
      <c r="DF148" s="229">
        <v>-5924.64</v>
      </c>
      <c r="DG148" s="229">
        <v>-29004.59</v>
      </c>
      <c r="DH148" s="229">
        <v>0</v>
      </c>
      <c r="DI148" s="229">
        <v>0</v>
      </c>
      <c r="DJ148" s="229">
        <f t="shared" si="82"/>
        <v>-32240.880000000001</v>
      </c>
      <c r="DK148" s="229">
        <v>0</v>
      </c>
      <c r="DL148" s="229">
        <v>0</v>
      </c>
      <c r="DM148" s="229">
        <v>0</v>
      </c>
      <c r="DN148" s="229">
        <v>0</v>
      </c>
      <c r="DO148" s="229">
        <v>0</v>
      </c>
      <c r="DP148" s="230">
        <v>4.220055416226387E-10</v>
      </c>
      <c r="DQ148" s="231">
        <f t="shared" si="60"/>
        <v>1309817.2900000007</v>
      </c>
      <c r="DR148" s="232">
        <f t="shared" si="61"/>
        <v>425917.02</v>
      </c>
      <c r="DS148" s="231">
        <f t="shared" si="62"/>
        <v>40791.57</v>
      </c>
      <c r="DT148" s="231">
        <f t="shared" si="63"/>
        <v>28638.250000000007</v>
      </c>
      <c r="DU148" s="231">
        <f t="shared" si="64"/>
        <v>0</v>
      </c>
      <c r="DV148" s="231">
        <f t="shared" si="74"/>
        <v>0</v>
      </c>
    </row>
    <row r="149" spans="1:126" hidden="1">
      <c r="A149" s="226">
        <v>2183</v>
      </c>
      <c r="B149" s="227" t="s">
        <v>436</v>
      </c>
      <c r="C149" s="228" t="s">
        <v>281</v>
      </c>
      <c r="D149" s="228" t="s">
        <v>291</v>
      </c>
      <c r="E149" s="228" t="s">
        <v>5</v>
      </c>
      <c r="F149" s="228" t="s">
        <v>283</v>
      </c>
      <c r="G149" s="229">
        <v>2329595.0099999998</v>
      </c>
      <c r="H149" s="229">
        <v>0</v>
      </c>
      <c r="I149" s="229">
        <v>177454.75</v>
      </c>
      <c r="J149" s="229">
        <v>0</v>
      </c>
      <c r="K149" s="229">
        <v>222000</v>
      </c>
      <c r="L149" s="229">
        <v>0</v>
      </c>
      <c r="M149" s="229">
        <v>0</v>
      </c>
      <c r="N149" s="229">
        <v>0</v>
      </c>
      <c r="O149" s="229">
        <v>61956.529999999984</v>
      </c>
      <c r="P149" s="229">
        <v>31653.82</v>
      </c>
      <c r="Q149" s="229">
        <v>0</v>
      </c>
      <c r="R149" s="229">
        <v>0</v>
      </c>
      <c r="S149" s="229">
        <v>5427.83</v>
      </c>
      <c r="T149" s="229">
        <v>0</v>
      </c>
      <c r="U149" s="229">
        <v>0</v>
      </c>
      <c r="V149" s="229">
        <v>3318.33</v>
      </c>
      <c r="W149" s="229">
        <v>54539</v>
      </c>
      <c r="X149" s="229">
        <f t="shared" si="75"/>
        <v>2885945.2699999996</v>
      </c>
      <c r="Y149" s="229">
        <v>1224831.3099999975</v>
      </c>
      <c r="Z149" s="229">
        <v>0</v>
      </c>
      <c r="AA149" s="229">
        <v>300710.37</v>
      </c>
      <c r="AB149" s="229">
        <v>92090.480000001495</v>
      </c>
      <c r="AC149" s="229">
        <v>267449.88</v>
      </c>
      <c r="AD149" s="229">
        <v>308.85000000000002</v>
      </c>
      <c r="AE149" s="229">
        <v>72726.229999999516</v>
      </c>
      <c r="AF149" s="229">
        <v>7183.6400000000176</v>
      </c>
      <c r="AG149" s="229">
        <v>7831.03</v>
      </c>
      <c r="AH149" s="229">
        <v>0</v>
      </c>
      <c r="AI149" s="229">
        <v>0</v>
      </c>
      <c r="AJ149" s="229">
        <v>26407.33</v>
      </c>
      <c r="AK149" s="229">
        <v>0</v>
      </c>
      <c r="AL149" s="229">
        <v>366.48999999999978</v>
      </c>
      <c r="AM149" s="229">
        <v>6045.6</v>
      </c>
      <c r="AN149" s="229">
        <v>45051.109999999979</v>
      </c>
      <c r="AO149" s="229">
        <v>37394.07</v>
      </c>
      <c r="AP149" s="229">
        <v>18583.34</v>
      </c>
      <c r="AQ149" s="229">
        <v>136924.08000000013</v>
      </c>
      <c r="AR149" s="229">
        <v>22560.17</v>
      </c>
      <c r="AS149" s="229">
        <v>0</v>
      </c>
      <c r="AT149" s="229">
        <v>2228.86</v>
      </c>
      <c r="AU149" s="229">
        <v>9471</v>
      </c>
      <c r="AV149" s="229">
        <v>3820</v>
      </c>
      <c r="AW149" s="229">
        <v>88002.85</v>
      </c>
      <c r="AX149" s="229">
        <v>165991.68999999994</v>
      </c>
      <c r="AY149" s="229">
        <v>39423.5</v>
      </c>
      <c r="AZ149" s="229">
        <v>145846.14000000001</v>
      </c>
      <c r="BA149" s="229">
        <v>0</v>
      </c>
      <c r="BB149" s="229">
        <v>0</v>
      </c>
      <c r="BC149" s="229">
        <v>0</v>
      </c>
      <c r="BD149" s="229">
        <f t="shared" si="76"/>
        <v>2721248.0199999986</v>
      </c>
      <c r="BE149" s="229">
        <v>80479.270000000135</v>
      </c>
      <c r="BF149" s="229">
        <f t="shared" si="71"/>
        <v>164697.25000000093</v>
      </c>
      <c r="BG149" s="229">
        <f t="shared" si="72"/>
        <v>245176.52000000107</v>
      </c>
      <c r="BH149" s="229">
        <v>8207.5</v>
      </c>
      <c r="BI149" s="229">
        <v>0</v>
      </c>
      <c r="BJ149" s="229">
        <v>0</v>
      </c>
      <c r="BK149" s="229">
        <v>8207.5</v>
      </c>
      <c r="BL149" s="229">
        <v>0</v>
      </c>
      <c r="BM149" s="229">
        <v>8207.5</v>
      </c>
      <c r="BN149" s="229">
        <v>0</v>
      </c>
      <c r="BO149" s="229">
        <v>0</v>
      </c>
      <c r="BP149" s="229">
        <v>8207.5</v>
      </c>
      <c r="BQ149" s="229">
        <v>0</v>
      </c>
      <c r="BR149" s="229">
        <v>0</v>
      </c>
      <c r="BS149" s="229">
        <v>0</v>
      </c>
      <c r="BT149" s="229">
        <v>0</v>
      </c>
      <c r="BU149" s="229">
        <v>0</v>
      </c>
      <c r="BV149" s="229">
        <v>0</v>
      </c>
      <c r="BW149" s="229">
        <v>0</v>
      </c>
      <c r="BX149" s="229">
        <v>0</v>
      </c>
      <c r="BY149" s="229">
        <v>0</v>
      </c>
      <c r="BZ149" s="229">
        <v>0</v>
      </c>
      <c r="CA149" s="229">
        <v>0</v>
      </c>
      <c r="CB149" s="229">
        <v>0</v>
      </c>
      <c r="CC149" s="229">
        <f t="shared" si="77"/>
        <v>245176.52000000107</v>
      </c>
      <c r="CD149" s="229"/>
      <c r="CE149" s="229">
        <f t="shared" si="78"/>
        <v>0</v>
      </c>
      <c r="CF149" s="229"/>
      <c r="CG149" s="229">
        <f t="shared" si="73"/>
        <v>0</v>
      </c>
      <c r="CH149" s="229">
        <f t="shared" si="79"/>
        <v>245176.52000000107</v>
      </c>
      <c r="CI149" s="229">
        <v>465882.7</v>
      </c>
      <c r="CJ149" s="229">
        <v>0</v>
      </c>
      <c r="CK149" s="229">
        <v>0</v>
      </c>
      <c r="CL149" s="229">
        <v>465882.7</v>
      </c>
      <c r="CM149" s="229">
        <v>0</v>
      </c>
      <c r="CN149" s="229">
        <v>0</v>
      </c>
      <c r="CO149" s="229">
        <v>7892.93</v>
      </c>
      <c r="CP149" s="229">
        <v>0</v>
      </c>
      <c r="CQ149" s="229">
        <v>-183961.12</v>
      </c>
      <c r="CR149" s="229">
        <f t="shared" si="80"/>
        <v>289814.51</v>
      </c>
      <c r="CS149" s="229">
        <v>0</v>
      </c>
      <c r="CT149" s="229">
        <v>0</v>
      </c>
      <c r="CU149" s="229">
        <v>0</v>
      </c>
      <c r="CV149" s="229">
        <v>0</v>
      </c>
      <c r="CW149" s="229"/>
      <c r="CX149" s="229"/>
      <c r="CY149" s="229"/>
      <c r="CZ149" s="229">
        <v>0</v>
      </c>
      <c r="DA149" s="229">
        <f t="shared" si="81"/>
        <v>0</v>
      </c>
      <c r="DB149" s="229">
        <v>0</v>
      </c>
      <c r="DC149" s="229">
        <v>1867.12</v>
      </c>
      <c r="DD149" s="229">
        <v>0</v>
      </c>
      <c r="DE149" s="229">
        <v>0</v>
      </c>
      <c r="DF149" s="229">
        <v>-12101.22</v>
      </c>
      <c r="DG149" s="229">
        <v>-34403.9</v>
      </c>
      <c r="DH149" s="229">
        <v>0</v>
      </c>
      <c r="DI149" s="229">
        <v>0</v>
      </c>
      <c r="DJ149" s="229">
        <f t="shared" si="82"/>
        <v>-44638</v>
      </c>
      <c r="DK149" s="229">
        <v>0</v>
      </c>
      <c r="DL149" s="229">
        <v>0</v>
      </c>
      <c r="DM149" s="229">
        <v>0</v>
      </c>
      <c r="DN149" s="229">
        <v>0</v>
      </c>
      <c r="DO149" s="229">
        <v>0</v>
      </c>
      <c r="DP149" s="230">
        <v>9.9999999511055648E-3</v>
      </c>
      <c r="DQ149" s="231">
        <f t="shared" si="60"/>
        <v>1965300.7599999984</v>
      </c>
      <c r="DR149" s="232">
        <f t="shared" si="61"/>
        <v>755947.26000000024</v>
      </c>
      <c r="DS149" s="231">
        <f t="shared" si="62"/>
        <v>165991.68999999994</v>
      </c>
      <c r="DT149" s="231">
        <f t="shared" si="63"/>
        <v>99038.179999999978</v>
      </c>
      <c r="DU149" s="231">
        <f t="shared" si="64"/>
        <v>0</v>
      </c>
      <c r="DV149" s="231">
        <f t="shared" si="74"/>
        <v>0</v>
      </c>
    </row>
    <row r="150" spans="1:126" hidden="1">
      <c r="A150" s="226">
        <v>3372</v>
      </c>
      <c r="B150" s="227" t="s">
        <v>437</v>
      </c>
      <c r="C150" s="228" t="s">
        <v>281</v>
      </c>
      <c r="D150" s="228" t="s">
        <v>291</v>
      </c>
      <c r="E150" s="228" t="s">
        <v>5</v>
      </c>
      <c r="F150" s="228" t="s">
        <v>283</v>
      </c>
      <c r="G150" s="229">
        <v>3460206.83</v>
      </c>
      <c r="H150" s="229">
        <v>0</v>
      </c>
      <c r="I150" s="229">
        <v>132931.54</v>
      </c>
      <c r="J150" s="229">
        <v>0</v>
      </c>
      <c r="K150" s="229">
        <v>396600</v>
      </c>
      <c r="L150" s="229">
        <v>4599.5</v>
      </c>
      <c r="M150" s="229">
        <v>0</v>
      </c>
      <c r="N150" s="229">
        <v>0</v>
      </c>
      <c r="O150" s="229">
        <v>8795.7100000000482</v>
      </c>
      <c r="P150" s="229">
        <v>38269.550000000003</v>
      </c>
      <c r="Q150" s="229">
        <v>0</v>
      </c>
      <c r="R150" s="229">
        <v>0</v>
      </c>
      <c r="S150" s="229">
        <v>34433.79</v>
      </c>
      <c r="T150" s="229">
        <v>390469.54</v>
      </c>
      <c r="U150" s="229">
        <v>0</v>
      </c>
      <c r="V150" s="229">
        <v>6536.25</v>
      </c>
      <c r="W150" s="229">
        <v>87358</v>
      </c>
      <c r="X150" s="229">
        <f t="shared" si="75"/>
        <v>4560200.71</v>
      </c>
      <c r="Y150" s="229">
        <v>2105017.6600000043</v>
      </c>
      <c r="Z150" s="229">
        <v>0</v>
      </c>
      <c r="AA150" s="229">
        <v>621972.35000000009</v>
      </c>
      <c r="AB150" s="229">
        <v>0</v>
      </c>
      <c r="AC150" s="229">
        <v>363359.94</v>
      </c>
      <c r="AD150" s="229">
        <v>0</v>
      </c>
      <c r="AE150" s="229">
        <v>118439.90999999852</v>
      </c>
      <c r="AF150" s="229">
        <v>7374.5300000000043</v>
      </c>
      <c r="AG150" s="229">
        <v>23695.699999999997</v>
      </c>
      <c r="AH150" s="229">
        <v>0</v>
      </c>
      <c r="AI150" s="229">
        <v>0</v>
      </c>
      <c r="AJ150" s="229">
        <v>21265.579999999998</v>
      </c>
      <c r="AK150" s="229">
        <v>0</v>
      </c>
      <c r="AL150" s="229">
        <v>52889.04</v>
      </c>
      <c r="AM150" s="229">
        <v>6911.54</v>
      </c>
      <c r="AN150" s="229">
        <v>60845.159999999989</v>
      </c>
      <c r="AO150" s="229">
        <v>5776.96</v>
      </c>
      <c r="AP150" s="229">
        <v>10177.709999999999</v>
      </c>
      <c r="AQ150" s="229">
        <v>206255.8800000003</v>
      </c>
      <c r="AR150" s="229">
        <v>17547.75</v>
      </c>
      <c r="AS150" s="229">
        <v>0</v>
      </c>
      <c r="AT150" s="229">
        <v>27857.549999999981</v>
      </c>
      <c r="AU150" s="229">
        <v>16339.7</v>
      </c>
      <c r="AV150" s="229">
        <v>0</v>
      </c>
      <c r="AW150" s="229">
        <v>245490.35</v>
      </c>
      <c r="AX150" s="229">
        <v>214218.8</v>
      </c>
      <c r="AY150" s="229">
        <v>51103.229999999996</v>
      </c>
      <c r="AZ150" s="229">
        <v>124198.45999999999</v>
      </c>
      <c r="BA150" s="229">
        <v>0</v>
      </c>
      <c r="BB150" s="229">
        <v>0</v>
      </c>
      <c r="BC150" s="229">
        <v>0</v>
      </c>
      <c r="BD150" s="229">
        <f t="shared" si="76"/>
        <v>4300737.8000000035</v>
      </c>
      <c r="BE150" s="229">
        <v>213584.18999999971</v>
      </c>
      <c r="BF150" s="229">
        <f t="shared" si="71"/>
        <v>259462.90999999642</v>
      </c>
      <c r="BG150" s="229">
        <f t="shared" si="72"/>
        <v>473047.09999999614</v>
      </c>
      <c r="BH150" s="229">
        <v>0</v>
      </c>
      <c r="BI150" s="229">
        <v>0</v>
      </c>
      <c r="BJ150" s="229">
        <v>0</v>
      </c>
      <c r="BK150" s="229">
        <v>0</v>
      </c>
      <c r="BL150" s="229">
        <v>0</v>
      </c>
      <c r="BM150" s="229">
        <v>0</v>
      </c>
      <c r="BN150" s="229">
        <v>0</v>
      </c>
      <c r="BO150" s="229">
        <v>0</v>
      </c>
      <c r="BP150" s="229">
        <v>0</v>
      </c>
      <c r="BQ150" s="229">
        <v>0</v>
      </c>
      <c r="BR150" s="229">
        <v>0</v>
      </c>
      <c r="BS150" s="229">
        <v>0</v>
      </c>
      <c r="BT150" s="229">
        <v>0</v>
      </c>
      <c r="BU150" s="229">
        <v>0</v>
      </c>
      <c r="BV150" s="229">
        <v>0</v>
      </c>
      <c r="BW150" s="229">
        <v>0</v>
      </c>
      <c r="BX150" s="229">
        <v>0</v>
      </c>
      <c r="BY150" s="229">
        <v>0</v>
      </c>
      <c r="BZ150" s="229">
        <v>0</v>
      </c>
      <c r="CA150" s="229">
        <v>0</v>
      </c>
      <c r="CB150" s="229">
        <v>0</v>
      </c>
      <c r="CC150" s="229">
        <f t="shared" si="77"/>
        <v>473047.09999999614</v>
      </c>
      <c r="CD150" s="229"/>
      <c r="CE150" s="229">
        <f t="shared" si="78"/>
        <v>0</v>
      </c>
      <c r="CF150" s="229"/>
      <c r="CG150" s="229">
        <f t="shared" si="73"/>
        <v>0</v>
      </c>
      <c r="CH150" s="229">
        <f t="shared" si="79"/>
        <v>473047.09999999614</v>
      </c>
      <c r="CI150" s="229">
        <v>835373.22</v>
      </c>
      <c r="CJ150" s="229">
        <v>7677.96</v>
      </c>
      <c r="CK150" s="229">
        <v>0</v>
      </c>
      <c r="CL150" s="229">
        <v>827695.26</v>
      </c>
      <c r="CM150" s="229">
        <v>0</v>
      </c>
      <c r="CN150" s="229">
        <v>0</v>
      </c>
      <c r="CO150" s="229">
        <v>5003.62</v>
      </c>
      <c r="CP150" s="229">
        <v>0</v>
      </c>
      <c r="CQ150" s="229">
        <v>-264663.73</v>
      </c>
      <c r="CR150" s="229">
        <f t="shared" si="80"/>
        <v>568035.15</v>
      </c>
      <c r="CS150" s="229">
        <v>0</v>
      </c>
      <c r="CT150" s="229">
        <v>0</v>
      </c>
      <c r="CU150" s="229">
        <v>0</v>
      </c>
      <c r="CV150" s="229">
        <v>0</v>
      </c>
      <c r="CW150" s="229"/>
      <c r="CX150" s="229"/>
      <c r="CY150" s="229"/>
      <c r="CZ150" s="229">
        <v>0</v>
      </c>
      <c r="DA150" s="229">
        <f t="shared" si="81"/>
        <v>0</v>
      </c>
      <c r="DB150" s="229">
        <v>0</v>
      </c>
      <c r="DC150" s="229">
        <v>8253.94</v>
      </c>
      <c r="DD150" s="229">
        <v>0</v>
      </c>
      <c r="DE150" s="229">
        <v>0</v>
      </c>
      <c r="DF150" s="229">
        <v>-41181</v>
      </c>
      <c r="DG150" s="229">
        <v>-62060.73</v>
      </c>
      <c r="DH150" s="229">
        <v>0</v>
      </c>
      <c r="DI150" s="229">
        <v>0</v>
      </c>
      <c r="DJ150" s="229">
        <f t="shared" si="82"/>
        <v>-94987.790000000008</v>
      </c>
      <c r="DK150" s="229">
        <v>0</v>
      </c>
      <c r="DL150" s="229">
        <v>0</v>
      </c>
      <c r="DM150" s="229">
        <v>0</v>
      </c>
      <c r="DN150" s="229">
        <v>0</v>
      </c>
      <c r="DO150" s="229">
        <v>0</v>
      </c>
      <c r="DP150" s="230">
        <v>-0.26000000012572855</v>
      </c>
      <c r="DQ150" s="231">
        <f t="shared" ref="DQ150:DQ181" si="83">SUM(Y150:AF150)</f>
        <v>3216164.3900000029</v>
      </c>
      <c r="DR150" s="232">
        <f t="shared" ref="DR150:DR181" si="84">BD150-DQ150</f>
        <v>1084573.4100000006</v>
      </c>
      <c r="DS150" s="231">
        <f t="shared" ref="DS150:DS181" si="85">AX150</f>
        <v>214218.8</v>
      </c>
      <c r="DT150" s="231">
        <f t="shared" ref="DT150:DT181" si="86">SUM(N150:P150,S150)</f>
        <v>81499.050000000047</v>
      </c>
      <c r="DU150" s="231">
        <f t="shared" ref="DU150:DU181" si="87">SUM(T150+Q150+R150)</f>
        <v>390469.54</v>
      </c>
      <c r="DV150" s="231">
        <f t="shared" si="74"/>
        <v>0</v>
      </c>
    </row>
    <row r="151" spans="1:126">
      <c r="A151" s="226">
        <v>3375</v>
      </c>
      <c r="B151" s="227" t="s">
        <v>438</v>
      </c>
      <c r="C151" s="228" t="s">
        <v>281</v>
      </c>
      <c r="D151" s="228" t="s">
        <v>291</v>
      </c>
      <c r="E151" s="228" t="s">
        <v>5</v>
      </c>
      <c r="F151" s="228" t="s">
        <v>283</v>
      </c>
      <c r="G151" s="229">
        <v>2547469.7000000002</v>
      </c>
      <c r="H151" s="229">
        <v>0</v>
      </c>
      <c r="I151" s="229">
        <v>0</v>
      </c>
      <c r="J151" s="229">
        <v>0</v>
      </c>
      <c r="K151" s="229">
        <v>0</v>
      </c>
      <c r="L151" s="229">
        <v>0</v>
      </c>
      <c r="M151" s="229">
        <v>23689.59</v>
      </c>
      <c r="N151" s="229">
        <v>0</v>
      </c>
      <c r="O151" s="229">
        <v>123205</v>
      </c>
      <c r="P151" s="229">
        <v>137023.19</v>
      </c>
      <c r="Q151" s="229">
        <v>0</v>
      </c>
      <c r="R151" s="229">
        <v>0</v>
      </c>
      <c r="S151" s="229">
        <v>19596.64</v>
      </c>
      <c r="T151" s="229">
        <v>0</v>
      </c>
      <c r="U151" s="229">
        <v>0</v>
      </c>
      <c r="V151" s="229">
        <v>0</v>
      </c>
      <c r="W151" s="229">
        <v>0</v>
      </c>
      <c r="X151" s="229">
        <v>2850984.12</v>
      </c>
      <c r="Y151" s="229">
        <v>1419557.81</v>
      </c>
      <c r="Z151" s="229">
        <v>0</v>
      </c>
      <c r="AA151" s="229">
        <v>427281.42</v>
      </c>
      <c r="AB151" s="229">
        <v>82179.520000000004</v>
      </c>
      <c r="AC151" s="229">
        <v>98503.33</v>
      </c>
      <c r="AD151" s="229">
        <v>0</v>
      </c>
      <c r="AE151" s="229">
        <v>67669.94</v>
      </c>
      <c r="AF151" s="229">
        <v>611</v>
      </c>
      <c r="AG151" s="229">
        <v>1550</v>
      </c>
      <c r="AH151" s="229">
        <v>2202</v>
      </c>
      <c r="AI151" s="229">
        <v>0</v>
      </c>
      <c r="AJ151" s="229">
        <v>48238.39</v>
      </c>
      <c r="AK151" s="229">
        <v>24891.35</v>
      </c>
      <c r="AL151" s="229">
        <v>1715.53</v>
      </c>
      <c r="AM151" s="229">
        <v>5487.07</v>
      </c>
      <c r="AN151" s="229">
        <v>35190.910000000003</v>
      </c>
      <c r="AO151" s="229">
        <v>3789.47</v>
      </c>
      <c r="AP151" s="229">
        <v>13338.05</v>
      </c>
      <c r="AQ151" s="229">
        <v>100376.5</v>
      </c>
      <c r="AR151" s="229">
        <v>0</v>
      </c>
      <c r="AS151" s="229">
        <v>0</v>
      </c>
      <c r="AT151" s="229">
        <v>45240.189999999995</v>
      </c>
      <c r="AU151" s="229">
        <v>15576.35</v>
      </c>
      <c r="AV151" s="229">
        <v>0</v>
      </c>
      <c r="AW151" s="229">
        <v>213384.93</v>
      </c>
      <c r="AX151" s="229">
        <v>59447.73</v>
      </c>
      <c r="AY151" s="229">
        <v>13039.12</v>
      </c>
      <c r="AZ151" s="229">
        <v>108669.33</v>
      </c>
      <c r="BA151" s="229">
        <v>0</v>
      </c>
      <c r="BB151" s="229">
        <v>0</v>
      </c>
      <c r="BC151" s="229">
        <v>0</v>
      </c>
      <c r="BD151" s="229">
        <v>2787939.9400000004</v>
      </c>
      <c r="BE151" s="229">
        <v>336398.80000000016</v>
      </c>
      <c r="BF151" s="229">
        <v>63044.179999999702</v>
      </c>
      <c r="BG151" s="229">
        <v>399442.97999999986</v>
      </c>
      <c r="BH151" s="229">
        <v>0</v>
      </c>
      <c r="BI151" s="229">
        <v>0</v>
      </c>
      <c r="BJ151" s="229">
        <v>0</v>
      </c>
      <c r="BK151" s="229">
        <v>0</v>
      </c>
      <c r="BL151" s="229">
        <v>0</v>
      </c>
      <c r="BM151" s="229">
        <v>0</v>
      </c>
      <c r="BN151" s="229">
        <v>0</v>
      </c>
      <c r="BO151" s="229">
        <v>0</v>
      </c>
      <c r="BP151" s="229">
        <v>0</v>
      </c>
      <c r="BQ151" s="229">
        <v>0</v>
      </c>
      <c r="BR151" s="229">
        <v>0</v>
      </c>
      <c r="BS151" s="229">
        <v>0</v>
      </c>
      <c r="BT151" s="229">
        <v>0</v>
      </c>
      <c r="BU151" s="229">
        <v>0</v>
      </c>
      <c r="BV151" s="229">
        <v>0</v>
      </c>
      <c r="BW151" s="229">
        <v>0</v>
      </c>
      <c r="BX151" s="229">
        <v>0</v>
      </c>
      <c r="BY151" s="229">
        <v>0</v>
      </c>
      <c r="BZ151" s="229">
        <v>0</v>
      </c>
      <c r="CA151" s="229">
        <v>0</v>
      </c>
      <c r="CB151" s="229">
        <v>0</v>
      </c>
      <c r="CC151" s="229">
        <v>399442.97999999986</v>
      </c>
      <c r="CD151" s="229">
        <v>0</v>
      </c>
      <c r="CE151" s="229">
        <v>0</v>
      </c>
      <c r="CF151" s="229">
        <v>0</v>
      </c>
      <c r="CG151" s="229">
        <v>0</v>
      </c>
      <c r="CH151" s="229">
        <v>399442.97999999986</v>
      </c>
      <c r="CI151" s="229">
        <v>722546.86</v>
      </c>
      <c r="CJ151" s="229">
        <v>375926.61</v>
      </c>
      <c r="CK151" s="229">
        <v>0</v>
      </c>
      <c r="CL151" s="229">
        <v>346620.25</v>
      </c>
      <c r="CM151" s="229">
        <v>0</v>
      </c>
      <c r="CN151" s="229">
        <v>0</v>
      </c>
      <c r="CO151" s="229">
        <v>7758.25</v>
      </c>
      <c r="CP151" s="229">
        <v>0</v>
      </c>
      <c r="CQ151" s="229">
        <v>0</v>
      </c>
      <c r="CR151" s="229">
        <v>354378.5</v>
      </c>
      <c r="CS151" s="229">
        <v>0</v>
      </c>
      <c r="CT151" s="229">
        <v>0</v>
      </c>
      <c r="CU151" s="229">
        <v>0</v>
      </c>
      <c r="CV151" s="229">
        <v>0</v>
      </c>
      <c r="CW151" s="229"/>
      <c r="CX151" s="229"/>
      <c r="CY151" s="229"/>
      <c r="CZ151" s="229">
        <v>0</v>
      </c>
      <c r="DA151" s="229">
        <v>0</v>
      </c>
      <c r="DB151" s="229">
        <v>0</v>
      </c>
      <c r="DC151" s="229">
        <v>116774.75999999998</v>
      </c>
      <c r="DD151" s="229">
        <v>0</v>
      </c>
      <c r="DE151" s="229">
        <v>0</v>
      </c>
      <c r="DF151" s="229">
        <v>-28018.83</v>
      </c>
      <c r="DG151" s="229">
        <v>-43691.58</v>
      </c>
      <c r="DH151" s="229">
        <v>0</v>
      </c>
      <c r="DI151" s="229">
        <v>0</v>
      </c>
      <c r="DJ151" s="229">
        <v>45064.349999999977</v>
      </c>
      <c r="DK151" s="229">
        <v>0</v>
      </c>
      <c r="DL151" s="229">
        <v>0</v>
      </c>
      <c r="DM151" s="229">
        <v>0</v>
      </c>
      <c r="DN151" s="229">
        <v>0</v>
      </c>
      <c r="DO151" s="229">
        <v>0</v>
      </c>
      <c r="DP151" s="230">
        <v>0.13000000000465661</v>
      </c>
      <c r="DQ151" s="231">
        <f t="shared" si="83"/>
        <v>2095803.02</v>
      </c>
      <c r="DR151" s="232">
        <f t="shared" si="84"/>
        <v>692136.92000000039</v>
      </c>
      <c r="DS151" s="231">
        <f t="shared" si="85"/>
        <v>59447.73</v>
      </c>
      <c r="DT151" s="231">
        <f t="shared" si="86"/>
        <v>279824.83</v>
      </c>
      <c r="DU151" s="231">
        <f t="shared" si="87"/>
        <v>0</v>
      </c>
      <c r="DV151" s="231">
        <f t="shared" si="74"/>
        <v>0</v>
      </c>
    </row>
    <row r="152" spans="1:126" hidden="1">
      <c r="A152" s="226">
        <v>3331</v>
      </c>
      <c r="B152" s="227" t="s">
        <v>439</v>
      </c>
      <c r="C152" s="228" t="s">
        <v>281</v>
      </c>
      <c r="D152" s="228" t="s">
        <v>291</v>
      </c>
      <c r="E152" s="228" t="s">
        <v>5</v>
      </c>
      <c r="F152" s="228" t="s">
        <v>283</v>
      </c>
      <c r="G152" s="229">
        <v>1434504.64</v>
      </c>
      <c r="H152" s="229">
        <v>0</v>
      </c>
      <c r="I152" s="229">
        <v>29199.38</v>
      </c>
      <c r="J152" s="229">
        <v>0</v>
      </c>
      <c r="K152" s="229">
        <v>111000</v>
      </c>
      <c r="L152" s="229">
        <v>4656.93</v>
      </c>
      <c r="M152" s="229">
        <v>0</v>
      </c>
      <c r="N152" s="229">
        <v>0</v>
      </c>
      <c r="O152" s="229">
        <v>28836.770000000008</v>
      </c>
      <c r="P152" s="229">
        <v>18709.64</v>
      </c>
      <c r="Q152" s="229">
        <v>0</v>
      </c>
      <c r="R152" s="229">
        <v>0</v>
      </c>
      <c r="S152" s="229">
        <v>7413.74</v>
      </c>
      <c r="T152" s="229">
        <v>0</v>
      </c>
      <c r="U152" s="229">
        <v>0</v>
      </c>
      <c r="V152" s="229">
        <v>3118.71</v>
      </c>
      <c r="W152" s="229">
        <v>45601</v>
      </c>
      <c r="X152" s="229">
        <f t="shared" si="75"/>
        <v>1683040.8099999996</v>
      </c>
      <c r="Y152" s="229">
        <v>782916.99999999988</v>
      </c>
      <c r="Z152" s="229">
        <v>0</v>
      </c>
      <c r="AA152" s="229">
        <v>251027.48</v>
      </c>
      <c r="AB152" s="229">
        <v>52639.120000000199</v>
      </c>
      <c r="AC152" s="229">
        <v>92377.29</v>
      </c>
      <c r="AD152" s="229">
        <v>0</v>
      </c>
      <c r="AE152" s="229">
        <v>55904.049999999974</v>
      </c>
      <c r="AF152" s="229">
        <v>0</v>
      </c>
      <c r="AG152" s="229">
        <v>12495.349999999999</v>
      </c>
      <c r="AH152" s="229">
        <v>0</v>
      </c>
      <c r="AI152" s="229">
        <v>0</v>
      </c>
      <c r="AJ152" s="229">
        <v>19167.84</v>
      </c>
      <c r="AK152" s="229">
        <v>293.70999999999998</v>
      </c>
      <c r="AL152" s="229">
        <v>956.44</v>
      </c>
      <c r="AM152" s="229">
        <v>2988.67</v>
      </c>
      <c r="AN152" s="229">
        <v>22665.47</v>
      </c>
      <c r="AO152" s="229">
        <v>8213.56</v>
      </c>
      <c r="AP152" s="229">
        <v>4745.38</v>
      </c>
      <c r="AQ152" s="229">
        <v>57233.580000000016</v>
      </c>
      <c r="AR152" s="229">
        <v>0</v>
      </c>
      <c r="AS152" s="229">
        <v>0</v>
      </c>
      <c r="AT152" s="229">
        <v>8735.08</v>
      </c>
      <c r="AU152" s="229">
        <v>0</v>
      </c>
      <c r="AV152" s="229">
        <v>6095</v>
      </c>
      <c r="AW152" s="229">
        <v>118593.44</v>
      </c>
      <c r="AX152" s="229">
        <v>11609.67</v>
      </c>
      <c r="AY152" s="229">
        <v>11178.62</v>
      </c>
      <c r="AZ152" s="229">
        <v>109848.48</v>
      </c>
      <c r="BA152" s="229">
        <v>0</v>
      </c>
      <c r="BB152" s="229">
        <v>0</v>
      </c>
      <c r="BC152" s="229">
        <v>0</v>
      </c>
      <c r="BD152" s="229">
        <f t="shared" si="76"/>
        <v>1629685.2300000002</v>
      </c>
      <c r="BE152" s="229">
        <v>25482.689999999944</v>
      </c>
      <c r="BF152" s="229">
        <f t="shared" si="71"/>
        <v>53355.579999999376</v>
      </c>
      <c r="BG152" s="229">
        <f t="shared" si="72"/>
        <v>78838.26999999932</v>
      </c>
      <c r="BH152" s="229">
        <v>0</v>
      </c>
      <c r="BI152" s="229">
        <v>0</v>
      </c>
      <c r="BJ152" s="229">
        <v>0</v>
      </c>
      <c r="BK152" s="229">
        <v>0</v>
      </c>
      <c r="BL152" s="229">
        <v>0</v>
      </c>
      <c r="BM152" s="229">
        <v>0</v>
      </c>
      <c r="BN152" s="229">
        <v>0</v>
      </c>
      <c r="BO152" s="229">
        <v>0</v>
      </c>
      <c r="BP152" s="229">
        <v>0</v>
      </c>
      <c r="BQ152" s="229">
        <v>0</v>
      </c>
      <c r="BR152" s="229">
        <v>0</v>
      </c>
      <c r="BS152" s="229">
        <v>0</v>
      </c>
      <c r="BT152" s="229">
        <v>0</v>
      </c>
      <c r="BU152" s="229">
        <v>0</v>
      </c>
      <c r="BV152" s="229">
        <v>0</v>
      </c>
      <c r="BW152" s="229">
        <v>0</v>
      </c>
      <c r="BX152" s="229">
        <v>0</v>
      </c>
      <c r="BY152" s="229">
        <v>0</v>
      </c>
      <c r="BZ152" s="229">
        <v>0</v>
      </c>
      <c r="CA152" s="229">
        <v>0</v>
      </c>
      <c r="CB152" s="229">
        <v>0</v>
      </c>
      <c r="CC152" s="229">
        <f t="shared" si="77"/>
        <v>78838.26999999932</v>
      </c>
      <c r="CD152" s="229"/>
      <c r="CE152" s="229">
        <f t="shared" si="78"/>
        <v>0</v>
      </c>
      <c r="CF152" s="229"/>
      <c r="CG152" s="229">
        <f t="shared" si="73"/>
        <v>0</v>
      </c>
      <c r="CH152" s="229">
        <f t="shared" si="79"/>
        <v>78838.26999999932</v>
      </c>
      <c r="CI152" s="229">
        <v>132957.19</v>
      </c>
      <c r="CJ152" s="229">
        <v>0</v>
      </c>
      <c r="CK152" s="229">
        <v>0</v>
      </c>
      <c r="CL152" s="229">
        <v>132957.19</v>
      </c>
      <c r="CM152" s="229">
        <v>0</v>
      </c>
      <c r="CN152" s="229">
        <v>0</v>
      </c>
      <c r="CO152" s="229">
        <v>2805.81</v>
      </c>
      <c r="CP152" s="229">
        <v>1007.67</v>
      </c>
      <c r="CQ152" s="229">
        <v>-27336.070000000007</v>
      </c>
      <c r="CR152" s="229">
        <f t="shared" si="80"/>
        <v>109434.6</v>
      </c>
      <c r="CS152" s="229">
        <v>0</v>
      </c>
      <c r="CT152" s="229">
        <v>0</v>
      </c>
      <c r="CU152" s="229">
        <v>0</v>
      </c>
      <c r="CV152" s="229">
        <v>0</v>
      </c>
      <c r="CW152" s="229"/>
      <c r="CX152" s="229"/>
      <c r="CY152" s="229"/>
      <c r="CZ152" s="229">
        <v>0</v>
      </c>
      <c r="DA152" s="229">
        <f t="shared" si="81"/>
        <v>0</v>
      </c>
      <c r="DB152" s="229">
        <v>0</v>
      </c>
      <c r="DC152" s="229">
        <v>1095.6600000000001</v>
      </c>
      <c r="DD152" s="229">
        <v>0</v>
      </c>
      <c r="DE152" s="229">
        <v>0</v>
      </c>
      <c r="DF152" s="229">
        <v>0</v>
      </c>
      <c r="DG152" s="229">
        <v>-31691.99</v>
      </c>
      <c r="DH152" s="229">
        <v>0</v>
      </c>
      <c r="DI152" s="229">
        <v>0</v>
      </c>
      <c r="DJ152" s="229">
        <f t="shared" si="82"/>
        <v>-30596.33</v>
      </c>
      <c r="DK152" s="229">
        <v>0</v>
      </c>
      <c r="DL152" s="229">
        <v>0</v>
      </c>
      <c r="DM152" s="229">
        <v>0</v>
      </c>
      <c r="DN152" s="229">
        <v>0</v>
      </c>
      <c r="DO152" s="229">
        <v>0</v>
      </c>
      <c r="DP152" s="230">
        <v>0</v>
      </c>
      <c r="DQ152" s="231">
        <f t="shared" si="83"/>
        <v>1234864.9400000002</v>
      </c>
      <c r="DR152" s="232">
        <f t="shared" si="84"/>
        <v>394820.29000000004</v>
      </c>
      <c r="DS152" s="231">
        <f t="shared" si="85"/>
        <v>11609.67</v>
      </c>
      <c r="DT152" s="231">
        <f t="shared" si="86"/>
        <v>54960.15</v>
      </c>
      <c r="DU152" s="231">
        <f t="shared" si="87"/>
        <v>0</v>
      </c>
      <c r="DV152" s="231">
        <f t="shared" si="74"/>
        <v>0</v>
      </c>
    </row>
    <row r="153" spans="1:126" hidden="1">
      <c r="A153" s="226">
        <v>3406</v>
      </c>
      <c r="B153" s="227" t="s">
        <v>440</v>
      </c>
      <c r="C153" s="228" t="s">
        <v>281</v>
      </c>
      <c r="D153" s="228" t="s">
        <v>291</v>
      </c>
      <c r="E153" s="228" t="s">
        <v>5</v>
      </c>
      <c r="F153" s="228" t="s">
        <v>293</v>
      </c>
      <c r="G153" s="229">
        <v>1725004.35</v>
      </c>
      <c r="H153" s="229">
        <v>0</v>
      </c>
      <c r="I153" s="229">
        <v>47357.2</v>
      </c>
      <c r="J153" s="229">
        <v>0</v>
      </c>
      <c r="K153" s="229">
        <v>232190</v>
      </c>
      <c r="L153" s="229">
        <v>2400</v>
      </c>
      <c r="M153" s="229">
        <v>0</v>
      </c>
      <c r="N153" s="229">
        <v>0</v>
      </c>
      <c r="O153" s="229">
        <v>23080.35</v>
      </c>
      <c r="P153" s="229">
        <v>26477.1</v>
      </c>
      <c r="Q153" s="229">
        <v>0</v>
      </c>
      <c r="R153" s="229">
        <v>0</v>
      </c>
      <c r="S153" s="229">
        <v>12896.050000000003</v>
      </c>
      <c r="T153" s="229">
        <v>0</v>
      </c>
      <c r="U153" s="229">
        <v>0</v>
      </c>
      <c r="V153" s="229">
        <v>4302.71</v>
      </c>
      <c r="W153" s="229">
        <v>30076</v>
      </c>
      <c r="X153" s="229">
        <f t="shared" si="75"/>
        <v>2103783.7600000002</v>
      </c>
      <c r="Y153" s="229">
        <v>1008405.2699999978</v>
      </c>
      <c r="Z153" s="229">
        <v>35128.17</v>
      </c>
      <c r="AA153" s="229">
        <v>262402</v>
      </c>
      <c r="AB153" s="229">
        <v>0</v>
      </c>
      <c r="AC153" s="229">
        <v>207689.38</v>
      </c>
      <c r="AD153" s="229">
        <v>0</v>
      </c>
      <c r="AE153" s="229">
        <v>29774.22</v>
      </c>
      <c r="AF153" s="229">
        <v>0</v>
      </c>
      <c r="AG153" s="229">
        <v>6468.2999999999993</v>
      </c>
      <c r="AH153" s="229">
        <v>0</v>
      </c>
      <c r="AI153" s="229">
        <v>0</v>
      </c>
      <c r="AJ153" s="229">
        <v>34020.460000000006</v>
      </c>
      <c r="AK153" s="229">
        <v>4894.369999999999</v>
      </c>
      <c r="AL153" s="229">
        <v>31343.81</v>
      </c>
      <c r="AM153" s="229">
        <v>7210.7899999999981</v>
      </c>
      <c r="AN153" s="229">
        <v>3719.5600000000036</v>
      </c>
      <c r="AO153" s="229">
        <v>3842.48</v>
      </c>
      <c r="AP153" s="229">
        <v>5647.02</v>
      </c>
      <c r="AQ153" s="229">
        <v>59131.830000000016</v>
      </c>
      <c r="AR153" s="229">
        <v>0</v>
      </c>
      <c r="AS153" s="229">
        <v>0</v>
      </c>
      <c r="AT153" s="229">
        <v>17217.020000000004</v>
      </c>
      <c r="AU153" s="229">
        <v>0</v>
      </c>
      <c r="AV153" s="229">
        <v>4628.3999999999996</v>
      </c>
      <c r="AW153" s="229">
        <v>100649.11</v>
      </c>
      <c r="AX153" s="229">
        <v>25401.95</v>
      </c>
      <c r="AY153" s="229">
        <v>6016.8</v>
      </c>
      <c r="AZ153" s="229">
        <v>127249.09999999998</v>
      </c>
      <c r="BA153" s="229">
        <v>0</v>
      </c>
      <c r="BB153" s="229">
        <v>0</v>
      </c>
      <c r="BC153" s="229">
        <v>0</v>
      </c>
      <c r="BD153" s="229">
        <f t="shared" si="76"/>
        <v>1980840.0399999982</v>
      </c>
      <c r="BE153" s="229">
        <v>147532.44999999995</v>
      </c>
      <c r="BF153" s="229">
        <f t="shared" si="71"/>
        <v>122943.72000000207</v>
      </c>
      <c r="BG153" s="229">
        <f t="shared" si="72"/>
        <v>270476.17000000202</v>
      </c>
      <c r="BH153" s="229">
        <v>0</v>
      </c>
      <c r="BI153" s="229">
        <v>0</v>
      </c>
      <c r="BJ153" s="229">
        <v>0</v>
      </c>
      <c r="BK153" s="229">
        <v>0</v>
      </c>
      <c r="BL153" s="229">
        <v>0</v>
      </c>
      <c r="BM153" s="229">
        <v>0</v>
      </c>
      <c r="BN153" s="229">
        <v>0</v>
      </c>
      <c r="BO153" s="229">
        <v>0</v>
      </c>
      <c r="BP153" s="229">
        <v>0</v>
      </c>
      <c r="BQ153" s="229">
        <v>0</v>
      </c>
      <c r="BR153" s="229">
        <v>0</v>
      </c>
      <c r="BS153" s="229">
        <v>0</v>
      </c>
      <c r="BT153" s="229">
        <v>0</v>
      </c>
      <c r="BU153" s="229">
        <v>0</v>
      </c>
      <c r="BV153" s="229">
        <v>0</v>
      </c>
      <c r="BW153" s="229">
        <v>0</v>
      </c>
      <c r="BX153" s="229">
        <v>0</v>
      </c>
      <c r="BY153" s="229">
        <v>0</v>
      </c>
      <c r="BZ153" s="229">
        <v>0</v>
      </c>
      <c r="CA153" s="229">
        <v>0</v>
      </c>
      <c r="CB153" s="229">
        <v>0</v>
      </c>
      <c r="CC153" s="229">
        <f t="shared" si="77"/>
        <v>270476.17000000202</v>
      </c>
      <c r="CD153" s="229"/>
      <c r="CE153" s="229">
        <f t="shared" si="78"/>
        <v>0</v>
      </c>
      <c r="CF153" s="229"/>
      <c r="CG153" s="229">
        <f t="shared" si="73"/>
        <v>0</v>
      </c>
      <c r="CH153" s="229">
        <f t="shared" si="79"/>
        <v>270476.17000000202</v>
      </c>
      <c r="CI153" s="229">
        <v>0</v>
      </c>
      <c r="CJ153" s="229">
        <v>0</v>
      </c>
      <c r="CK153" s="229">
        <v>0</v>
      </c>
      <c r="CL153" s="229">
        <v>0</v>
      </c>
      <c r="CM153" s="229">
        <v>0</v>
      </c>
      <c r="CN153" s="229">
        <v>0</v>
      </c>
      <c r="CO153" s="229">
        <v>0</v>
      </c>
      <c r="CP153" s="229">
        <v>0</v>
      </c>
      <c r="CQ153" s="229">
        <v>0</v>
      </c>
      <c r="CR153" s="229">
        <f t="shared" si="80"/>
        <v>0</v>
      </c>
      <c r="CS153" s="229">
        <v>0</v>
      </c>
      <c r="CT153" s="229">
        <v>0</v>
      </c>
      <c r="CU153" s="229">
        <v>0</v>
      </c>
      <c r="CV153" s="229">
        <v>0</v>
      </c>
      <c r="CW153" s="229"/>
      <c r="CX153" s="229"/>
      <c r="CY153" s="229"/>
      <c r="CZ153" s="229">
        <v>290611.73000000214</v>
      </c>
      <c r="DA153" s="229">
        <f t="shared" si="81"/>
        <v>290611.73000000214</v>
      </c>
      <c r="DB153" s="229">
        <v>0</v>
      </c>
      <c r="DC153" s="229">
        <v>5980.56</v>
      </c>
      <c r="DD153" s="229">
        <v>0</v>
      </c>
      <c r="DE153" s="229">
        <v>0</v>
      </c>
      <c r="DF153" s="229">
        <v>0</v>
      </c>
      <c r="DG153" s="229">
        <v>-26116.12</v>
      </c>
      <c r="DH153" s="229">
        <v>0</v>
      </c>
      <c r="DI153" s="229">
        <v>0</v>
      </c>
      <c r="DJ153" s="229">
        <f t="shared" si="82"/>
        <v>-20135.559999999998</v>
      </c>
      <c r="DK153" s="229">
        <v>0</v>
      </c>
      <c r="DL153" s="229">
        <v>0</v>
      </c>
      <c r="DM153" s="229">
        <v>0</v>
      </c>
      <c r="DN153" s="229">
        <v>0</v>
      </c>
      <c r="DO153" s="229">
        <v>0</v>
      </c>
      <c r="DP153" s="230">
        <v>-2.1536834537982941E-9</v>
      </c>
      <c r="DQ153" s="231">
        <f t="shared" si="83"/>
        <v>1543399.0399999979</v>
      </c>
      <c r="DR153" s="232">
        <f t="shared" si="84"/>
        <v>437441.00000000023</v>
      </c>
      <c r="DS153" s="231">
        <f t="shared" si="85"/>
        <v>25401.95</v>
      </c>
      <c r="DT153" s="231">
        <f t="shared" si="86"/>
        <v>62453.5</v>
      </c>
      <c r="DU153" s="231">
        <f t="shared" si="87"/>
        <v>0</v>
      </c>
      <c r="DV153" s="231">
        <f t="shared" si="74"/>
        <v>0</v>
      </c>
    </row>
    <row r="154" spans="1:126" hidden="1">
      <c r="A154" s="226">
        <v>3386</v>
      </c>
      <c r="B154" s="227" t="s">
        <v>441</v>
      </c>
      <c r="C154" s="228" t="s">
        <v>281</v>
      </c>
      <c r="D154" s="228" t="s">
        <v>291</v>
      </c>
      <c r="E154" s="228" t="s">
        <v>5</v>
      </c>
      <c r="F154" s="228" t="s">
        <v>283</v>
      </c>
      <c r="G154" s="229">
        <v>1491688.89</v>
      </c>
      <c r="H154" s="229">
        <v>0</v>
      </c>
      <c r="I154" s="229">
        <v>100097.35</v>
      </c>
      <c r="J154" s="229">
        <v>0</v>
      </c>
      <c r="K154" s="229">
        <v>157100</v>
      </c>
      <c r="L154" s="229">
        <v>971.29</v>
      </c>
      <c r="M154" s="229">
        <v>0</v>
      </c>
      <c r="N154" s="229">
        <v>0</v>
      </c>
      <c r="O154" s="229">
        <v>20674.8</v>
      </c>
      <c r="P154" s="229">
        <v>0</v>
      </c>
      <c r="Q154" s="229">
        <v>0</v>
      </c>
      <c r="R154" s="229">
        <v>0</v>
      </c>
      <c r="S154" s="229">
        <v>5355.8499999999985</v>
      </c>
      <c r="T154" s="229">
        <v>0</v>
      </c>
      <c r="U154" s="229">
        <v>0</v>
      </c>
      <c r="V154" s="229">
        <v>7981.67</v>
      </c>
      <c r="W154" s="229">
        <v>31863</v>
      </c>
      <c r="X154" s="229">
        <f t="shared" si="75"/>
        <v>1815732.85</v>
      </c>
      <c r="Y154" s="229">
        <v>845037.24000000092</v>
      </c>
      <c r="Z154" s="229">
        <v>0</v>
      </c>
      <c r="AA154" s="229">
        <v>411382.01</v>
      </c>
      <c r="AB154" s="229">
        <v>63408.050000000425</v>
      </c>
      <c r="AC154" s="229">
        <v>18847.760000000002</v>
      </c>
      <c r="AD154" s="229">
        <v>0</v>
      </c>
      <c r="AE154" s="229">
        <v>54126.619999999879</v>
      </c>
      <c r="AF154" s="229">
        <v>1432.4399999999696</v>
      </c>
      <c r="AG154" s="229">
        <v>4680</v>
      </c>
      <c r="AH154" s="229">
        <v>0</v>
      </c>
      <c r="AI154" s="229">
        <v>0</v>
      </c>
      <c r="AJ154" s="229">
        <v>37635.640000000007</v>
      </c>
      <c r="AK154" s="229">
        <v>0</v>
      </c>
      <c r="AL154" s="229">
        <v>4221.6400000000003</v>
      </c>
      <c r="AM154" s="229">
        <v>2814.7</v>
      </c>
      <c r="AN154" s="229">
        <v>33218.04</v>
      </c>
      <c r="AO154" s="229">
        <v>0</v>
      </c>
      <c r="AP154" s="229">
        <v>5278.4400000000005</v>
      </c>
      <c r="AQ154" s="229">
        <v>46104.999999999993</v>
      </c>
      <c r="AR154" s="229">
        <v>0</v>
      </c>
      <c r="AS154" s="229">
        <v>0</v>
      </c>
      <c r="AT154" s="229">
        <v>63193.17</v>
      </c>
      <c r="AU154" s="229">
        <v>9500.7099999999991</v>
      </c>
      <c r="AV154" s="229">
        <v>3220</v>
      </c>
      <c r="AW154" s="229">
        <v>88096.549999999988</v>
      </c>
      <c r="AX154" s="229">
        <v>11816.319999999998</v>
      </c>
      <c r="AY154" s="229">
        <v>1728.48</v>
      </c>
      <c r="AZ154" s="229">
        <v>159327.47</v>
      </c>
      <c r="BA154" s="229">
        <v>0</v>
      </c>
      <c r="BB154" s="229">
        <v>0</v>
      </c>
      <c r="BC154" s="229">
        <v>0</v>
      </c>
      <c r="BD154" s="229">
        <f t="shared" si="76"/>
        <v>1865070.280000001</v>
      </c>
      <c r="BE154" s="229">
        <v>258292.92999999979</v>
      </c>
      <c r="BF154" s="229">
        <f t="shared" si="71"/>
        <v>-49337.430000000866</v>
      </c>
      <c r="BG154" s="229">
        <f t="shared" si="72"/>
        <v>208955.49999999892</v>
      </c>
      <c r="BH154" s="229">
        <v>0</v>
      </c>
      <c r="BI154" s="229">
        <v>0</v>
      </c>
      <c r="BJ154" s="229">
        <v>0</v>
      </c>
      <c r="BK154" s="229">
        <v>0</v>
      </c>
      <c r="BL154" s="229">
        <v>0</v>
      </c>
      <c r="BM154" s="229">
        <v>0</v>
      </c>
      <c r="BN154" s="229">
        <v>0</v>
      </c>
      <c r="BO154" s="229">
        <v>0</v>
      </c>
      <c r="BP154" s="229">
        <v>0</v>
      </c>
      <c r="BQ154" s="229">
        <v>0</v>
      </c>
      <c r="BR154" s="229">
        <v>0</v>
      </c>
      <c r="BS154" s="229">
        <v>0</v>
      </c>
      <c r="BT154" s="229">
        <v>0</v>
      </c>
      <c r="BU154" s="229">
        <v>0</v>
      </c>
      <c r="BV154" s="229">
        <v>0</v>
      </c>
      <c r="BW154" s="229">
        <v>0</v>
      </c>
      <c r="BX154" s="229">
        <v>0</v>
      </c>
      <c r="BY154" s="229">
        <v>0</v>
      </c>
      <c r="BZ154" s="229">
        <v>0</v>
      </c>
      <c r="CA154" s="229">
        <v>0</v>
      </c>
      <c r="CB154" s="229">
        <v>0</v>
      </c>
      <c r="CC154" s="229">
        <f t="shared" si="77"/>
        <v>208955.49999999892</v>
      </c>
      <c r="CD154" s="229"/>
      <c r="CE154" s="229">
        <f t="shared" si="78"/>
        <v>0</v>
      </c>
      <c r="CF154" s="229"/>
      <c r="CG154" s="229">
        <f t="shared" si="73"/>
        <v>0</v>
      </c>
      <c r="CH154" s="229">
        <f t="shared" si="79"/>
        <v>208955.49999999892</v>
      </c>
      <c r="CI154" s="229">
        <v>119873.93</v>
      </c>
      <c r="CJ154" s="229">
        <v>0</v>
      </c>
      <c r="CK154" s="229">
        <v>0</v>
      </c>
      <c r="CL154" s="229">
        <v>119873.93</v>
      </c>
      <c r="CM154" s="229">
        <v>0</v>
      </c>
      <c r="CN154" s="229">
        <v>0</v>
      </c>
      <c r="CO154" s="229">
        <v>1667.88</v>
      </c>
      <c r="CP154" s="229">
        <v>0</v>
      </c>
      <c r="CQ154" s="229">
        <v>108008.33000000002</v>
      </c>
      <c r="CR154" s="229">
        <f t="shared" si="80"/>
        <v>229550.14</v>
      </c>
      <c r="CS154" s="229">
        <v>0</v>
      </c>
      <c r="CT154" s="229">
        <v>0</v>
      </c>
      <c r="CU154" s="229">
        <v>0</v>
      </c>
      <c r="CV154" s="229">
        <v>0</v>
      </c>
      <c r="CW154" s="229"/>
      <c r="CX154" s="229"/>
      <c r="CY154" s="229"/>
      <c r="CZ154" s="229">
        <v>0</v>
      </c>
      <c r="DA154" s="229">
        <f t="shared" si="81"/>
        <v>0</v>
      </c>
      <c r="DB154" s="229">
        <v>0</v>
      </c>
      <c r="DC154" s="229">
        <v>7504.29</v>
      </c>
      <c r="DD154" s="229">
        <v>0</v>
      </c>
      <c r="DE154" s="229">
        <v>0</v>
      </c>
      <c r="DF154" s="229">
        <v>0</v>
      </c>
      <c r="DG154" s="229">
        <v>-28099.14</v>
      </c>
      <c r="DH154" s="229">
        <v>0</v>
      </c>
      <c r="DI154" s="229">
        <v>0</v>
      </c>
      <c r="DJ154" s="229">
        <f t="shared" si="82"/>
        <v>-20594.849999999999</v>
      </c>
      <c r="DK154" s="229">
        <v>0</v>
      </c>
      <c r="DL154" s="229">
        <v>0</v>
      </c>
      <c r="DM154" s="229">
        <v>0</v>
      </c>
      <c r="DN154" s="229">
        <v>0</v>
      </c>
      <c r="DO154" s="229">
        <v>0</v>
      </c>
      <c r="DP154" s="230">
        <v>0.20999999999185093</v>
      </c>
      <c r="DQ154" s="231">
        <f t="shared" si="83"/>
        <v>1394234.1200000013</v>
      </c>
      <c r="DR154" s="232">
        <f t="shared" si="84"/>
        <v>470836.15999999968</v>
      </c>
      <c r="DS154" s="231">
        <f t="shared" si="85"/>
        <v>11816.319999999998</v>
      </c>
      <c r="DT154" s="231">
        <f t="shared" si="86"/>
        <v>26030.649999999998</v>
      </c>
      <c r="DU154" s="231">
        <f t="shared" si="87"/>
        <v>0</v>
      </c>
      <c r="DV154" s="231">
        <f t="shared" si="74"/>
        <v>0</v>
      </c>
    </row>
    <row r="155" spans="1:126" hidden="1">
      <c r="A155" s="226">
        <v>3363</v>
      </c>
      <c r="B155" s="227" t="s">
        <v>442</v>
      </c>
      <c r="C155" s="228" t="s">
        <v>281</v>
      </c>
      <c r="D155" s="228" t="s">
        <v>291</v>
      </c>
      <c r="E155" s="228" t="s">
        <v>5</v>
      </c>
      <c r="F155" s="228" t="s">
        <v>283</v>
      </c>
      <c r="G155" s="229">
        <v>1820273.8</v>
      </c>
      <c r="H155" s="229">
        <v>0</v>
      </c>
      <c r="I155" s="229">
        <v>19814.03</v>
      </c>
      <c r="J155" s="229">
        <v>0</v>
      </c>
      <c r="K155" s="229">
        <v>166050</v>
      </c>
      <c r="L155" s="229">
        <v>3456.93</v>
      </c>
      <c r="M155" s="229">
        <v>0</v>
      </c>
      <c r="N155" s="229">
        <v>16183.44</v>
      </c>
      <c r="O155" s="229">
        <v>0</v>
      </c>
      <c r="P155" s="229">
        <v>0</v>
      </c>
      <c r="Q155" s="229">
        <v>0</v>
      </c>
      <c r="R155" s="229">
        <v>0</v>
      </c>
      <c r="S155" s="229">
        <v>53591.43</v>
      </c>
      <c r="T155" s="229">
        <v>18233.57</v>
      </c>
      <c r="U155" s="229">
        <v>0</v>
      </c>
      <c r="V155" s="229">
        <v>7201.88</v>
      </c>
      <c r="W155" s="229">
        <v>62759</v>
      </c>
      <c r="X155" s="229">
        <f t="shared" si="75"/>
        <v>2167564.0799999996</v>
      </c>
      <c r="Y155" s="229">
        <v>977544.26</v>
      </c>
      <c r="Z155" s="229">
        <v>0</v>
      </c>
      <c r="AA155" s="229">
        <v>367613.19</v>
      </c>
      <c r="AB155" s="229">
        <v>45128.75</v>
      </c>
      <c r="AC155" s="229">
        <v>244421.06</v>
      </c>
      <c r="AD155" s="229">
        <v>0</v>
      </c>
      <c r="AE155" s="229">
        <v>106475.71</v>
      </c>
      <c r="AF155" s="229">
        <v>378</v>
      </c>
      <c r="AG155" s="229">
        <v>2750</v>
      </c>
      <c r="AH155" s="229">
        <v>0</v>
      </c>
      <c r="AI155" s="229">
        <v>0</v>
      </c>
      <c r="AJ155" s="229">
        <v>17436.14</v>
      </c>
      <c r="AK155" s="229">
        <v>0</v>
      </c>
      <c r="AL155" s="229">
        <v>40070.620000000003</v>
      </c>
      <c r="AM155" s="229">
        <v>5160.37</v>
      </c>
      <c r="AN155" s="229">
        <v>53261.34</v>
      </c>
      <c r="AO155" s="229">
        <v>3073.98</v>
      </c>
      <c r="AP155" s="229">
        <v>30560.99</v>
      </c>
      <c r="AQ155" s="229">
        <v>65582.91</v>
      </c>
      <c r="AR155" s="229">
        <v>8237.7000000000007</v>
      </c>
      <c r="AS155" s="229">
        <v>0</v>
      </c>
      <c r="AT155" s="229">
        <v>22819.66</v>
      </c>
      <c r="AU155" s="229">
        <v>9471</v>
      </c>
      <c r="AV155" s="229">
        <v>2800</v>
      </c>
      <c r="AW155" s="229">
        <v>103236.01</v>
      </c>
      <c r="AX155" s="229">
        <v>51834.97</v>
      </c>
      <c r="AY155" s="229">
        <v>34329.56</v>
      </c>
      <c r="AZ155" s="229">
        <v>90815.85</v>
      </c>
      <c r="BA155" s="229">
        <v>0</v>
      </c>
      <c r="BB155" s="229">
        <v>0</v>
      </c>
      <c r="BC155" s="229">
        <v>0</v>
      </c>
      <c r="BD155" s="229">
        <f t="shared" si="76"/>
        <v>2283002.0700000003</v>
      </c>
      <c r="BE155" s="229">
        <v>248976.21000000008</v>
      </c>
      <c r="BF155" s="229">
        <f t="shared" si="71"/>
        <v>-115437.99000000069</v>
      </c>
      <c r="BG155" s="229">
        <f t="shared" si="72"/>
        <v>133538.21999999939</v>
      </c>
      <c r="BH155" s="229">
        <v>0</v>
      </c>
      <c r="BI155" s="229">
        <v>0</v>
      </c>
      <c r="BJ155" s="229">
        <v>0</v>
      </c>
      <c r="BK155" s="229">
        <v>0</v>
      </c>
      <c r="BL155" s="229">
        <v>0</v>
      </c>
      <c r="BM155" s="229">
        <v>0</v>
      </c>
      <c r="BN155" s="229">
        <v>0</v>
      </c>
      <c r="BO155" s="229">
        <v>0</v>
      </c>
      <c r="BP155" s="229">
        <v>0</v>
      </c>
      <c r="BQ155" s="229">
        <v>0</v>
      </c>
      <c r="BR155" s="229">
        <v>0</v>
      </c>
      <c r="BS155" s="229">
        <v>0</v>
      </c>
      <c r="BT155" s="229">
        <v>0</v>
      </c>
      <c r="BU155" s="229">
        <v>0</v>
      </c>
      <c r="BV155" s="229">
        <v>0</v>
      </c>
      <c r="BW155" s="229">
        <v>0</v>
      </c>
      <c r="BX155" s="229">
        <v>0</v>
      </c>
      <c r="BY155" s="229">
        <v>0</v>
      </c>
      <c r="BZ155" s="229">
        <v>0</v>
      </c>
      <c r="CA155" s="229">
        <v>0</v>
      </c>
      <c r="CB155" s="229">
        <v>0</v>
      </c>
      <c r="CC155" s="229">
        <f t="shared" si="77"/>
        <v>133538.21999999939</v>
      </c>
      <c r="CD155" s="229"/>
      <c r="CE155" s="229">
        <f t="shared" si="78"/>
        <v>0</v>
      </c>
      <c r="CF155" s="229"/>
      <c r="CG155" s="229">
        <f t="shared" si="73"/>
        <v>0</v>
      </c>
      <c r="CH155" s="229">
        <f t="shared" si="79"/>
        <v>133538.21999999939</v>
      </c>
      <c r="CI155" s="229">
        <v>305538.65999999997</v>
      </c>
      <c r="CJ155" s="229">
        <v>180338.1</v>
      </c>
      <c r="CK155" s="229">
        <v>0</v>
      </c>
      <c r="CL155" s="229">
        <v>125200.55999999997</v>
      </c>
      <c r="CM155" s="229">
        <v>0</v>
      </c>
      <c r="CN155" s="229">
        <v>0</v>
      </c>
      <c r="CO155" s="229">
        <v>5861.74</v>
      </c>
      <c r="CP155" s="229">
        <v>0</v>
      </c>
      <c r="CQ155" s="229">
        <v>0</v>
      </c>
      <c r="CR155" s="229">
        <f t="shared" si="80"/>
        <v>131062.29999999997</v>
      </c>
      <c r="CS155" s="229">
        <v>8506.9500000000007</v>
      </c>
      <c r="CT155" s="229">
        <v>0</v>
      </c>
      <c r="CU155" s="229">
        <v>0</v>
      </c>
      <c r="CV155" s="229">
        <v>8506.9500000000007</v>
      </c>
      <c r="CW155" s="229"/>
      <c r="CX155" s="229"/>
      <c r="CY155" s="229"/>
      <c r="CZ155" s="229">
        <v>0</v>
      </c>
      <c r="DA155" s="229">
        <f t="shared" si="81"/>
        <v>8506.9500000000007</v>
      </c>
      <c r="DB155" s="229">
        <v>0</v>
      </c>
      <c r="DC155" s="229">
        <v>0</v>
      </c>
      <c r="DD155" s="229">
        <v>0</v>
      </c>
      <c r="DE155" s="229">
        <v>0</v>
      </c>
      <c r="DF155" s="229">
        <v>-12750.49</v>
      </c>
      <c r="DG155" s="229">
        <v>0</v>
      </c>
      <c r="DH155" s="229">
        <v>0</v>
      </c>
      <c r="DI155" s="229">
        <v>0</v>
      </c>
      <c r="DJ155" s="229">
        <f t="shared" si="82"/>
        <v>-12750.49</v>
      </c>
      <c r="DK155" s="229">
        <v>0</v>
      </c>
      <c r="DL155" s="229">
        <v>6577.03</v>
      </c>
      <c r="DM155" s="229">
        <v>142.44</v>
      </c>
      <c r="DN155" s="229">
        <v>0</v>
      </c>
      <c r="DO155" s="229">
        <v>0</v>
      </c>
      <c r="DP155" s="230">
        <v>0.19999999995343387</v>
      </c>
      <c r="DQ155" s="231">
        <f t="shared" si="83"/>
        <v>1741560.97</v>
      </c>
      <c r="DR155" s="232">
        <f t="shared" si="84"/>
        <v>541441.10000000033</v>
      </c>
      <c r="DS155" s="231">
        <f t="shared" si="85"/>
        <v>51834.97</v>
      </c>
      <c r="DT155" s="231">
        <f t="shared" si="86"/>
        <v>69774.87</v>
      </c>
      <c r="DU155" s="231">
        <f t="shared" si="87"/>
        <v>18233.57</v>
      </c>
      <c r="DV155" s="231">
        <f t="shared" si="74"/>
        <v>6719.4699999999993</v>
      </c>
    </row>
    <row r="156" spans="1:126" hidden="1">
      <c r="A156" s="226">
        <v>3355</v>
      </c>
      <c r="B156" s="227" t="s">
        <v>443</v>
      </c>
      <c r="C156" s="228" t="s">
        <v>281</v>
      </c>
      <c r="D156" s="228" t="s">
        <v>291</v>
      </c>
      <c r="E156" s="228" t="s">
        <v>5</v>
      </c>
      <c r="F156" s="228" t="s">
        <v>283</v>
      </c>
      <c r="G156" s="229">
        <v>2147562.06</v>
      </c>
      <c r="H156" s="229">
        <v>0</v>
      </c>
      <c r="I156" s="229">
        <v>117686.49</v>
      </c>
      <c r="J156" s="229">
        <v>0</v>
      </c>
      <c r="K156" s="229">
        <v>155040</v>
      </c>
      <c r="L156" s="229">
        <v>124367.51000000001</v>
      </c>
      <c r="M156" s="229">
        <v>0</v>
      </c>
      <c r="N156" s="229">
        <v>0</v>
      </c>
      <c r="O156" s="229">
        <v>123290.06000000001</v>
      </c>
      <c r="P156" s="229">
        <v>44650.22</v>
      </c>
      <c r="Q156" s="229">
        <v>0</v>
      </c>
      <c r="R156" s="229">
        <v>0</v>
      </c>
      <c r="S156" s="229">
        <v>16170.89</v>
      </c>
      <c r="T156" s="229">
        <v>0</v>
      </c>
      <c r="U156" s="229">
        <v>0</v>
      </c>
      <c r="V156" s="229">
        <v>1864.8</v>
      </c>
      <c r="W156" s="229">
        <v>75549</v>
      </c>
      <c r="X156" s="229">
        <f t="shared" si="75"/>
        <v>2806181.0300000007</v>
      </c>
      <c r="Y156" s="229">
        <v>1066828.4999999977</v>
      </c>
      <c r="Z156" s="229">
        <v>0</v>
      </c>
      <c r="AA156" s="229">
        <v>466950.05</v>
      </c>
      <c r="AB156" s="229">
        <v>56295.780000001483</v>
      </c>
      <c r="AC156" s="229">
        <v>127607.28</v>
      </c>
      <c r="AD156" s="229">
        <v>0</v>
      </c>
      <c r="AE156" s="229">
        <v>25262.149999999441</v>
      </c>
      <c r="AF156" s="229">
        <v>0</v>
      </c>
      <c r="AG156" s="229">
        <v>5870</v>
      </c>
      <c r="AH156" s="229">
        <v>0</v>
      </c>
      <c r="AI156" s="229">
        <v>0</v>
      </c>
      <c r="AJ156" s="229">
        <v>0</v>
      </c>
      <c r="AK156" s="229">
        <v>2988.69</v>
      </c>
      <c r="AL156" s="229">
        <v>45166</v>
      </c>
      <c r="AM156" s="229">
        <v>9413.9500000000007</v>
      </c>
      <c r="AN156" s="229">
        <v>49628.02</v>
      </c>
      <c r="AO156" s="229">
        <v>6200.96</v>
      </c>
      <c r="AP156" s="229">
        <v>6000.27</v>
      </c>
      <c r="AQ156" s="229">
        <v>69091.58</v>
      </c>
      <c r="AR156" s="229">
        <v>602.37</v>
      </c>
      <c r="AS156" s="229">
        <v>360.59999999999991</v>
      </c>
      <c r="AT156" s="229">
        <v>302604.33999999997</v>
      </c>
      <c r="AU156" s="229">
        <v>9471</v>
      </c>
      <c r="AV156" s="229">
        <v>0</v>
      </c>
      <c r="AW156" s="229">
        <v>203937.19</v>
      </c>
      <c r="AX156" s="229">
        <v>9744.5999999999985</v>
      </c>
      <c r="AY156" s="229">
        <v>10278.700000000001</v>
      </c>
      <c r="AZ156" s="229">
        <v>221663.59</v>
      </c>
      <c r="BA156" s="229">
        <v>0</v>
      </c>
      <c r="BB156" s="229">
        <v>0</v>
      </c>
      <c r="BC156" s="229">
        <v>437.04</v>
      </c>
      <c r="BD156" s="229">
        <f t="shared" si="76"/>
        <v>2696402.6599999988</v>
      </c>
      <c r="BE156" s="229">
        <v>281256.39000000036</v>
      </c>
      <c r="BF156" s="229">
        <f t="shared" si="71"/>
        <v>109778.37000000197</v>
      </c>
      <c r="BG156" s="229">
        <f t="shared" si="72"/>
        <v>391034.76000000234</v>
      </c>
      <c r="BH156" s="229">
        <v>0</v>
      </c>
      <c r="BI156" s="229">
        <v>0</v>
      </c>
      <c r="BJ156" s="229">
        <v>437.04</v>
      </c>
      <c r="BK156" s="229">
        <v>437.04</v>
      </c>
      <c r="BL156" s="229">
        <v>0</v>
      </c>
      <c r="BM156" s="229">
        <v>437.04</v>
      </c>
      <c r="BN156" s="229">
        <v>0</v>
      </c>
      <c r="BO156" s="229">
        <v>0</v>
      </c>
      <c r="BP156" s="229">
        <v>437.04</v>
      </c>
      <c r="BQ156" s="229">
        <v>0</v>
      </c>
      <c r="BR156" s="229">
        <v>0</v>
      </c>
      <c r="BS156" s="229">
        <v>0</v>
      </c>
      <c r="BT156" s="229">
        <v>0</v>
      </c>
      <c r="BU156" s="229">
        <v>0</v>
      </c>
      <c r="BV156" s="229">
        <v>0</v>
      </c>
      <c r="BW156" s="229">
        <v>0</v>
      </c>
      <c r="BX156" s="229">
        <v>0</v>
      </c>
      <c r="BY156" s="229">
        <v>0</v>
      </c>
      <c r="BZ156" s="229">
        <v>0</v>
      </c>
      <c r="CA156" s="229">
        <v>0</v>
      </c>
      <c r="CB156" s="229">
        <v>0</v>
      </c>
      <c r="CC156" s="229">
        <f t="shared" si="77"/>
        <v>391034.76000000234</v>
      </c>
      <c r="CD156" s="229"/>
      <c r="CE156" s="229">
        <f t="shared" si="78"/>
        <v>0</v>
      </c>
      <c r="CF156" s="229"/>
      <c r="CG156" s="229">
        <f t="shared" si="73"/>
        <v>0</v>
      </c>
      <c r="CH156" s="229">
        <f t="shared" si="79"/>
        <v>391034.76000000234</v>
      </c>
      <c r="CI156" s="229">
        <v>660494.53</v>
      </c>
      <c r="CJ156" s="229">
        <v>0</v>
      </c>
      <c r="CK156" s="229">
        <v>0</v>
      </c>
      <c r="CL156" s="229">
        <v>660494.53</v>
      </c>
      <c r="CM156" s="229">
        <v>0</v>
      </c>
      <c r="CN156" s="229">
        <v>0</v>
      </c>
      <c r="CO156" s="229">
        <v>2986.22</v>
      </c>
      <c r="CP156" s="229">
        <v>19474.760000000002</v>
      </c>
      <c r="CQ156" s="229">
        <v>-257315</v>
      </c>
      <c r="CR156" s="229">
        <f t="shared" si="80"/>
        <v>425640.51</v>
      </c>
      <c r="CS156" s="229">
        <v>0</v>
      </c>
      <c r="CT156" s="229">
        <v>0</v>
      </c>
      <c r="CU156" s="229">
        <v>0</v>
      </c>
      <c r="CV156" s="229">
        <v>0</v>
      </c>
      <c r="CW156" s="229"/>
      <c r="CX156" s="229"/>
      <c r="CY156" s="229"/>
      <c r="CZ156" s="229">
        <v>0</v>
      </c>
      <c r="DA156" s="229">
        <f t="shared" si="81"/>
        <v>0</v>
      </c>
      <c r="DB156" s="229">
        <v>0</v>
      </c>
      <c r="DC156" s="229">
        <v>8072.49</v>
      </c>
      <c r="DD156" s="229">
        <v>0</v>
      </c>
      <c r="DE156" s="229">
        <v>0</v>
      </c>
      <c r="DF156" s="229">
        <v>0</v>
      </c>
      <c r="DG156" s="229">
        <v>-42678.3</v>
      </c>
      <c r="DH156" s="229">
        <v>0</v>
      </c>
      <c r="DI156" s="229">
        <v>0</v>
      </c>
      <c r="DJ156" s="229">
        <f t="shared" si="82"/>
        <v>-34605.810000000005</v>
      </c>
      <c r="DK156" s="229">
        <v>0</v>
      </c>
      <c r="DL156" s="229">
        <v>0</v>
      </c>
      <c r="DM156" s="229">
        <v>0</v>
      </c>
      <c r="DN156" s="229">
        <v>0</v>
      </c>
      <c r="DO156" s="229">
        <v>0</v>
      </c>
      <c r="DP156" s="230">
        <v>5.9999999997671694E-2</v>
      </c>
      <c r="DQ156" s="231">
        <f t="shared" si="83"/>
        <v>1742943.7599999986</v>
      </c>
      <c r="DR156" s="232">
        <f t="shared" si="84"/>
        <v>953458.90000000014</v>
      </c>
      <c r="DS156" s="231">
        <f t="shared" si="85"/>
        <v>9744.5999999999985</v>
      </c>
      <c r="DT156" s="231">
        <f t="shared" si="86"/>
        <v>184111.17000000004</v>
      </c>
      <c r="DU156" s="231">
        <f t="shared" si="87"/>
        <v>0</v>
      </c>
      <c r="DV156" s="231">
        <f t="shared" si="74"/>
        <v>0</v>
      </c>
    </row>
    <row r="157" spans="1:126" hidden="1">
      <c r="A157" s="226">
        <v>3342</v>
      </c>
      <c r="B157" s="227" t="s">
        <v>444</v>
      </c>
      <c r="C157" s="228" t="s">
        <v>281</v>
      </c>
      <c r="D157" s="228" t="s">
        <v>291</v>
      </c>
      <c r="E157" s="228" t="s">
        <v>5</v>
      </c>
      <c r="F157" s="228" t="s">
        <v>293</v>
      </c>
      <c r="G157" s="229">
        <v>2356634.7000000002</v>
      </c>
      <c r="H157" s="229">
        <v>0</v>
      </c>
      <c r="I157" s="229">
        <v>140517.01</v>
      </c>
      <c r="J157" s="229">
        <v>0</v>
      </c>
      <c r="K157" s="229">
        <v>329880</v>
      </c>
      <c r="L157" s="229">
        <v>8656.93</v>
      </c>
      <c r="M157" s="229">
        <v>0</v>
      </c>
      <c r="N157" s="229">
        <v>0</v>
      </c>
      <c r="O157" s="229">
        <v>25523.29</v>
      </c>
      <c r="P157" s="229">
        <v>57025.42</v>
      </c>
      <c r="Q157" s="229">
        <v>0</v>
      </c>
      <c r="R157" s="229">
        <v>0</v>
      </c>
      <c r="S157" s="229">
        <v>0</v>
      </c>
      <c r="T157" s="229">
        <v>0</v>
      </c>
      <c r="U157" s="229">
        <v>0</v>
      </c>
      <c r="V157" s="229">
        <v>5359.17</v>
      </c>
      <c r="W157" s="229">
        <v>58610</v>
      </c>
      <c r="X157" s="229">
        <f t="shared" si="75"/>
        <v>2982206.52</v>
      </c>
      <c r="Y157" s="229">
        <v>1168572.6999999997</v>
      </c>
      <c r="Z157" s="229">
        <v>1603</v>
      </c>
      <c r="AA157" s="229">
        <v>507980.29000000004</v>
      </c>
      <c r="AB157" s="229">
        <v>44786.960000001476</v>
      </c>
      <c r="AC157" s="229">
        <v>246060.49000000002</v>
      </c>
      <c r="AD157" s="229">
        <v>0</v>
      </c>
      <c r="AE157" s="229">
        <v>105150.91999999894</v>
      </c>
      <c r="AF157" s="229">
        <v>1236.2000000000007</v>
      </c>
      <c r="AG157" s="229">
        <v>5181.5</v>
      </c>
      <c r="AH157" s="229">
        <v>0</v>
      </c>
      <c r="AI157" s="229">
        <v>0</v>
      </c>
      <c r="AJ157" s="229">
        <v>4380.28</v>
      </c>
      <c r="AK157" s="229">
        <v>0</v>
      </c>
      <c r="AL157" s="229">
        <v>63932</v>
      </c>
      <c r="AM157" s="229">
        <v>17530.77</v>
      </c>
      <c r="AN157" s="229">
        <v>35229.82</v>
      </c>
      <c r="AO157" s="229">
        <v>7949.95</v>
      </c>
      <c r="AP157" s="229">
        <v>10982.32</v>
      </c>
      <c r="AQ157" s="229">
        <v>66071.049999999988</v>
      </c>
      <c r="AR157" s="229">
        <v>29123.41</v>
      </c>
      <c r="AS157" s="229">
        <v>0</v>
      </c>
      <c r="AT157" s="229">
        <v>68658.710000000006</v>
      </c>
      <c r="AU157" s="229">
        <v>18081</v>
      </c>
      <c r="AV157" s="229">
        <v>15353.900000000001</v>
      </c>
      <c r="AW157" s="229">
        <v>188696.38</v>
      </c>
      <c r="AX157" s="229">
        <v>224557.38999999998</v>
      </c>
      <c r="AY157" s="229">
        <v>6031.42</v>
      </c>
      <c r="AZ157" s="229">
        <v>87138.980000000025</v>
      </c>
      <c r="BA157" s="229">
        <v>0</v>
      </c>
      <c r="BB157" s="229">
        <v>0</v>
      </c>
      <c r="BC157" s="229">
        <v>1049.1199999999999</v>
      </c>
      <c r="BD157" s="229">
        <f t="shared" si="76"/>
        <v>2925338.5599999996</v>
      </c>
      <c r="BE157" s="229">
        <v>464359.97000000009</v>
      </c>
      <c r="BF157" s="229">
        <f t="shared" si="71"/>
        <v>56867.960000000428</v>
      </c>
      <c r="BG157" s="229">
        <f t="shared" si="72"/>
        <v>521227.93000000052</v>
      </c>
      <c r="BH157" s="229">
        <v>0</v>
      </c>
      <c r="BI157" s="229">
        <v>0</v>
      </c>
      <c r="BJ157" s="229">
        <v>1049.1199999999999</v>
      </c>
      <c r="BK157" s="229">
        <v>1049.1199999999999</v>
      </c>
      <c r="BL157" s="229">
        <v>0</v>
      </c>
      <c r="BM157" s="229">
        <v>1049.1199999999999</v>
      </c>
      <c r="BN157" s="229">
        <v>0</v>
      </c>
      <c r="BO157" s="229">
        <v>0</v>
      </c>
      <c r="BP157" s="229">
        <v>1049.1199999999999</v>
      </c>
      <c r="BQ157" s="229">
        <v>0</v>
      </c>
      <c r="BR157" s="229">
        <v>0</v>
      </c>
      <c r="BS157" s="229">
        <v>0</v>
      </c>
      <c r="BT157" s="229">
        <v>0</v>
      </c>
      <c r="BU157" s="229">
        <v>0</v>
      </c>
      <c r="BV157" s="229">
        <v>0</v>
      </c>
      <c r="BW157" s="229">
        <v>0</v>
      </c>
      <c r="BX157" s="229">
        <v>0</v>
      </c>
      <c r="BY157" s="229">
        <v>0</v>
      </c>
      <c r="BZ157" s="229">
        <v>0</v>
      </c>
      <c r="CA157" s="229">
        <v>0</v>
      </c>
      <c r="CB157" s="229">
        <v>0</v>
      </c>
      <c r="CC157" s="229">
        <f t="shared" si="77"/>
        <v>521227.93000000052</v>
      </c>
      <c r="CD157" s="229"/>
      <c r="CE157" s="229">
        <f t="shared" si="78"/>
        <v>0</v>
      </c>
      <c r="CF157" s="229"/>
      <c r="CG157" s="229">
        <v>0</v>
      </c>
      <c r="CH157" s="229">
        <f t="shared" si="79"/>
        <v>521227.93000000052</v>
      </c>
      <c r="CI157" s="229">
        <v>0</v>
      </c>
      <c r="CJ157" s="229">
        <v>0</v>
      </c>
      <c r="CK157" s="229">
        <v>0</v>
      </c>
      <c r="CL157" s="229">
        <v>0</v>
      </c>
      <c r="CM157" s="229">
        <v>1000</v>
      </c>
      <c r="CN157" s="229">
        <v>0</v>
      </c>
      <c r="CO157" s="229">
        <v>0</v>
      </c>
      <c r="CP157" s="229">
        <v>0</v>
      </c>
      <c r="CQ157" s="229">
        <v>14508</v>
      </c>
      <c r="CR157" s="229">
        <f t="shared" si="80"/>
        <v>15508</v>
      </c>
      <c r="CS157" s="229">
        <v>15508</v>
      </c>
      <c r="CT157" s="229">
        <v>0</v>
      </c>
      <c r="CU157" s="229">
        <v>0</v>
      </c>
      <c r="CV157" s="229">
        <v>15508</v>
      </c>
      <c r="CW157" s="229"/>
      <c r="CX157" s="229"/>
      <c r="CY157" s="229"/>
      <c r="CZ157" s="229">
        <v>532448.43000000017</v>
      </c>
      <c r="DA157" s="229">
        <f t="shared" si="81"/>
        <v>547956.43000000017</v>
      </c>
      <c r="DB157" s="229">
        <v>0</v>
      </c>
      <c r="DC157" s="229">
        <v>14797.18</v>
      </c>
      <c r="DD157" s="229">
        <v>0</v>
      </c>
      <c r="DE157" s="229">
        <v>0</v>
      </c>
      <c r="DF157" s="229">
        <v>-7932.75</v>
      </c>
      <c r="DG157" s="229">
        <v>-49100.93</v>
      </c>
      <c r="DH157" s="229">
        <v>0</v>
      </c>
      <c r="DI157" s="229">
        <v>0</v>
      </c>
      <c r="DJ157" s="229">
        <f t="shared" si="82"/>
        <v>-42236.5</v>
      </c>
      <c r="DK157" s="229">
        <v>0</v>
      </c>
      <c r="DL157" s="229">
        <v>0</v>
      </c>
      <c r="DM157" s="229">
        <v>0</v>
      </c>
      <c r="DN157" s="229">
        <v>0</v>
      </c>
      <c r="DO157" s="229">
        <v>0</v>
      </c>
      <c r="DP157" s="230">
        <v>0</v>
      </c>
      <c r="DQ157" s="231">
        <f t="shared" si="83"/>
        <v>2075390.56</v>
      </c>
      <c r="DR157" s="232">
        <f t="shared" si="84"/>
        <v>849947.99999999953</v>
      </c>
      <c r="DS157" s="231">
        <f t="shared" si="85"/>
        <v>224557.38999999998</v>
      </c>
      <c r="DT157" s="231">
        <f t="shared" si="86"/>
        <v>82548.709999999992</v>
      </c>
      <c r="DU157" s="231">
        <f t="shared" si="87"/>
        <v>0</v>
      </c>
      <c r="DV157" s="231">
        <f t="shared" si="74"/>
        <v>0</v>
      </c>
    </row>
    <row r="158" spans="1:126" hidden="1">
      <c r="A158" s="226">
        <v>3367</v>
      </c>
      <c r="B158" s="227" t="s">
        <v>445</v>
      </c>
      <c r="C158" s="228" t="s">
        <v>281</v>
      </c>
      <c r="D158" s="228" t="s">
        <v>291</v>
      </c>
      <c r="E158" s="228" t="s">
        <v>5</v>
      </c>
      <c r="F158" s="228" t="s">
        <v>283</v>
      </c>
      <c r="G158" s="229">
        <v>1342937.4</v>
      </c>
      <c r="H158" s="229">
        <v>0</v>
      </c>
      <c r="I158" s="229">
        <v>32123.54</v>
      </c>
      <c r="J158" s="229">
        <v>0</v>
      </c>
      <c r="K158" s="229">
        <v>128190</v>
      </c>
      <c r="L158" s="229">
        <v>856.93</v>
      </c>
      <c r="M158" s="229">
        <v>0</v>
      </c>
      <c r="N158" s="229">
        <v>0</v>
      </c>
      <c r="O158" s="229">
        <v>49244.940000000068</v>
      </c>
      <c r="P158" s="229">
        <v>25479.83</v>
      </c>
      <c r="Q158" s="229">
        <v>0</v>
      </c>
      <c r="R158" s="229">
        <v>0</v>
      </c>
      <c r="S158" s="229">
        <v>1351</v>
      </c>
      <c r="T158" s="229">
        <v>0</v>
      </c>
      <c r="U158" s="229">
        <v>0</v>
      </c>
      <c r="V158" s="229">
        <v>2055.63</v>
      </c>
      <c r="W158" s="229">
        <v>37824</v>
      </c>
      <c r="X158" s="229">
        <f t="shared" si="75"/>
        <v>1620063.27</v>
      </c>
      <c r="Y158" s="229">
        <v>645736.46999999892</v>
      </c>
      <c r="Z158" s="229">
        <v>5206.3500000000004</v>
      </c>
      <c r="AA158" s="229">
        <v>0</v>
      </c>
      <c r="AB158" s="229">
        <v>330855.62000000005</v>
      </c>
      <c r="AC158" s="229">
        <v>0</v>
      </c>
      <c r="AD158" s="229">
        <v>0</v>
      </c>
      <c r="AE158" s="229">
        <v>218015.71999999994</v>
      </c>
      <c r="AF158" s="229">
        <v>1711.9300000000026</v>
      </c>
      <c r="AG158" s="229">
        <v>0</v>
      </c>
      <c r="AH158" s="229">
        <v>0</v>
      </c>
      <c r="AI158" s="229">
        <v>0</v>
      </c>
      <c r="AJ158" s="229">
        <v>0</v>
      </c>
      <c r="AK158" s="229">
        <v>0</v>
      </c>
      <c r="AL158" s="229">
        <v>0</v>
      </c>
      <c r="AM158" s="229">
        <v>0</v>
      </c>
      <c r="AN158" s="229">
        <v>20431.86</v>
      </c>
      <c r="AO158" s="229">
        <v>3141.82</v>
      </c>
      <c r="AP158" s="229">
        <v>2954.26</v>
      </c>
      <c r="AQ158" s="229">
        <v>259505.39</v>
      </c>
      <c r="AR158" s="229">
        <v>434.5</v>
      </c>
      <c r="AS158" s="229">
        <v>120.19999999999997</v>
      </c>
      <c r="AT158" s="229">
        <v>557.67000000000007</v>
      </c>
      <c r="AU158" s="229">
        <v>5139.75</v>
      </c>
      <c r="AV158" s="229">
        <v>0</v>
      </c>
      <c r="AW158" s="229">
        <v>119322.73000000001</v>
      </c>
      <c r="AX158" s="229">
        <v>0</v>
      </c>
      <c r="AY158" s="229">
        <v>5164.42</v>
      </c>
      <c r="AZ158" s="229">
        <v>14516.189999999999</v>
      </c>
      <c r="BA158" s="229">
        <v>0</v>
      </c>
      <c r="BB158" s="229">
        <v>0</v>
      </c>
      <c r="BC158" s="229">
        <v>0</v>
      </c>
      <c r="BD158" s="229">
        <f t="shared" si="76"/>
        <v>1632814.8799999987</v>
      </c>
      <c r="BE158" s="229">
        <v>48321.86999999977</v>
      </c>
      <c r="BF158" s="229">
        <f t="shared" si="71"/>
        <v>-12751.609999998705</v>
      </c>
      <c r="BG158" s="229">
        <f t="shared" si="72"/>
        <v>35570.260000001064</v>
      </c>
      <c r="BH158" s="229">
        <v>0</v>
      </c>
      <c r="BI158" s="229">
        <v>0</v>
      </c>
      <c r="BJ158" s="229">
        <v>0</v>
      </c>
      <c r="BK158" s="229">
        <v>0</v>
      </c>
      <c r="BL158" s="229">
        <v>0</v>
      </c>
      <c r="BM158" s="229">
        <v>0</v>
      </c>
      <c r="BN158" s="229">
        <v>0</v>
      </c>
      <c r="BO158" s="229">
        <v>0</v>
      </c>
      <c r="BP158" s="229">
        <v>0</v>
      </c>
      <c r="BQ158" s="229">
        <v>0</v>
      </c>
      <c r="BR158" s="229">
        <v>0</v>
      </c>
      <c r="BS158" s="229">
        <v>0</v>
      </c>
      <c r="BT158" s="229">
        <v>0</v>
      </c>
      <c r="BU158" s="229">
        <v>0</v>
      </c>
      <c r="BV158" s="229">
        <v>0</v>
      </c>
      <c r="BW158" s="229">
        <v>0</v>
      </c>
      <c r="BX158" s="229">
        <v>0</v>
      </c>
      <c r="BY158" s="229">
        <v>0</v>
      </c>
      <c r="BZ158" s="229">
        <v>0</v>
      </c>
      <c r="CA158" s="229">
        <v>0</v>
      </c>
      <c r="CB158" s="229">
        <v>0</v>
      </c>
      <c r="CC158" s="229">
        <f t="shared" si="77"/>
        <v>35570.260000001064</v>
      </c>
      <c r="CD158" s="229"/>
      <c r="CE158" s="229">
        <f t="shared" si="78"/>
        <v>0</v>
      </c>
      <c r="CF158" s="229"/>
      <c r="CG158" s="229">
        <f t="shared" ref="CG158:CG188" si="88">CB158</f>
        <v>0</v>
      </c>
      <c r="CH158" s="229">
        <f t="shared" si="79"/>
        <v>35570.260000001064</v>
      </c>
      <c r="CI158" s="229">
        <v>255194.78</v>
      </c>
      <c r="CJ158" s="229">
        <v>0</v>
      </c>
      <c r="CK158" s="229">
        <v>0</v>
      </c>
      <c r="CL158" s="229">
        <v>255194.78</v>
      </c>
      <c r="CM158" s="229">
        <v>0</v>
      </c>
      <c r="CN158" s="229">
        <v>0</v>
      </c>
      <c r="CO158" s="229">
        <v>1200.69</v>
      </c>
      <c r="CP158" s="229">
        <v>0</v>
      </c>
      <c r="CQ158" s="229">
        <v>-199944.58</v>
      </c>
      <c r="CR158" s="229">
        <f t="shared" si="80"/>
        <v>56450.890000000014</v>
      </c>
      <c r="CS158" s="229">
        <v>0</v>
      </c>
      <c r="CT158" s="229">
        <v>0</v>
      </c>
      <c r="CU158" s="229">
        <v>0</v>
      </c>
      <c r="CV158" s="229">
        <v>0</v>
      </c>
      <c r="CW158" s="229"/>
      <c r="CX158" s="229"/>
      <c r="CY158" s="229"/>
      <c r="CZ158" s="229">
        <v>0</v>
      </c>
      <c r="DA158" s="229">
        <f t="shared" si="81"/>
        <v>0</v>
      </c>
      <c r="DB158" s="229">
        <v>0</v>
      </c>
      <c r="DC158" s="229">
        <v>4056.44</v>
      </c>
      <c r="DD158" s="229">
        <v>0</v>
      </c>
      <c r="DE158" s="229">
        <v>0</v>
      </c>
      <c r="DF158" s="229">
        <v>0</v>
      </c>
      <c r="DG158" s="229">
        <v>-24937.07</v>
      </c>
      <c r="DH158" s="229">
        <v>0</v>
      </c>
      <c r="DI158" s="229">
        <v>0</v>
      </c>
      <c r="DJ158" s="229">
        <f t="shared" si="82"/>
        <v>-20880.63</v>
      </c>
      <c r="DK158" s="229">
        <v>0</v>
      </c>
      <c r="DL158" s="229">
        <v>0</v>
      </c>
      <c r="DM158" s="229">
        <v>0</v>
      </c>
      <c r="DN158" s="229">
        <v>0</v>
      </c>
      <c r="DO158" s="229">
        <v>0</v>
      </c>
      <c r="DP158" s="230">
        <v>0</v>
      </c>
      <c r="DQ158" s="231">
        <f t="shared" si="83"/>
        <v>1201526.0899999989</v>
      </c>
      <c r="DR158" s="232">
        <f t="shared" si="84"/>
        <v>431288.7899999998</v>
      </c>
      <c r="DS158" s="231">
        <f t="shared" si="85"/>
        <v>0</v>
      </c>
      <c r="DT158" s="231">
        <f t="shared" si="86"/>
        <v>76075.770000000077</v>
      </c>
      <c r="DU158" s="231">
        <f t="shared" si="87"/>
        <v>0</v>
      </c>
      <c r="DV158" s="231">
        <f t="shared" si="74"/>
        <v>0</v>
      </c>
    </row>
    <row r="159" spans="1:126" hidden="1">
      <c r="A159" s="226">
        <v>3010</v>
      </c>
      <c r="B159" s="227" t="s">
        <v>446</v>
      </c>
      <c r="C159" s="228" t="s">
        <v>281</v>
      </c>
      <c r="D159" s="228" t="s">
        <v>291</v>
      </c>
      <c r="E159" s="228" t="s">
        <v>5</v>
      </c>
      <c r="F159" s="228" t="s">
        <v>283</v>
      </c>
      <c r="G159" s="229">
        <v>2546154.33</v>
      </c>
      <c r="H159" s="229">
        <v>0</v>
      </c>
      <c r="I159" s="229">
        <v>131882.99</v>
      </c>
      <c r="J159" s="229">
        <v>0</v>
      </c>
      <c r="K159" s="229">
        <v>293057</v>
      </c>
      <c r="L159" s="229">
        <v>200</v>
      </c>
      <c r="M159" s="229">
        <v>0</v>
      </c>
      <c r="N159" s="229">
        <v>0</v>
      </c>
      <c r="O159" s="229">
        <v>39971.630000000005</v>
      </c>
      <c r="P159" s="229">
        <v>0</v>
      </c>
      <c r="Q159" s="229">
        <v>0</v>
      </c>
      <c r="R159" s="229">
        <v>0</v>
      </c>
      <c r="S159" s="229">
        <v>43290.2</v>
      </c>
      <c r="T159" s="229">
        <v>5000</v>
      </c>
      <c r="U159" s="229">
        <v>0</v>
      </c>
      <c r="V159" s="229">
        <v>4443.13</v>
      </c>
      <c r="W159" s="229">
        <v>72520</v>
      </c>
      <c r="X159" s="229">
        <f t="shared" si="75"/>
        <v>3136519.2800000003</v>
      </c>
      <c r="Y159" s="229">
        <v>1114631.919999999</v>
      </c>
      <c r="Z159" s="229">
        <v>5305.96</v>
      </c>
      <c r="AA159" s="229">
        <v>609287.61</v>
      </c>
      <c r="AB159" s="229">
        <v>1.3969838619232178E-9</v>
      </c>
      <c r="AC159" s="229">
        <v>104.17</v>
      </c>
      <c r="AD159" s="229">
        <v>0</v>
      </c>
      <c r="AE159" s="229">
        <v>591568.77</v>
      </c>
      <c r="AF159" s="229">
        <v>38612.60000000002</v>
      </c>
      <c r="AG159" s="229">
        <v>7579.7</v>
      </c>
      <c r="AH159" s="229">
        <v>0</v>
      </c>
      <c r="AI159" s="229">
        <v>0</v>
      </c>
      <c r="AJ159" s="229">
        <v>16035.970000000001</v>
      </c>
      <c r="AK159" s="229">
        <v>19.95</v>
      </c>
      <c r="AL159" s="229">
        <v>0</v>
      </c>
      <c r="AM159" s="229">
        <v>10049.959999999999</v>
      </c>
      <c r="AN159" s="229">
        <v>44369.91</v>
      </c>
      <c r="AO159" s="229">
        <v>15367.06</v>
      </c>
      <c r="AP159" s="229">
        <v>38625.380000000005</v>
      </c>
      <c r="AQ159" s="229">
        <v>140238.72999999998</v>
      </c>
      <c r="AR159" s="229">
        <v>788.33</v>
      </c>
      <c r="AS159" s="229">
        <v>0</v>
      </c>
      <c r="AT159" s="229">
        <v>25658.429999999993</v>
      </c>
      <c r="AU159" s="229">
        <v>9471</v>
      </c>
      <c r="AV159" s="229">
        <v>1502</v>
      </c>
      <c r="AW159" s="229">
        <v>115265.12</v>
      </c>
      <c r="AX159" s="229">
        <v>143499.28</v>
      </c>
      <c r="AY159" s="229">
        <v>10504.33</v>
      </c>
      <c r="AZ159" s="229">
        <v>103606.08000000003</v>
      </c>
      <c r="BA159" s="229">
        <v>156618</v>
      </c>
      <c r="BB159" s="229">
        <v>0</v>
      </c>
      <c r="BC159" s="229">
        <v>0</v>
      </c>
      <c r="BD159" s="229">
        <f t="shared" si="76"/>
        <v>3198710.2600000012</v>
      </c>
      <c r="BE159" s="229">
        <v>602578.22999999975</v>
      </c>
      <c r="BF159" s="229">
        <f t="shared" si="71"/>
        <v>-62190.980000000913</v>
      </c>
      <c r="BG159" s="229">
        <f t="shared" si="72"/>
        <v>540387.24999999884</v>
      </c>
      <c r="BH159" s="229">
        <v>8702.5</v>
      </c>
      <c r="BI159" s="229">
        <v>0</v>
      </c>
      <c r="BJ159" s="229">
        <v>0</v>
      </c>
      <c r="BK159" s="229">
        <v>8702.5</v>
      </c>
      <c r="BL159" s="229">
        <v>0</v>
      </c>
      <c r="BM159" s="229">
        <v>0</v>
      </c>
      <c r="BN159" s="229">
        <v>0</v>
      </c>
      <c r="BO159" s="229">
        <v>0</v>
      </c>
      <c r="BP159" s="229">
        <v>0</v>
      </c>
      <c r="BQ159" s="229">
        <v>0</v>
      </c>
      <c r="BR159" s="229">
        <v>8702.5</v>
      </c>
      <c r="BS159" s="229">
        <v>8702.5</v>
      </c>
      <c r="BT159" s="229">
        <v>0</v>
      </c>
      <c r="BU159" s="229">
        <v>0</v>
      </c>
      <c r="BV159" s="229">
        <v>0</v>
      </c>
      <c r="BW159" s="229">
        <v>0</v>
      </c>
      <c r="BX159" s="229">
        <v>0</v>
      </c>
      <c r="BY159" s="229">
        <v>0</v>
      </c>
      <c r="BZ159" s="229">
        <v>0</v>
      </c>
      <c r="CA159" s="229">
        <v>0</v>
      </c>
      <c r="CB159" s="229">
        <v>0</v>
      </c>
      <c r="CC159" s="229">
        <f t="shared" si="77"/>
        <v>540387.24999999884</v>
      </c>
      <c r="CD159" s="229"/>
      <c r="CE159" s="229">
        <f t="shared" si="78"/>
        <v>8702.5</v>
      </c>
      <c r="CF159" s="229"/>
      <c r="CG159" s="229">
        <f t="shared" si="88"/>
        <v>0</v>
      </c>
      <c r="CH159" s="229">
        <f t="shared" si="79"/>
        <v>549089.74999999884</v>
      </c>
      <c r="CI159" s="229">
        <v>734017.94</v>
      </c>
      <c r="CJ159" s="229">
        <v>0</v>
      </c>
      <c r="CK159" s="229">
        <v>0</v>
      </c>
      <c r="CL159" s="229">
        <v>734017.94</v>
      </c>
      <c r="CM159" s="229">
        <v>0</v>
      </c>
      <c r="CN159" s="229">
        <v>0</v>
      </c>
      <c r="CO159" s="229">
        <v>25357.18</v>
      </c>
      <c r="CP159" s="229">
        <v>0</v>
      </c>
      <c r="CQ159" s="229">
        <v>-186276.76</v>
      </c>
      <c r="CR159" s="229">
        <f t="shared" si="80"/>
        <v>573098.36</v>
      </c>
      <c r="CS159" s="229">
        <v>0</v>
      </c>
      <c r="CT159" s="229">
        <v>0</v>
      </c>
      <c r="CU159" s="229">
        <v>0</v>
      </c>
      <c r="CV159" s="229">
        <v>0</v>
      </c>
      <c r="CW159" s="229"/>
      <c r="CX159" s="229"/>
      <c r="CY159" s="229"/>
      <c r="CZ159" s="229">
        <v>0</v>
      </c>
      <c r="DA159" s="229">
        <f t="shared" si="81"/>
        <v>0</v>
      </c>
      <c r="DB159" s="229">
        <v>0</v>
      </c>
      <c r="DC159" s="229">
        <v>17910.25</v>
      </c>
      <c r="DD159" s="229">
        <v>0</v>
      </c>
      <c r="DE159" s="229">
        <v>0</v>
      </c>
      <c r="DF159" s="229">
        <v>-38562.089999999997</v>
      </c>
      <c r="DG159" s="229">
        <v>-3356.77</v>
      </c>
      <c r="DH159" s="229">
        <v>0</v>
      </c>
      <c r="DI159" s="229">
        <v>0</v>
      </c>
      <c r="DJ159" s="229">
        <f t="shared" si="82"/>
        <v>-24008.609999999997</v>
      </c>
      <c r="DK159" s="229">
        <v>0</v>
      </c>
      <c r="DL159" s="229">
        <v>0</v>
      </c>
      <c r="DM159" s="229">
        <v>0</v>
      </c>
      <c r="DN159" s="229">
        <v>0</v>
      </c>
      <c r="DO159" s="229">
        <v>0</v>
      </c>
      <c r="DP159" s="230">
        <v>0</v>
      </c>
      <c r="DQ159" s="231">
        <f t="shared" si="83"/>
        <v>2359511.0300000003</v>
      </c>
      <c r="DR159" s="232">
        <f t="shared" si="84"/>
        <v>839199.23000000091</v>
      </c>
      <c r="DS159" s="231">
        <f t="shared" si="85"/>
        <v>143499.28</v>
      </c>
      <c r="DT159" s="231">
        <f t="shared" si="86"/>
        <v>83261.83</v>
      </c>
      <c r="DU159" s="231">
        <f t="shared" si="87"/>
        <v>5000</v>
      </c>
      <c r="DV159" s="231">
        <f t="shared" si="74"/>
        <v>0</v>
      </c>
    </row>
    <row r="160" spans="1:126" hidden="1">
      <c r="A160" s="226">
        <v>4625</v>
      </c>
      <c r="B160" s="227" t="s">
        <v>448</v>
      </c>
      <c r="C160" s="228" t="s">
        <v>281</v>
      </c>
      <c r="D160" s="228" t="s">
        <v>294</v>
      </c>
      <c r="E160" s="228" t="s">
        <v>5</v>
      </c>
      <c r="F160" s="228" t="s">
        <v>283</v>
      </c>
      <c r="G160" s="229">
        <v>5299987</v>
      </c>
      <c r="H160" s="229">
        <v>0</v>
      </c>
      <c r="I160" s="229">
        <v>74838.97</v>
      </c>
      <c r="J160" s="229">
        <v>0</v>
      </c>
      <c r="K160" s="229">
        <v>376826</v>
      </c>
      <c r="L160" s="229">
        <v>210192.27</v>
      </c>
      <c r="M160" s="229">
        <v>115250</v>
      </c>
      <c r="N160" s="229">
        <v>0</v>
      </c>
      <c r="O160" s="229">
        <v>27995.989999999983</v>
      </c>
      <c r="P160" s="229">
        <v>0</v>
      </c>
      <c r="Q160" s="229">
        <v>0</v>
      </c>
      <c r="R160" s="229">
        <v>0</v>
      </c>
      <c r="S160" s="229">
        <v>11846.719999999998</v>
      </c>
      <c r="T160" s="229">
        <v>0</v>
      </c>
      <c r="U160" s="229">
        <v>0</v>
      </c>
      <c r="V160" s="229">
        <v>26343.88</v>
      </c>
      <c r="W160" s="229">
        <v>0</v>
      </c>
      <c r="X160" s="229">
        <f t="shared" si="75"/>
        <v>6143280.8299999991</v>
      </c>
      <c r="Y160" s="229">
        <v>3242896.41</v>
      </c>
      <c r="Z160" s="229">
        <v>0</v>
      </c>
      <c r="AA160" s="229">
        <v>625925.57999999996</v>
      </c>
      <c r="AB160" s="229">
        <v>220393.10000000003</v>
      </c>
      <c r="AC160" s="229">
        <v>485067.89</v>
      </c>
      <c r="AD160" s="229">
        <v>0</v>
      </c>
      <c r="AE160" s="229">
        <v>94732.449999999895</v>
      </c>
      <c r="AF160" s="229">
        <v>40237.410000000003</v>
      </c>
      <c r="AG160" s="229">
        <v>28053.410000000003</v>
      </c>
      <c r="AH160" s="229">
        <v>0</v>
      </c>
      <c r="AI160" s="229">
        <v>0</v>
      </c>
      <c r="AJ160" s="229">
        <v>376192.75000000012</v>
      </c>
      <c r="AK160" s="229">
        <v>660</v>
      </c>
      <c r="AL160" s="229">
        <v>2686.6099999999997</v>
      </c>
      <c r="AM160" s="229">
        <v>13590.67</v>
      </c>
      <c r="AN160" s="229">
        <v>74142.01999999999</v>
      </c>
      <c r="AO160" s="229">
        <v>13885.92</v>
      </c>
      <c r="AP160" s="229">
        <v>16489.75</v>
      </c>
      <c r="AQ160" s="229">
        <v>81269.499999999971</v>
      </c>
      <c r="AR160" s="229">
        <v>107763.79</v>
      </c>
      <c r="AS160" s="229">
        <v>44767.76999999999</v>
      </c>
      <c r="AT160" s="229">
        <v>212969.84999999977</v>
      </c>
      <c r="AU160" s="229">
        <v>4715.26</v>
      </c>
      <c r="AV160" s="229">
        <v>0</v>
      </c>
      <c r="AW160" s="229">
        <v>131202.98000000004</v>
      </c>
      <c r="AX160" s="229">
        <v>154570.74</v>
      </c>
      <c r="AY160" s="229">
        <v>21566.51</v>
      </c>
      <c r="AZ160" s="229">
        <v>49367.070000000007</v>
      </c>
      <c r="BA160" s="229">
        <v>0</v>
      </c>
      <c r="BB160" s="229">
        <v>0</v>
      </c>
      <c r="BC160" s="229">
        <v>0</v>
      </c>
      <c r="BD160" s="229">
        <f t="shared" si="76"/>
        <v>6043147.4400000004</v>
      </c>
      <c r="BE160" s="229">
        <v>311754.89999999991</v>
      </c>
      <c r="BF160" s="229">
        <f t="shared" si="71"/>
        <v>100133.38999999873</v>
      </c>
      <c r="BG160" s="229">
        <f t="shared" si="72"/>
        <v>411888.28999999864</v>
      </c>
      <c r="BH160" s="229">
        <v>0</v>
      </c>
      <c r="BI160" s="229">
        <v>0</v>
      </c>
      <c r="BJ160" s="229">
        <v>0</v>
      </c>
      <c r="BK160" s="229">
        <v>0</v>
      </c>
      <c r="BL160" s="229">
        <v>0</v>
      </c>
      <c r="BM160" s="229">
        <v>0</v>
      </c>
      <c r="BN160" s="229">
        <v>0</v>
      </c>
      <c r="BO160" s="229">
        <v>0</v>
      </c>
      <c r="BP160" s="229">
        <v>0</v>
      </c>
      <c r="BQ160" s="229">
        <v>0</v>
      </c>
      <c r="BR160" s="229">
        <v>0</v>
      </c>
      <c r="BS160" s="229">
        <v>0</v>
      </c>
      <c r="BT160" s="229">
        <v>0</v>
      </c>
      <c r="BU160" s="229">
        <v>0</v>
      </c>
      <c r="BV160" s="229">
        <v>0</v>
      </c>
      <c r="BW160" s="229">
        <v>0</v>
      </c>
      <c r="BX160" s="229">
        <v>0</v>
      </c>
      <c r="BY160" s="229">
        <v>0</v>
      </c>
      <c r="BZ160" s="229">
        <v>0</v>
      </c>
      <c r="CA160" s="229">
        <v>0</v>
      </c>
      <c r="CB160" s="229">
        <v>0</v>
      </c>
      <c r="CC160" s="229">
        <f t="shared" si="77"/>
        <v>411888.28999999864</v>
      </c>
      <c r="CD160" s="229"/>
      <c r="CE160" s="229">
        <f t="shared" si="78"/>
        <v>0</v>
      </c>
      <c r="CF160" s="229"/>
      <c r="CG160" s="229">
        <f t="shared" si="88"/>
        <v>0</v>
      </c>
      <c r="CH160" s="229">
        <f t="shared" si="79"/>
        <v>411888.28999999864</v>
      </c>
      <c r="CI160" s="229">
        <v>391081.01</v>
      </c>
      <c r="CJ160" s="229">
        <v>0</v>
      </c>
      <c r="CK160" s="229">
        <v>0</v>
      </c>
      <c r="CL160" s="229">
        <v>391081.01</v>
      </c>
      <c r="CM160" s="229">
        <v>0</v>
      </c>
      <c r="CN160" s="229">
        <v>0</v>
      </c>
      <c r="CO160" s="229">
        <v>13522.71</v>
      </c>
      <c r="CP160" s="229">
        <v>5010.57</v>
      </c>
      <c r="CQ160" s="229">
        <v>-7276.6100000000006</v>
      </c>
      <c r="CR160" s="229">
        <f t="shared" si="80"/>
        <v>402337.68000000005</v>
      </c>
      <c r="CS160" s="229">
        <v>0</v>
      </c>
      <c r="CT160" s="229">
        <v>0</v>
      </c>
      <c r="CU160" s="229">
        <v>0</v>
      </c>
      <c r="CV160" s="229">
        <v>0</v>
      </c>
      <c r="CW160" s="229"/>
      <c r="CX160" s="229"/>
      <c r="CY160" s="229"/>
      <c r="CZ160" s="229">
        <v>0</v>
      </c>
      <c r="DA160" s="229">
        <f t="shared" si="81"/>
        <v>0</v>
      </c>
      <c r="DB160" s="229">
        <v>0</v>
      </c>
      <c r="DC160" s="229">
        <v>9550.6</v>
      </c>
      <c r="DD160" s="229">
        <v>0</v>
      </c>
      <c r="DE160" s="229">
        <v>0</v>
      </c>
      <c r="DF160" s="229">
        <v>0</v>
      </c>
      <c r="DG160" s="229">
        <v>0</v>
      </c>
      <c r="DH160" s="229">
        <v>0</v>
      </c>
      <c r="DI160" s="229">
        <v>0</v>
      </c>
      <c r="DJ160" s="229">
        <f t="shared" si="82"/>
        <v>9550.6</v>
      </c>
      <c r="DK160" s="229">
        <v>0</v>
      </c>
      <c r="DL160" s="229">
        <v>0</v>
      </c>
      <c r="DM160" s="229">
        <v>0</v>
      </c>
      <c r="DN160" s="229">
        <v>0</v>
      </c>
      <c r="DO160" s="229">
        <v>0</v>
      </c>
      <c r="DP160" s="230">
        <v>9.9999999511055648E-3</v>
      </c>
      <c r="DQ160" s="231">
        <f t="shared" si="83"/>
        <v>4709252.8400000008</v>
      </c>
      <c r="DR160" s="232">
        <f t="shared" si="84"/>
        <v>1333894.5999999996</v>
      </c>
      <c r="DS160" s="231">
        <f t="shared" si="85"/>
        <v>154570.74</v>
      </c>
      <c r="DT160" s="231">
        <f t="shared" si="86"/>
        <v>39842.709999999977</v>
      </c>
      <c r="DU160" s="231">
        <f t="shared" si="87"/>
        <v>0</v>
      </c>
      <c r="DV160" s="231">
        <f t="shared" si="74"/>
        <v>0</v>
      </c>
    </row>
    <row r="161" spans="1:126" hidden="1">
      <c r="A161" s="226">
        <v>3377</v>
      </c>
      <c r="B161" s="227" t="s">
        <v>447</v>
      </c>
      <c r="C161" s="228" t="s">
        <v>281</v>
      </c>
      <c r="D161" s="228" t="s">
        <v>291</v>
      </c>
      <c r="E161" s="228" t="s">
        <v>5</v>
      </c>
      <c r="F161" s="228" t="s">
        <v>283</v>
      </c>
      <c r="G161" s="229">
        <v>1317708.3</v>
      </c>
      <c r="H161" s="229">
        <v>0</v>
      </c>
      <c r="I161" s="229">
        <v>23696.77</v>
      </c>
      <c r="J161" s="229">
        <v>0</v>
      </c>
      <c r="K161" s="229">
        <v>193490</v>
      </c>
      <c r="L161" s="229">
        <v>1428.22</v>
      </c>
      <c r="M161" s="229">
        <v>0</v>
      </c>
      <c r="N161" s="229">
        <v>0</v>
      </c>
      <c r="O161" s="229">
        <v>8598.6400000000012</v>
      </c>
      <c r="P161" s="229">
        <v>0</v>
      </c>
      <c r="Q161" s="229">
        <v>0</v>
      </c>
      <c r="R161" s="229">
        <v>0</v>
      </c>
      <c r="S161" s="229">
        <v>5126.83</v>
      </c>
      <c r="T161" s="229">
        <v>19480.23</v>
      </c>
      <c r="U161" s="229">
        <v>0</v>
      </c>
      <c r="V161" s="229">
        <v>8143.75</v>
      </c>
      <c r="W161" s="229">
        <v>28198</v>
      </c>
      <c r="X161" s="229">
        <f t="shared" si="75"/>
        <v>1605870.74</v>
      </c>
      <c r="Y161" s="229">
        <v>737273.24</v>
      </c>
      <c r="Z161" s="229">
        <v>0</v>
      </c>
      <c r="AA161" s="229">
        <v>227122.71</v>
      </c>
      <c r="AB161" s="229">
        <v>55814.13</v>
      </c>
      <c r="AC161" s="229">
        <v>114858.79</v>
      </c>
      <c r="AD161" s="229">
        <v>0</v>
      </c>
      <c r="AE161" s="229">
        <v>37464.720000000001</v>
      </c>
      <c r="AF161" s="229">
        <v>550</v>
      </c>
      <c r="AG161" s="229">
        <v>2328.25</v>
      </c>
      <c r="AH161" s="229">
        <v>0</v>
      </c>
      <c r="AI161" s="229">
        <v>4269.25</v>
      </c>
      <c r="AJ161" s="229">
        <v>20501.73</v>
      </c>
      <c r="AK161" s="229">
        <v>992.36</v>
      </c>
      <c r="AL161" s="229">
        <v>585</v>
      </c>
      <c r="AM161" s="229">
        <v>3278.97</v>
      </c>
      <c r="AN161" s="229">
        <v>22154.01</v>
      </c>
      <c r="AO161" s="229">
        <v>4080.97</v>
      </c>
      <c r="AP161" s="229">
        <v>9906.32</v>
      </c>
      <c r="AQ161" s="229">
        <v>54271.83</v>
      </c>
      <c r="AR161" s="229">
        <v>0</v>
      </c>
      <c r="AS161" s="229">
        <v>0</v>
      </c>
      <c r="AT161" s="229">
        <v>97381.94</v>
      </c>
      <c r="AU161" s="229">
        <v>0</v>
      </c>
      <c r="AV161" s="229">
        <v>3890.2</v>
      </c>
      <c r="AW161" s="229">
        <v>110967.36</v>
      </c>
      <c r="AX161" s="229">
        <v>41522.85</v>
      </c>
      <c r="AY161" s="229">
        <v>7163.23</v>
      </c>
      <c r="AZ161" s="229">
        <v>63400.31</v>
      </c>
      <c r="BA161" s="229">
        <v>0</v>
      </c>
      <c r="BB161" s="229">
        <v>0</v>
      </c>
      <c r="BC161" s="229">
        <v>0</v>
      </c>
      <c r="BD161" s="229">
        <f t="shared" si="76"/>
        <v>1619778.1700000002</v>
      </c>
      <c r="BE161" s="229">
        <v>258039.07000000007</v>
      </c>
      <c r="BF161" s="229">
        <f t="shared" si="71"/>
        <v>-13907.430000000168</v>
      </c>
      <c r="BG161" s="229">
        <f t="shared" si="72"/>
        <v>244131.6399999999</v>
      </c>
      <c r="BH161" s="229">
        <v>0</v>
      </c>
      <c r="BI161" s="229">
        <v>0</v>
      </c>
      <c r="BJ161" s="229">
        <v>0</v>
      </c>
      <c r="BK161" s="229">
        <v>0</v>
      </c>
      <c r="BL161" s="229">
        <v>0</v>
      </c>
      <c r="BM161" s="229">
        <v>0</v>
      </c>
      <c r="BN161" s="229">
        <v>0</v>
      </c>
      <c r="BO161" s="229">
        <v>0</v>
      </c>
      <c r="BP161" s="229">
        <v>0</v>
      </c>
      <c r="BQ161" s="229">
        <v>0</v>
      </c>
      <c r="BR161" s="229">
        <v>0</v>
      </c>
      <c r="BS161" s="229">
        <v>0</v>
      </c>
      <c r="BT161" s="229">
        <v>0</v>
      </c>
      <c r="BU161" s="229">
        <v>0</v>
      </c>
      <c r="BV161" s="229">
        <v>0</v>
      </c>
      <c r="BW161" s="229">
        <v>0</v>
      </c>
      <c r="BX161" s="229">
        <v>0</v>
      </c>
      <c r="BY161" s="229">
        <v>0</v>
      </c>
      <c r="BZ161" s="229">
        <v>0</v>
      </c>
      <c r="CA161" s="229">
        <v>0</v>
      </c>
      <c r="CB161" s="229">
        <v>0</v>
      </c>
      <c r="CC161" s="229">
        <f t="shared" si="77"/>
        <v>244131.6399999999</v>
      </c>
      <c r="CD161" s="229"/>
      <c r="CE161" s="229">
        <f t="shared" si="78"/>
        <v>0</v>
      </c>
      <c r="CF161" s="229"/>
      <c r="CG161" s="229">
        <f t="shared" si="88"/>
        <v>0</v>
      </c>
      <c r="CH161" s="229">
        <f t="shared" si="79"/>
        <v>244131.6399999999</v>
      </c>
      <c r="CI161" s="229">
        <v>378436.09</v>
      </c>
      <c r="CJ161" s="229">
        <v>8196.7199999999993</v>
      </c>
      <c r="CK161" s="229">
        <v>0</v>
      </c>
      <c r="CL161" s="229">
        <v>370239.37000000005</v>
      </c>
      <c r="CM161" s="229">
        <v>0</v>
      </c>
      <c r="CN161" s="229">
        <v>0</v>
      </c>
      <c r="CO161" s="229">
        <v>2628.42</v>
      </c>
      <c r="CP161" s="229">
        <v>0</v>
      </c>
      <c r="CQ161" s="229">
        <v>-99811.99</v>
      </c>
      <c r="CR161" s="229">
        <f t="shared" si="80"/>
        <v>273055.80000000005</v>
      </c>
      <c r="CS161" s="229">
        <v>0</v>
      </c>
      <c r="CT161" s="229">
        <v>0</v>
      </c>
      <c r="CU161" s="229">
        <v>0</v>
      </c>
      <c r="CV161" s="229">
        <v>0</v>
      </c>
      <c r="CW161" s="229"/>
      <c r="CX161" s="229"/>
      <c r="CY161" s="229"/>
      <c r="CZ161" s="229">
        <v>0</v>
      </c>
      <c r="DA161" s="229">
        <f t="shared" si="81"/>
        <v>0</v>
      </c>
      <c r="DB161" s="229">
        <v>0</v>
      </c>
      <c r="DC161" s="229">
        <v>3.2</v>
      </c>
      <c r="DD161" s="229">
        <v>0</v>
      </c>
      <c r="DE161" s="229">
        <v>0</v>
      </c>
      <c r="DF161" s="229">
        <v>-4089.79</v>
      </c>
      <c r="DG161" s="229">
        <v>-24837.94</v>
      </c>
      <c r="DH161" s="229">
        <v>0</v>
      </c>
      <c r="DI161" s="229">
        <v>0</v>
      </c>
      <c r="DJ161" s="229">
        <f t="shared" si="82"/>
        <v>-28924.53</v>
      </c>
      <c r="DK161" s="229">
        <v>0</v>
      </c>
      <c r="DL161" s="229">
        <v>0</v>
      </c>
      <c r="DM161" s="229">
        <v>0</v>
      </c>
      <c r="DN161" s="229">
        <v>0</v>
      </c>
      <c r="DO161" s="229">
        <v>0</v>
      </c>
      <c r="DP161" s="230">
        <v>0.36999999993713573</v>
      </c>
      <c r="DQ161" s="231">
        <f t="shared" si="83"/>
        <v>1173083.5899999999</v>
      </c>
      <c r="DR161" s="232">
        <f t="shared" si="84"/>
        <v>446694.58000000031</v>
      </c>
      <c r="DS161" s="231">
        <f t="shared" si="85"/>
        <v>41522.85</v>
      </c>
      <c r="DT161" s="231">
        <f t="shared" si="86"/>
        <v>13725.470000000001</v>
      </c>
      <c r="DU161" s="231">
        <f t="shared" si="87"/>
        <v>19480.23</v>
      </c>
      <c r="DV161" s="231">
        <f t="shared" si="74"/>
        <v>0</v>
      </c>
    </row>
    <row r="162" spans="1:126" hidden="1">
      <c r="A162" s="226">
        <v>3371</v>
      </c>
      <c r="B162" s="227" t="s">
        <v>449</v>
      </c>
      <c r="C162" s="228" t="s">
        <v>281</v>
      </c>
      <c r="D162" s="228" t="s">
        <v>291</v>
      </c>
      <c r="E162" s="228" t="s">
        <v>5</v>
      </c>
      <c r="F162" s="228" t="s">
        <v>283</v>
      </c>
      <c r="G162" s="229">
        <v>1465130.96</v>
      </c>
      <c r="H162" s="229">
        <v>0</v>
      </c>
      <c r="I162" s="229">
        <v>56720.23</v>
      </c>
      <c r="J162" s="229">
        <v>0</v>
      </c>
      <c r="K162" s="229">
        <v>82420</v>
      </c>
      <c r="L162" s="229">
        <v>5000</v>
      </c>
      <c r="M162" s="229">
        <v>491.43</v>
      </c>
      <c r="N162" s="229">
        <v>0</v>
      </c>
      <c r="O162" s="229">
        <v>117807.65</v>
      </c>
      <c r="P162" s="229">
        <v>0</v>
      </c>
      <c r="Q162" s="229">
        <v>0</v>
      </c>
      <c r="R162" s="229">
        <v>0</v>
      </c>
      <c r="S162" s="229">
        <v>401.86</v>
      </c>
      <c r="T162" s="229">
        <v>0</v>
      </c>
      <c r="U162" s="229">
        <v>0</v>
      </c>
      <c r="V162" s="229">
        <v>3006.25</v>
      </c>
      <c r="W162" s="229">
        <v>110975</v>
      </c>
      <c r="X162" s="229">
        <f t="shared" si="75"/>
        <v>1841953.38</v>
      </c>
      <c r="Y162" s="229">
        <v>775860.19</v>
      </c>
      <c r="Z162" s="229">
        <v>0</v>
      </c>
      <c r="AA162" s="229">
        <v>288528.45</v>
      </c>
      <c r="AB162" s="229">
        <v>71556.7</v>
      </c>
      <c r="AC162" s="229">
        <v>94841.600000000006</v>
      </c>
      <c r="AD162" s="229">
        <v>53613.68</v>
      </c>
      <c r="AE162" s="229">
        <v>58094.95</v>
      </c>
      <c r="AF162" s="229">
        <v>4826.3999999999996</v>
      </c>
      <c r="AG162" s="229">
        <v>4504.6000000000004</v>
      </c>
      <c r="AH162" s="229">
        <v>0</v>
      </c>
      <c r="AI162" s="229">
        <v>0</v>
      </c>
      <c r="AJ162" s="229">
        <v>12792.050000000001</v>
      </c>
      <c r="AK162" s="229">
        <v>2363.6799999999998</v>
      </c>
      <c r="AL162" s="229">
        <v>3715.66</v>
      </c>
      <c r="AM162" s="229">
        <v>4385.1000000000004</v>
      </c>
      <c r="AN162" s="229">
        <v>26001.18</v>
      </c>
      <c r="AO162" s="229">
        <v>18761.88</v>
      </c>
      <c r="AP162" s="229">
        <v>6568.58</v>
      </c>
      <c r="AQ162" s="229">
        <v>17184.730000000003</v>
      </c>
      <c r="AR162" s="229">
        <v>11237.74</v>
      </c>
      <c r="AS162" s="229">
        <v>0</v>
      </c>
      <c r="AT162" s="229">
        <v>28681.279999999999</v>
      </c>
      <c r="AU162" s="229">
        <v>5139.75</v>
      </c>
      <c r="AV162" s="229">
        <v>0</v>
      </c>
      <c r="AW162" s="229">
        <v>53739.53</v>
      </c>
      <c r="AX162" s="229">
        <v>22211.85</v>
      </c>
      <c r="AY162" s="229">
        <v>52990.43</v>
      </c>
      <c r="AZ162" s="229">
        <v>94241.86</v>
      </c>
      <c r="BA162" s="229">
        <v>0</v>
      </c>
      <c r="BB162" s="229">
        <v>0</v>
      </c>
      <c r="BC162" s="229">
        <v>0</v>
      </c>
      <c r="BD162" s="229">
        <f t="shared" si="76"/>
        <v>1711841.8699999999</v>
      </c>
      <c r="BE162" s="229">
        <v>91234.800000000076</v>
      </c>
      <c r="BF162" s="229">
        <f t="shared" si="71"/>
        <v>130111.51000000001</v>
      </c>
      <c r="BG162" s="229">
        <f t="shared" si="72"/>
        <v>221346.31000000008</v>
      </c>
      <c r="BH162" s="229">
        <v>0</v>
      </c>
      <c r="BI162" s="229">
        <v>0</v>
      </c>
      <c r="BJ162" s="229">
        <v>0</v>
      </c>
      <c r="BK162" s="229">
        <v>0</v>
      </c>
      <c r="BL162" s="229">
        <v>0</v>
      </c>
      <c r="BM162" s="229">
        <v>0</v>
      </c>
      <c r="BN162" s="229">
        <v>0</v>
      </c>
      <c r="BO162" s="229">
        <v>0</v>
      </c>
      <c r="BP162" s="229">
        <v>0</v>
      </c>
      <c r="BQ162" s="229">
        <v>0</v>
      </c>
      <c r="BR162" s="229">
        <v>0</v>
      </c>
      <c r="BS162" s="229">
        <v>0</v>
      </c>
      <c r="BT162" s="229">
        <v>0</v>
      </c>
      <c r="BU162" s="229">
        <v>0</v>
      </c>
      <c r="BV162" s="229">
        <v>0</v>
      </c>
      <c r="BW162" s="229">
        <v>0</v>
      </c>
      <c r="BX162" s="229">
        <v>0</v>
      </c>
      <c r="BY162" s="229">
        <v>0</v>
      </c>
      <c r="BZ162" s="229">
        <v>0</v>
      </c>
      <c r="CA162" s="229">
        <v>0</v>
      </c>
      <c r="CB162" s="229">
        <v>0</v>
      </c>
      <c r="CC162" s="229">
        <f t="shared" si="77"/>
        <v>221346.31000000008</v>
      </c>
      <c r="CD162" s="229"/>
      <c r="CE162" s="229">
        <f t="shared" si="78"/>
        <v>0</v>
      </c>
      <c r="CF162" s="229"/>
      <c r="CG162" s="229">
        <f t="shared" si="88"/>
        <v>0</v>
      </c>
      <c r="CH162" s="229">
        <f t="shared" si="79"/>
        <v>221346.31000000008</v>
      </c>
      <c r="CI162" s="229">
        <v>279501.89</v>
      </c>
      <c r="CJ162" s="229">
        <v>117846.54</v>
      </c>
      <c r="CK162" s="229">
        <v>253.09</v>
      </c>
      <c r="CL162" s="229">
        <v>161908.44000000003</v>
      </c>
      <c r="CM162" s="229">
        <v>0</v>
      </c>
      <c r="CN162" s="229">
        <v>0</v>
      </c>
      <c r="CO162" s="229">
        <v>3533.51</v>
      </c>
      <c r="CP162" s="229">
        <v>-1904.22</v>
      </c>
      <c r="CQ162" s="229">
        <v>3406.76</v>
      </c>
      <c r="CR162" s="229">
        <f t="shared" si="80"/>
        <v>166944.49000000005</v>
      </c>
      <c r="CS162" s="229">
        <v>0</v>
      </c>
      <c r="CT162" s="229">
        <v>0</v>
      </c>
      <c r="CU162" s="229">
        <v>0</v>
      </c>
      <c r="CV162" s="229">
        <v>0</v>
      </c>
      <c r="CW162" s="229"/>
      <c r="CX162" s="229"/>
      <c r="CY162" s="229"/>
      <c r="CZ162" s="229">
        <v>0</v>
      </c>
      <c r="DA162" s="229">
        <f t="shared" si="81"/>
        <v>0</v>
      </c>
      <c r="DB162" s="229">
        <v>0</v>
      </c>
      <c r="DC162" s="229">
        <v>0</v>
      </c>
      <c r="DD162" s="229">
        <v>0</v>
      </c>
      <c r="DE162" s="229">
        <v>0</v>
      </c>
      <c r="DF162" s="229">
        <v>-6715.92</v>
      </c>
      <c r="DG162" s="229">
        <v>0</v>
      </c>
      <c r="DH162" s="229">
        <v>0</v>
      </c>
      <c r="DI162" s="229">
        <v>0</v>
      </c>
      <c r="DJ162" s="229">
        <f t="shared" si="82"/>
        <v>-6715.92</v>
      </c>
      <c r="DK162" s="229">
        <v>61117.8</v>
      </c>
      <c r="DL162" s="229">
        <v>0</v>
      </c>
      <c r="DM162" s="229">
        <v>0</v>
      </c>
      <c r="DN162" s="229">
        <v>0</v>
      </c>
      <c r="DO162" s="229">
        <v>0</v>
      </c>
      <c r="DP162" s="230">
        <v>-6.0000000055879354E-2</v>
      </c>
      <c r="DQ162" s="231">
        <f t="shared" si="83"/>
        <v>1347321.9699999997</v>
      </c>
      <c r="DR162" s="232">
        <f t="shared" si="84"/>
        <v>364519.90000000014</v>
      </c>
      <c r="DS162" s="231">
        <f t="shared" si="85"/>
        <v>22211.85</v>
      </c>
      <c r="DT162" s="231">
        <f t="shared" si="86"/>
        <v>118209.51</v>
      </c>
      <c r="DU162" s="231">
        <f t="shared" si="87"/>
        <v>0</v>
      </c>
      <c r="DV162" s="231">
        <f t="shared" si="74"/>
        <v>61117.8</v>
      </c>
    </row>
    <row r="163" spans="1:126" hidden="1">
      <c r="A163" s="226">
        <v>3307</v>
      </c>
      <c r="B163" s="227" t="s">
        <v>450</v>
      </c>
      <c r="C163" s="228" t="s">
        <v>281</v>
      </c>
      <c r="D163" s="228" t="s">
        <v>291</v>
      </c>
      <c r="E163" s="228" t="s">
        <v>5</v>
      </c>
      <c r="F163" s="228" t="s">
        <v>283</v>
      </c>
      <c r="G163" s="229">
        <v>1836991</v>
      </c>
      <c r="H163" s="229">
        <v>0</v>
      </c>
      <c r="I163" s="229">
        <v>116231</v>
      </c>
      <c r="J163" s="229">
        <v>0</v>
      </c>
      <c r="K163" s="229">
        <v>141050</v>
      </c>
      <c r="L163" s="229">
        <v>0</v>
      </c>
      <c r="M163" s="229">
        <v>0</v>
      </c>
      <c r="N163" s="229">
        <v>0</v>
      </c>
      <c r="O163" s="229">
        <v>86932</v>
      </c>
      <c r="P163" s="229">
        <v>30360</v>
      </c>
      <c r="Q163" s="229">
        <v>0</v>
      </c>
      <c r="R163" s="229">
        <v>0</v>
      </c>
      <c r="S163" s="229">
        <v>59184</v>
      </c>
      <c r="T163" s="229">
        <v>0</v>
      </c>
      <c r="U163" s="229">
        <v>0</v>
      </c>
      <c r="V163" s="229">
        <v>7884</v>
      </c>
      <c r="W163" s="229">
        <v>19611</v>
      </c>
      <c r="X163" s="229">
        <f t="shared" si="75"/>
        <v>2298243</v>
      </c>
      <c r="Y163" s="229">
        <v>1046416</v>
      </c>
      <c r="Z163" s="229">
        <v>262</v>
      </c>
      <c r="AA163" s="229">
        <v>581</v>
      </c>
      <c r="AB163" s="229">
        <v>410550</v>
      </c>
      <c r="AC163" s="229">
        <v>0</v>
      </c>
      <c r="AD163" s="229">
        <v>0</v>
      </c>
      <c r="AE163" s="229">
        <v>195750</v>
      </c>
      <c r="AF163" s="229">
        <v>1189</v>
      </c>
      <c r="AG163" s="229">
        <v>1464</v>
      </c>
      <c r="AH163" s="229">
        <v>0</v>
      </c>
      <c r="AI163" s="229">
        <v>0</v>
      </c>
      <c r="AJ163" s="229">
        <v>35430</v>
      </c>
      <c r="AK163" s="229">
        <v>1736</v>
      </c>
      <c r="AL163" s="229">
        <v>572</v>
      </c>
      <c r="AM163" s="229">
        <v>6462</v>
      </c>
      <c r="AN163" s="229">
        <v>32810</v>
      </c>
      <c r="AO163" s="229">
        <v>4399</v>
      </c>
      <c r="AP163" s="229">
        <v>26006</v>
      </c>
      <c r="AQ163" s="229">
        <v>92075</v>
      </c>
      <c r="AR163" s="229">
        <v>0</v>
      </c>
      <c r="AS163" s="229">
        <v>7307</v>
      </c>
      <c r="AT163" s="229">
        <v>23522</v>
      </c>
      <c r="AU163" s="229">
        <v>9471</v>
      </c>
      <c r="AV163" s="229">
        <v>0</v>
      </c>
      <c r="AW163" s="229">
        <v>152812</v>
      </c>
      <c r="AX163" s="229">
        <v>94246</v>
      </c>
      <c r="AY163" s="229">
        <v>9050</v>
      </c>
      <c r="AZ163" s="229">
        <v>48506</v>
      </c>
      <c r="BA163" s="229">
        <v>0</v>
      </c>
      <c r="BB163" s="229">
        <v>0</v>
      </c>
      <c r="BC163" s="229">
        <v>0</v>
      </c>
      <c r="BD163" s="229">
        <f t="shared" si="76"/>
        <v>2200616</v>
      </c>
      <c r="BE163" s="229">
        <v>208225</v>
      </c>
      <c r="BF163" s="229">
        <f t="shared" si="71"/>
        <v>97627</v>
      </c>
      <c r="BG163" s="229">
        <f t="shared" si="72"/>
        <v>305852</v>
      </c>
      <c r="BH163" s="229">
        <v>0</v>
      </c>
      <c r="BI163" s="229">
        <v>0</v>
      </c>
      <c r="BJ163" s="229">
        <v>0</v>
      </c>
      <c r="BK163" s="229">
        <v>0</v>
      </c>
      <c r="BL163" s="229">
        <v>0</v>
      </c>
      <c r="BM163" s="229">
        <v>0</v>
      </c>
      <c r="BN163" s="229">
        <v>0</v>
      </c>
      <c r="BO163" s="229">
        <v>0</v>
      </c>
      <c r="BP163" s="229">
        <v>0</v>
      </c>
      <c r="BQ163" s="229">
        <v>0</v>
      </c>
      <c r="BR163" s="229">
        <v>0</v>
      </c>
      <c r="BS163" s="229">
        <v>0</v>
      </c>
      <c r="BT163" s="229">
        <v>0</v>
      </c>
      <c r="BU163" s="229">
        <v>0</v>
      </c>
      <c r="BV163" s="229">
        <v>0</v>
      </c>
      <c r="BW163" s="229">
        <v>0</v>
      </c>
      <c r="BX163" s="229">
        <v>0</v>
      </c>
      <c r="BY163" s="229">
        <v>0</v>
      </c>
      <c r="BZ163" s="229">
        <v>0</v>
      </c>
      <c r="CA163" s="229">
        <v>0</v>
      </c>
      <c r="CB163" s="229">
        <v>0</v>
      </c>
      <c r="CC163" s="229">
        <f t="shared" si="77"/>
        <v>305852</v>
      </c>
      <c r="CD163" s="229"/>
      <c r="CE163" s="229">
        <f t="shared" si="78"/>
        <v>0</v>
      </c>
      <c r="CF163" s="229"/>
      <c r="CG163" s="229">
        <f t="shared" si="88"/>
        <v>0</v>
      </c>
      <c r="CH163" s="229">
        <f t="shared" si="79"/>
        <v>305852</v>
      </c>
      <c r="CI163" s="229">
        <v>516104</v>
      </c>
      <c r="CJ163" s="229">
        <v>0</v>
      </c>
      <c r="CK163" s="229">
        <v>0</v>
      </c>
      <c r="CL163" s="229">
        <v>516104</v>
      </c>
      <c r="CM163" s="229">
        <v>0</v>
      </c>
      <c r="CN163" s="229">
        <v>0</v>
      </c>
      <c r="CO163" s="229">
        <v>0</v>
      </c>
      <c r="CP163" s="229">
        <v>0</v>
      </c>
      <c r="CQ163" s="229">
        <v>-217015</v>
      </c>
      <c r="CR163" s="229">
        <f t="shared" si="80"/>
        <v>299089</v>
      </c>
      <c r="CS163" s="229">
        <v>0</v>
      </c>
      <c r="CT163" s="229">
        <v>0</v>
      </c>
      <c r="CU163" s="229">
        <v>0</v>
      </c>
      <c r="CV163" s="229">
        <v>0</v>
      </c>
      <c r="CW163" s="229"/>
      <c r="CX163" s="229"/>
      <c r="CY163" s="229"/>
      <c r="CZ163" s="229">
        <v>0</v>
      </c>
      <c r="DA163" s="229">
        <f t="shared" si="81"/>
        <v>0</v>
      </c>
      <c r="DB163" s="229">
        <v>0</v>
      </c>
      <c r="DC163" s="229">
        <v>6762</v>
      </c>
      <c r="DD163" s="229">
        <v>0</v>
      </c>
      <c r="DE163" s="229">
        <v>0</v>
      </c>
      <c r="DF163" s="229">
        <v>0</v>
      </c>
      <c r="DG163" s="229">
        <v>0</v>
      </c>
      <c r="DH163" s="229">
        <v>0</v>
      </c>
      <c r="DI163" s="229">
        <v>0</v>
      </c>
      <c r="DJ163" s="229">
        <f t="shared" si="82"/>
        <v>6762</v>
      </c>
      <c r="DK163" s="229">
        <v>0</v>
      </c>
      <c r="DL163" s="229">
        <v>0</v>
      </c>
      <c r="DM163" s="229">
        <v>0</v>
      </c>
      <c r="DN163" s="229">
        <v>0</v>
      </c>
      <c r="DO163" s="229">
        <v>0</v>
      </c>
      <c r="DP163" s="230">
        <v>0.01</v>
      </c>
      <c r="DQ163" s="231">
        <f t="shared" si="83"/>
        <v>1654748</v>
      </c>
      <c r="DR163" s="232">
        <f t="shared" si="84"/>
        <v>545868</v>
      </c>
      <c r="DS163" s="231">
        <f t="shared" si="85"/>
        <v>94246</v>
      </c>
      <c r="DT163" s="231">
        <f t="shared" si="86"/>
        <v>176476</v>
      </c>
      <c r="DU163" s="231">
        <f t="shared" si="87"/>
        <v>0</v>
      </c>
      <c r="DV163" s="231">
        <f t="shared" si="74"/>
        <v>0</v>
      </c>
    </row>
    <row r="164" spans="1:126" hidden="1">
      <c r="A164" s="226">
        <v>3361</v>
      </c>
      <c r="B164" s="227" t="s">
        <v>451</v>
      </c>
      <c r="C164" s="228" t="s">
        <v>281</v>
      </c>
      <c r="D164" s="228" t="s">
        <v>291</v>
      </c>
      <c r="E164" s="228" t="s">
        <v>5</v>
      </c>
      <c r="F164" s="228" t="s">
        <v>283</v>
      </c>
      <c r="G164" s="229">
        <v>2062659.83</v>
      </c>
      <c r="H164" s="229">
        <v>0</v>
      </c>
      <c r="I164" s="229">
        <v>28312.73</v>
      </c>
      <c r="J164" s="229">
        <v>0</v>
      </c>
      <c r="K164" s="229">
        <v>229400</v>
      </c>
      <c r="L164" s="229">
        <v>3256.93</v>
      </c>
      <c r="M164" s="229">
        <v>0</v>
      </c>
      <c r="N164" s="229">
        <v>0</v>
      </c>
      <c r="O164" s="229">
        <v>46592.229999999996</v>
      </c>
      <c r="P164" s="229">
        <v>39590.47</v>
      </c>
      <c r="Q164" s="229">
        <v>0</v>
      </c>
      <c r="R164" s="229">
        <v>0</v>
      </c>
      <c r="S164" s="229">
        <v>26147.370000000003</v>
      </c>
      <c r="T164" s="229">
        <v>4864.0200000000004</v>
      </c>
      <c r="U164" s="229">
        <v>0</v>
      </c>
      <c r="V164" s="229">
        <v>10275</v>
      </c>
      <c r="W164" s="229">
        <v>54911</v>
      </c>
      <c r="X164" s="229">
        <f t="shared" si="75"/>
        <v>2506009.5800000005</v>
      </c>
      <c r="Y164" s="229">
        <v>1165472.5699999984</v>
      </c>
      <c r="Z164" s="229">
        <v>0</v>
      </c>
      <c r="AA164" s="229">
        <v>441932.32</v>
      </c>
      <c r="AB164" s="229">
        <v>41731.160000000673</v>
      </c>
      <c r="AC164" s="229">
        <v>117894.35</v>
      </c>
      <c r="AD164" s="229">
        <v>0</v>
      </c>
      <c r="AE164" s="229">
        <v>80318.489999999816</v>
      </c>
      <c r="AF164" s="229">
        <v>0</v>
      </c>
      <c r="AG164" s="229">
        <v>755</v>
      </c>
      <c r="AH164" s="229">
        <v>0</v>
      </c>
      <c r="AI164" s="229">
        <v>0</v>
      </c>
      <c r="AJ164" s="229">
        <v>20331.610000000004</v>
      </c>
      <c r="AK164" s="229">
        <v>883.72</v>
      </c>
      <c r="AL164" s="229">
        <v>37403.050000000003</v>
      </c>
      <c r="AM164" s="229">
        <v>5480.31</v>
      </c>
      <c r="AN164" s="229">
        <v>34409.14</v>
      </c>
      <c r="AO164" s="229">
        <v>6942.96</v>
      </c>
      <c r="AP164" s="229">
        <v>27115.73</v>
      </c>
      <c r="AQ164" s="229">
        <v>191013.53000000009</v>
      </c>
      <c r="AR164" s="229">
        <v>0</v>
      </c>
      <c r="AS164" s="229">
        <v>0</v>
      </c>
      <c r="AT164" s="229">
        <v>66496.399999999994</v>
      </c>
      <c r="AU164" s="229">
        <v>14865.74</v>
      </c>
      <c r="AV164" s="229">
        <v>11160</v>
      </c>
      <c r="AW164" s="229">
        <v>147848.29999999999</v>
      </c>
      <c r="AX164" s="229">
        <v>128782.27</v>
      </c>
      <c r="AY164" s="229">
        <v>26772.22</v>
      </c>
      <c r="AZ164" s="229">
        <v>160393.25</v>
      </c>
      <c r="BA164" s="229">
        <v>0</v>
      </c>
      <c r="BB164" s="229">
        <v>0</v>
      </c>
      <c r="BC164" s="229">
        <v>0</v>
      </c>
      <c r="BD164" s="229">
        <f t="shared" si="76"/>
        <v>2728002.1199999992</v>
      </c>
      <c r="BE164" s="229">
        <v>269641.91999999969</v>
      </c>
      <c r="BF164" s="229">
        <f t="shared" si="71"/>
        <v>-221992.53999999864</v>
      </c>
      <c r="BG164" s="229">
        <f t="shared" si="72"/>
        <v>47649.380000001052</v>
      </c>
      <c r="BH164" s="229">
        <v>0</v>
      </c>
      <c r="BI164" s="229">
        <v>0</v>
      </c>
      <c r="BJ164" s="229">
        <v>0</v>
      </c>
      <c r="BK164" s="229">
        <v>0</v>
      </c>
      <c r="BL164" s="229">
        <v>0</v>
      </c>
      <c r="BM164" s="229">
        <v>0</v>
      </c>
      <c r="BN164" s="229">
        <v>0</v>
      </c>
      <c r="BO164" s="229">
        <v>0</v>
      </c>
      <c r="BP164" s="229">
        <v>0</v>
      </c>
      <c r="BQ164" s="229">
        <v>0</v>
      </c>
      <c r="BR164" s="229">
        <v>0</v>
      </c>
      <c r="BS164" s="229">
        <v>0</v>
      </c>
      <c r="BT164" s="229">
        <v>0</v>
      </c>
      <c r="BU164" s="229">
        <v>0</v>
      </c>
      <c r="BV164" s="229">
        <v>0</v>
      </c>
      <c r="BW164" s="229">
        <v>0</v>
      </c>
      <c r="BX164" s="229">
        <v>0</v>
      </c>
      <c r="BY164" s="229">
        <v>0</v>
      </c>
      <c r="BZ164" s="229">
        <v>0</v>
      </c>
      <c r="CA164" s="229">
        <v>0</v>
      </c>
      <c r="CB164" s="229">
        <v>0</v>
      </c>
      <c r="CC164" s="229">
        <f t="shared" si="77"/>
        <v>47649.380000001052</v>
      </c>
      <c r="CD164" s="229"/>
      <c r="CE164" s="229">
        <f t="shared" si="78"/>
        <v>0</v>
      </c>
      <c r="CF164" s="229"/>
      <c r="CG164" s="229">
        <f t="shared" si="88"/>
        <v>0</v>
      </c>
      <c r="CH164" s="229">
        <f t="shared" si="79"/>
        <v>47649.380000001052</v>
      </c>
      <c r="CI164" s="229">
        <v>426386.2</v>
      </c>
      <c r="CJ164" s="229">
        <v>0</v>
      </c>
      <c r="CK164" s="229">
        <v>0</v>
      </c>
      <c r="CL164" s="229">
        <v>426386.2</v>
      </c>
      <c r="CM164" s="229">
        <v>0</v>
      </c>
      <c r="CN164" s="229">
        <v>0</v>
      </c>
      <c r="CO164" s="229">
        <v>8199.91</v>
      </c>
      <c r="CP164" s="229">
        <v>0</v>
      </c>
      <c r="CQ164" s="229">
        <v>-344749.37</v>
      </c>
      <c r="CR164" s="229">
        <f t="shared" si="80"/>
        <v>89836.739999999991</v>
      </c>
      <c r="CS164" s="229">
        <v>0</v>
      </c>
      <c r="CT164" s="229">
        <v>0</v>
      </c>
      <c r="CU164" s="229">
        <v>0</v>
      </c>
      <c r="CV164" s="229">
        <v>0</v>
      </c>
      <c r="CW164" s="229"/>
      <c r="CX164" s="229"/>
      <c r="CY164" s="229"/>
      <c r="CZ164" s="229">
        <v>0</v>
      </c>
      <c r="DA164" s="229">
        <f t="shared" si="81"/>
        <v>0</v>
      </c>
      <c r="DB164" s="229">
        <v>16870.5</v>
      </c>
      <c r="DC164" s="229">
        <v>8271.4</v>
      </c>
      <c r="DD164" s="229">
        <v>0</v>
      </c>
      <c r="DE164" s="229">
        <v>0</v>
      </c>
      <c r="DF164" s="229">
        <v>-30741.09</v>
      </c>
      <c r="DG164" s="229">
        <v>-36588.18</v>
      </c>
      <c r="DH164" s="229">
        <v>0</v>
      </c>
      <c r="DI164" s="229">
        <v>0</v>
      </c>
      <c r="DJ164" s="229">
        <f t="shared" si="82"/>
        <v>-42187.369999999995</v>
      </c>
      <c r="DK164" s="229">
        <v>0</v>
      </c>
      <c r="DL164" s="229">
        <v>0</v>
      </c>
      <c r="DM164" s="229">
        <v>0</v>
      </c>
      <c r="DN164" s="229">
        <v>0</v>
      </c>
      <c r="DO164" s="229">
        <v>0</v>
      </c>
      <c r="DP164" s="230">
        <v>1.0000000009313226E-2</v>
      </c>
      <c r="DQ164" s="231">
        <f t="shared" si="83"/>
        <v>1847348.889999999</v>
      </c>
      <c r="DR164" s="232">
        <f t="shared" si="84"/>
        <v>880653.23000000021</v>
      </c>
      <c r="DS164" s="231">
        <f t="shared" si="85"/>
        <v>128782.27</v>
      </c>
      <c r="DT164" s="231">
        <f t="shared" si="86"/>
        <v>112330.07</v>
      </c>
      <c r="DU164" s="231">
        <f t="shared" si="87"/>
        <v>4864.0200000000004</v>
      </c>
      <c r="DV164" s="231">
        <f t="shared" si="74"/>
        <v>0</v>
      </c>
    </row>
    <row r="165" spans="1:126" hidden="1">
      <c r="A165" s="226">
        <v>3382</v>
      </c>
      <c r="B165" s="227" t="s">
        <v>452</v>
      </c>
      <c r="C165" s="228" t="s">
        <v>281</v>
      </c>
      <c r="D165" s="228" t="s">
        <v>291</v>
      </c>
      <c r="E165" s="228" t="s">
        <v>5</v>
      </c>
      <c r="F165" s="228" t="s">
        <v>293</v>
      </c>
      <c r="G165" s="229">
        <v>1173539.9099999999</v>
      </c>
      <c r="H165" s="229">
        <v>0</v>
      </c>
      <c r="I165" s="229">
        <v>58880.37</v>
      </c>
      <c r="J165" s="229">
        <v>0</v>
      </c>
      <c r="K165" s="229">
        <v>99800</v>
      </c>
      <c r="L165" s="229">
        <v>2506.9299999999998</v>
      </c>
      <c r="M165" s="229">
        <v>0</v>
      </c>
      <c r="N165" s="229">
        <v>0</v>
      </c>
      <c r="O165" s="229">
        <v>15153.890000000001</v>
      </c>
      <c r="P165" s="229">
        <v>22871.759999999998</v>
      </c>
      <c r="Q165" s="229">
        <v>0</v>
      </c>
      <c r="R165" s="229">
        <v>0</v>
      </c>
      <c r="S165" s="229">
        <v>40691.189999999988</v>
      </c>
      <c r="T165" s="229">
        <v>0</v>
      </c>
      <c r="U165" s="229">
        <v>0</v>
      </c>
      <c r="V165" s="229">
        <v>1337.71</v>
      </c>
      <c r="W165" s="229">
        <v>47615</v>
      </c>
      <c r="X165" s="229">
        <f t="shared" si="75"/>
        <v>1462396.7599999998</v>
      </c>
      <c r="Y165" s="229">
        <v>609870.6300000007</v>
      </c>
      <c r="Z165" s="229">
        <v>0.47</v>
      </c>
      <c r="AA165" s="229">
        <v>792.47000000000014</v>
      </c>
      <c r="AB165" s="229">
        <v>227563.47999999989</v>
      </c>
      <c r="AC165" s="229">
        <v>0.27</v>
      </c>
      <c r="AD165" s="229">
        <v>0</v>
      </c>
      <c r="AE165" s="229">
        <v>279862.60999999993</v>
      </c>
      <c r="AF165" s="229">
        <v>13398.09</v>
      </c>
      <c r="AG165" s="229">
        <v>92</v>
      </c>
      <c r="AH165" s="229">
        <v>0</v>
      </c>
      <c r="AI165" s="229">
        <v>352</v>
      </c>
      <c r="AJ165" s="229">
        <v>22436.1</v>
      </c>
      <c r="AK165" s="229">
        <v>0</v>
      </c>
      <c r="AL165" s="229">
        <v>25382.100000000002</v>
      </c>
      <c r="AM165" s="229">
        <v>2826.55</v>
      </c>
      <c r="AN165" s="229">
        <v>31916.170000000009</v>
      </c>
      <c r="AO165" s="229">
        <v>4557.9799999999996</v>
      </c>
      <c r="AP165" s="229">
        <v>9020.2400000000016</v>
      </c>
      <c r="AQ165" s="229">
        <v>28127.899999999994</v>
      </c>
      <c r="AR165" s="229">
        <v>3076.6</v>
      </c>
      <c r="AS165" s="229">
        <v>150</v>
      </c>
      <c r="AT165" s="229">
        <v>26875.520000000004</v>
      </c>
      <c r="AU165" s="229">
        <v>0</v>
      </c>
      <c r="AV165" s="229">
        <v>0</v>
      </c>
      <c r="AW165" s="229">
        <v>87558.16</v>
      </c>
      <c r="AX165" s="229">
        <v>7112</v>
      </c>
      <c r="AY165" s="229">
        <v>5064.1400000000003</v>
      </c>
      <c r="AZ165" s="229">
        <v>125952.53</v>
      </c>
      <c r="BA165" s="229">
        <v>0</v>
      </c>
      <c r="BB165" s="229">
        <v>0</v>
      </c>
      <c r="BC165" s="229">
        <v>0</v>
      </c>
      <c r="BD165" s="229">
        <f t="shared" si="76"/>
        <v>1511988.0100000005</v>
      </c>
      <c r="BE165" s="229">
        <v>90488.530000000115</v>
      </c>
      <c r="BF165" s="229">
        <f t="shared" si="71"/>
        <v>-49591.250000000698</v>
      </c>
      <c r="BG165" s="229">
        <f t="shared" si="72"/>
        <v>40897.279999999417</v>
      </c>
      <c r="BH165" s="229">
        <v>0</v>
      </c>
      <c r="BI165" s="229">
        <v>0</v>
      </c>
      <c r="BJ165" s="229">
        <v>0</v>
      </c>
      <c r="BK165" s="229">
        <v>0</v>
      </c>
      <c r="BL165" s="229">
        <v>0</v>
      </c>
      <c r="BM165" s="229">
        <v>0</v>
      </c>
      <c r="BN165" s="229">
        <v>0</v>
      </c>
      <c r="BO165" s="229">
        <v>0</v>
      </c>
      <c r="BP165" s="229">
        <v>0</v>
      </c>
      <c r="BQ165" s="229">
        <v>0</v>
      </c>
      <c r="BR165" s="229">
        <v>0</v>
      </c>
      <c r="BS165" s="229">
        <v>0</v>
      </c>
      <c r="BT165" s="229">
        <v>0</v>
      </c>
      <c r="BU165" s="229">
        <v>0</v>
      </c>
      <c r="BV165" s="229">
        <v>0</v>
      </c>
      <c r="BW165" s="229">
        <v>0</v>
      </c>
      <c r="BX165" s="229">
        <v>0</v>
      </c>
      <c r="BY165" s="229">
        <v>0</v>
      </c>
      <c r="BZ165" s="229">
        <v>0</v>
      </c>
      <c r="CA165" s="229">
        <v>0</v>
      </c>
      <c r="CB165" s="229">
        <v>0</v>
      </c>
      <c r="CC165" s="229">
        <f t="shared" si="77"/>
        <v>40897.279999999417</v>
      </c>
      <c r="CD165" s="229"/>
      <c r="CE165" s="229">
        <f t="shared" si="78"/>
        <v>0</v>
      </c>
      <c r="CF165" s="229"/>
      <c r="CG165" s="229">
        <f t="shared" si="88"/>
        <v>0</v>
      </c>
      <c r="CH165" s="229">
        <f t="shared" si="79"/>
        <v>40897.279999999417</v>
      </c>
      <c r="CI165" s="229">
        <v>0</v>
      </c>
      <c r="CJ165" s="229">
        <v>0</v>
      </c>
      <c r="CK165" s="229">
        <v>0</v>
      </c>
      <c r="CL165" s="229">
        <v>0</v>
      </c>
      <c r="CM165" s="229">
        <v>0</v>
      </c>
      <c r="CN165" s="229">
        <v>0</v>
      </c>
      <c r="CO165" s="229">
        <v>0</v>
      </c>
      <c r="CP165" s="229">
        <v>0</v>
      </c>
      <c r="CQ165" s="229">
        <v>0</v>
      </c>
      <c r="CR165" s="229">
        <f t="shared" si="80"/>
        <v>0</v>
      </c>
      <c r="CS165" s="229">
        <v>0</v>
      </c>
      <c r="CT165" s="229">
        <v>0</v>
      </c>
      <c r="CU165" s="229">
        <v>0</v>
      </c>
      <c r="CV165" s="229">
        <v>0</v>
      </c>
      <c r="CW165" s="229"/>
      <c r="CX165" s="229"/>
      <c r="CY165" s="229"/>
      <c r="CZ165" s="229">
        <v>67970.719999999259</v>
      </c>
      <c r="DA165" s="229">
        <f t="shared" si="81"/>
        <v>67970.719999999259</v>
      </c>
      <c r="DB165" s="229">
        <v>0</v>
      </c>
      <c r="DC165" s="229">
        <v>3015.64</v>
      </c>
      <c r="DD165" s="229">
        <v>0</v>
      </c>
      <c r="DE165" s="229">
        <v>0</v>
      </c>
      <c r="DF165" s="229">
        <v>-5000</v>
      </c>
      <c r="DG165" s="229">
        <v>-25089.08</v>
      </c>
      <c r="DH165" s="229">
        <v>0</v>
      </c>
      <c r="DI165" s="229">
        <v>0</v>
      </c>
      <c r="DJ165" s="229">
        <f t="shared" si="82"/>
        <v>-27073.440000000002</v>
      </c>
      <c r="DK165" s="229">
        <v>0</v>
      </c>
      <c r="DL165" s="229">
        <v>0</v>
      </c>
      <c r="DM165" s="229">
        <v>0</v>
      </c>
      <c r="DN165" s="229">
        <v>0</v>
      </c>
      <c r="DO165" s="229">
        <v>0</v>
      </c>
      <c r="DP165" s="230">
        <v>7.4214767664670944E-10</v>
      </c>
      <c r="DQ165" s="231">
        <f t="shared" si="83"/>
        <v>1131488.0200000005</v>
      </c>
      <c r="DR165" s="232">
        <f t="shared" si="84"/>
        <v>380499.99</v>
      </c>
      <c r="DS165" s="231">
        <f t="shared" si="85"/>
        <v>7112</v>
      </c>
      <c r="DT165" s="231">
        <f t="shared" si="86"/>
        <v>78716.84</v>
      </c>
      <c r="DU165" s="231">
        <f t="shared" si="87"/>
        <v>0</v>
      </c>
      <c r="DV165" s="231">
        <f t="shared" si="74"/>
        <v>0</v>
      </c>
    </row>
    <row r="166" spans="1:126" hidden="1">
      <c r="A166" s="226">
        <v>3344</v>
      </c>
      <c r="B166" s="227" t="s">
        <v>453</v>
      </c>
      <c r="C166" s="228" t="s">
        <v>281</v>
      </c>
      <c r="D166" s="228" t="s">
        <v>291</v>
      </c>
      <c r="E166" s="228" t="s">
        <v>5</v>
      </c>
      <c r="F166" s="228" t="s">
        <v>283</v>
      </c>
      <c r="G166" s="229">
        <v>2099481.2000000002</v>
      </c>
      <c r="H166" s="229">
        <v>0</v>
      </c>
      <c r="I166" s="229">
        <v>74803.59</v>
      </c>
      <c r="J166" s="229">
        <v>0</v>
      </c>
      <c r="K166" s="229">
        <v>118970</v>
      </c>
      <c r="L166" s="229">
        <v>1085.6400000000001</v>
      </c>
      <c r="M166" s="229">
        <v>0</v>
      </c>
      <c r="N166" s="229">
        <v>9788</v>
      </c>
      <c r="O166" s="229">
        <v>20171.750000000007</v>
      </c>
      <c r="P166" s="229">
        <v>51056.83</v>
      </c>
      <c r="Q166" s="229">
        <v>0</v>
      </c>
      <c r="R166" s="229">
        <v>0</v>
      </c>
      <c r="S166" s="229">
        <v>26067.11</v>
      </c>
      <c r="T166" s="229">
        <v>0</v>
      </c>
      <c r="U166" s="229">
        <v>0</v>
      </c>
      <c r="V166" s="229">
        <v>1941.46</v>
      </c>
      <c r="W166" s="229">
        <v>82186</v>
      </c>
      <c r="X166" s="229">
        <f t="shared" si="75"/>
        <v>2485551.58</v>
      </c>
      <c r="Y166" s="229">
        <v>1226496.3300000019</v>
      </c>
      <c r="Z166" s="229">
        <v>7.9936057773011271E-15</v>
      </c>
      <c r="AA166" s="229">
        <v>405597.19</v>
      </c>
      <c r="AB166" s="229">
        <v>95119.13000000047</v>
      </c>
      <c r="AC166" s="229">
        <v>139154.23000000001</v>
      </c>
      <c r="AD166" s="229">
        <v>0</v>
      </c>
      <c r="AE166" s="229">
        <v>89525.739999999816</v>
      </c>
      <c r="AF166" s="229">
        <v>3145.9300000000039</v>
      </c>
      <c r="AG166" s="229">
        <v>8400.42</v>
      </c>
      <c r="AH166" s="229">
        <v>0</v>
      </c>
      <c r="AI166" s="229">
        <v>0</v>
      </c>
      <c r="AJ166" s="229">
        <v>16722.259999999998</v>
      </c>
      <c r="AK166" s="229">
        <v>0</v>
      </c>
      <c r="AL166" s="229">
        <v>3858.44</v>
      </c>
      <c r="AM166" s="229">
        <v>8239.41</v>
      </c>
      <c r="AN166" s="229">
        <v>35755.070000000007</v>
      </c>
      <c r="AO166" s="229">
        <v>3047.48</v>
      </c>
      <c r="AP166" s="229">
        <v>4129.0200000000004</v>
      </c>
      <c r="AQ166" s="229">
        <v>64409.640000000116</v>
      </c>
      <c r="AR166" s="229">
        <v>29346.18</v>
      </c>
      <c r="AS166" s="229">
        <v>0</v>
      </c>
      <c r="AT166" s="229">
        <v>18599.409999999996</v>
      </c>
      <c r="AU166" s="229">
        <v>13831.93</v>
      </c>
      <c r="AV166" s="229">
        <v>0</v>
      </c>
      <c r="AW166" s="229">
        <v>145704.38</v>
      </c>
      <c r="AX166" s="229">
        <v>14497.87</v>
      </c>
      <c r="AY166" s="229">
        <v>31165.5</v>
      </c>
      <c r="AZ166" s="229">
        <v>138807.63</v>
      </c>
      <c r="BA166" s="229">
        <v>0</v>
      </c>
      <c r="BB166" s="229">
        <v>0</v>
      </c>
      <c r="BC166" s="229">
        <v>0</v>
      </c>
      <c r="BD166" s="229">
        <f t="shared" si="76"/>
        <v>2495553.1900000023</v>
      </c>
      <c r="BE166" s="229">
        <v>173529.04999999996</v>
      </c>
      <c r="BF166" s="229">
        <f t="shared" si="71"/>
        <v>-10001.610000002198</v>
      </c>
      <c r="BG166" s="229">
        <f t="shared" si="72"/>
        <v>163527.43999999776</v>
      </c>
      <c r="BH166" s="229">
        <v>0</v>
      </c>
      <c r="BI166" s="229">
        <v>0</v>
      </c>
      <c r="BJ166" s="229">
        <v>0</v>
      </c>
      <c r="BK166" s="229">
        <v>0</v>
      </c>
      <c r="BL166" s="229">
        <v>0</v>
      </c>
      <c r="BM166" s="229">
        <v>0</v>
      </c>
      <c r="BN166" s="229">
        <v>0</v>
      </c>
      <c r="BO166" s="229">
        <v>0</v>
      </c>
      <c r="BP166" s="229">
        <v>0</v>
      </c>
      <c r="BQ166" s="229">
        <v>0</v>
      </c>
      <c r="BR166" s="229">
        <v>0</v>
      </c>
      <c r="BS166" s="229">
        <v>0</v>
      </c>
      <c r="BT166" s="229">
        <v>0</v>
      </c>
      <c r="BU166" s="229">
        <v>0</v>
      </c>
      <c r="BV166" s="229">
        <v>0</v>
      </c>
      <c r="BW166" s="229">
        <v>0</v>
      </c>
      <c r="BX166" s="229">
        <v>0</v>
      </c>
      <c r="BY166" s="229">
        <v>0</v>
      </c>
      <c r="BZ166" s="229">
        <v>0</v>
      </c>
      <c r="CA166" s="229">
        <v>0</v>
      </c>
      <c r="CB166" s="229">
        <v>0</v>
      </c>
      <c r="CC166" s="229">
        <f t="shared" si="77"/>
        <v>163527.43999999776</v>
      </c>
      <c r="CD166" s="229"/>
      <c r="CE166" s="229">
        <f t="shared" si="78"/>
        <v>0</v>
      </c>
      <c r="CF166" s="229"/>
      <c r="CG166" s="229">
        <f t="shared" si="88"/>
        <v>0</v>
      </c>
      <c r="CH166" s="229">
        <f t="shared" si="79"/>
        <v>163527.43999999776</v>
      </c>
      <c r="CI166" s="229">
        <v>376270.84</v>
      </c>
      <c r="CJ166" s="229">
        <v>0</v>
      </c>
      <c r="CK166" s="229">
        <v>0</v>
      </c>
      <c r="CL166" s="229">
        <v>376270.84</v>
      </c>
      <c r="CM166" s="229">
        <v>0</v>
      </c>
      <c r="CN166" s="229">
        <v>0</v>
      </c>
      <c r="CO166" s="229">
        <v>3473.21</v>
      </c>
      <c r="CP166" s="229">
        <v>0</v>
      </c>
      <c r="CQ166" s="229">
        <v>-185186.28999999998</v>
      </c>
      <c r="CR166" s="229">
        <f t="shared" si="80"/>
        <v>194557.76000000007</v>
      </c>
      <c r="CS166" s="229">
        <v>0</v>
      </c>
      <c r="CT166" s="229">
        <v>0</v>
      </c>
      <c r="CU166" s="229">
        <v>0</v>
      </c>
      <c r="CV166" s="229">
        <v>0</v>
      </c>
      <c r="CW166" s="229"/>
      <c r="CX166" s="229"/>
      <c r="CY166" s="229"/>
      <c r="CZ166" s="229">
        <v>0</v>
      </c>
      <c r="DA166" s="229">
        <f t="shared" si="81"/>
        <v>0</v>
      </c>
      <c r="DB166" s="229">
        <v>0</v>
      </c>
      <c r="DC166" s="229">
        <v>6177.65</v>
      </c>
      <c r="DD166" s="229">
        <v>7626.24</v>
      </c>
      <c r="DE166" s="229">
        <v>0</v>
      </c>
      <c r="DF166" s="229">
        <v>-9609.3799999999992</v>
      </c>
      <c r="DG166" s="229">
        <v>-35224.839999999997</v>
      </c>
      <c r="DH166" s="229">
        <v>0</v>
      </c>
      <c r="DI166" s="229">
        <v>0</v>
      </c>
      <c r="DJ166" s="229">
        <f t="shared" si="82"/>
        <v>-31030.329999999994</v>
      </c>
      <c r="DK166" s="229">
        <v>0</v>
      </c>
      <c r="DL166" s="229">
        <v>0</v>
      </c>
      <c r="DM166" s="229">
        <v>0</v>
      </c>
      <c r="DN166" s="229">
        <v>0</v>
      </c>
      <c r="DO166" s="229">
        <v>0</v>
      </c>
      <c r="DP166" s="230">
        <v>9.9999999220017344E-3</v>
      </c>
      <c r="DQ166" s="231">
        <f t="shared" si="83"/>
        <v>1959038.5500000019</v>
      </c>
      <c r="DR166" s="232">
        <f t="shared" si="84"/>
        <v>536514.64000000036</v>
      </c>
      <c r="DS166" s="231">
        <f t="shared" si="85"/>
        <v>14497.87</v>
      </c>
      <c r="DT166" s="231">
        <f t="shared" si="86"/>
        <v>107083.69000000002</v>
      </c>
      <c r="DU166" s="231">
        <f t="shared" si="87"/>
        <v>0</v>
      </c>
      <c r="DV166" s="231">
        <f t="shared" si="74"/>
        <v>0</v>
      </c>
    </row>
    <row r="167" spans="1:126" hidden="1">
      <c r="A167" s="226">
        <v>3025</v>
      </c>
      <c r="B167" s="227" t="s">
        <v>454</v>
      </c>
      <c r="C167" s="228" t="s">
        <v>281</v>
      </c>
      <c r="D167" s="228" t="s">
        <v>291</v>
      </c>
      <c r="E167" s="228" t="s">
        <v>5</v>
      </c>
      <c r="F167" s="228" t="s">
        <v>283</v>
      </c>
      <c r="G167" s="229">
        <v>2146267</v>
      </c>
      <c r="H167" s="229">
        <v>0</v>
      </c>
      <c r="I167" s="229">
        <v>223989</v>
      </c>
      <c r="J167" s="229">
        <v>0</v>
      </c>
      <c r="K167" s="229">
        <v>143770</v>
      </c>
      <c r="L167" s="229">
        <v>3257</v>
      </c>
      <c r="M167" s="229">
        <v>0</v>
      </c>
      <c r="N167" s="229">
        <v>0</v>
      </c>
      <c r="O167" s="229">
        <v>2909</v>
      </c>
      <c r="P167" s="229">
        <v>55140</v>
      </c>
      <c r="Q167" s="229">
        <v>0</v>
      </c>
      <c r="R167" s="229">
        <v>0</v>
      </c>
      <c r="S167" s="229">
        <v>22638</v>
      </c>
      <c r="T167" s="229">
        <v>3811</v>
      </c>
      <c r="U167" s="229">
        <v>0</v>
      </c>
      <c r="V167" s="229">
        <v>2187</v>
      </c>
      <c r="W167" s="229">
        <v>80570</v>
      </c>
      <c r="X167" s="229">
        <f t="shared" si="75"/>
        <v>2684538</v>
      </c>
      <c r="Y167" s="229">
        <v>1185211</v>
      </c>
      <c r="Z167" s="229">
        <v>0</v>
      </c>
      <c r="AA167" s="229">
        <v>296809</v>
      </c>
      <c r="AB167" s="229">
        <v>43556</v>
      </c>
      <c r="AC167" s="229">
        <v>174694</v>
      </c>
      <c r="AD167" s="229">
        <v>68166</v>
      </c>
      <c r="AE167" s="229">
        <v>61171</v>
      </c>
      <c r="AF167" s="229">
        <v>2741</v>
      </c>
      <c r="AG167" s="229">
        <v>2845</v>
      </c>
      <c r="AH167" s="229">
        <v>0</v>
      </c>
      <c r="AI167" s="229">
        <v>0</v>
      </c>
      <c r="AJ167" s="229">
        <v>16067</v>
      </c>
      <c r="AK167" s="229">
        <v>1495</v>
      </c>
      <c r="AL167" s="229">
        <v>1081</v>
      </c>
      <c r="AM167" s="229">
        <v>11129</v>
      </c>
      <c r="AN167" s="229">
        <v>32500</v>
      </c>
      <c r="AO167" s="229">
        <v>5126</v>
      </c>
      <c r="AP167" s="229">
        <v>4654</v>
      </c>
      <c r="AQ167" s="229">
        <v>66345</v>
      </c>
      <c r="AR167" s="229">
        <v>12996</v>
      </c>
      <c r="AS167" s="229">
        <v>0</v>
      </c>
      <c r="AT167" s="229">
        <v>22971</v>
      </c>
      <c r="AU167" s="229">
        <v>9471</v>
      </c>
      <c r="AV167" s="229">
        <v>2300</v>
      </c>
      <c r="AW167" s="229">
        <v>43362</v>
      </c>
      <c r="AX167" s="229">
        <v>431274</v>
      </c>
      <c r="AY167" s="229">
        <v>10103</v>
      </c>
      <c r="AZ167" s="229">
        <v>23843</v>
      </c>
      <c r="BA167" s="229">
        <v>80744</v>
      </c>
      <c r="BB167" s="229">
        <v>0</v>
      </c>
      <c r="BC167" s="229">
        <v>0</v>
      </c>
      <c r="BD167" s="229">
        <f t="shared" si="76"/>
        <v>2610654</v>
      </c>
      <c r="BE167" s="229">
        <v>86655</v>
      </c>
      <c r="BF167" s="229">
        <f t="shared" si="71"/>
        <v>73884</v>
      </c>
      <c r="BG167" s="229">
        <f t="shared" si="72"/>
        <v>160539</v>
      </c>
      <c r="BH167" s="229">
        <v>0</v>
      </c>
      <c r="BI167" s="229">
        <v>0</v>
      </c>
      <c r="BJ167" s="229">
        <v>0</v>
      </c>
      <c r="BK167" s="229">
        <v>0</v>
      </c>
      <c r="BL167" s="229">
        <v>0</v>
      </c>
      <c r="BM167" s="229">
        <v>0</v>
      </c>
      <c r="BN167" s="229">
        <v>0</v>
      </c>
      <c r="BO167" s="229">
        <v>0</v>
      </c>
      <c r="BP167" s="229">
        <v>0</v>
      </c>
      <c r="BQ167" s="229">
        <v>0</v>
      </c>
      <c r="BR167" s="229">
        <v>0</v>
      </c>
      <c r="BS167" s="229">
        <v>0</v>
      </c>
      <c r="BT167" s="229">
        <v>0</v>
      </c>
      <c r="BU167" s="229">
        <v>0</v>
      </c>
      <c r="BV167" s="229">
        <v>0</v>
      </c>
      <c r="BW167" s="229">
        <v>0</v>
      </c>
      <c r="BX167" s="229">
        <v>0</v>
      </c>
      <c r="BY167" s="229">
        <v>0</v>
      </c>
      <c r="BZ167" s="229">
        <v>0</v>
      </c>
      <c r="CA167" s="229">
        <v>0</v>
      </c>
      <c r="CB167" s="229">
        <v>0</v>
      </c>
      <c r="CC167" s="229">
        <f t="shared" si="77"/>
        <v>160539</v>
      </c>
      <c r="CD167" s="229"/>
      <c r="CE167" s="229">
        <f t="shared" si="78"/>
        <v>0</v>
      </c>
      <c r="CF167" s="229"/>
      <c r="CG167" s="229">
        <f t="shared" si="88"/>
        <v>0</v>
      </c>
      <c r="CH167" s="229">
        <f t="shared" si="79"/>
        <v>160539</v>
      </c>
      <c r="CI167" s="229">
        <v>307195</v>
      </c>
      <c r="CJ167" s="229">
        <v>0</v>
      </c>
      <c r="CK167" s="229">
        <v>0</v>
      </c>
      <c r="CL167" s="229">
        <v>307195</v>
      </c>
      <c r="CM167" s="229">
        <v>0</v>
      </c>
      <c r="CN167" s="229">
        <v>0</v>
      </c>
      <c r="CO167" s="229">
        <v>14363</v>
      </c>
      <c r="CP167" s="229">
        <v>0</v>
      </c>
      <c r="CQ167" s="229">
        <v>-141525</v>
      </c>
      <c r="CR167" s="229">
        <f t="shared" si="80"/>
        <v>180033</v>
      </c>
      <c r="CS167" s="229">
        <v>0</v>
      </c>
      <c r="CT167" s="229">
        <v>0</v>
      </c>
      <c r="CU167" s="229">
        <v>0</v>
      </c>
      <c r="CV167" s="229">
        <v>0</v>
      </c>
      <c r="CW167" s="229"/>
      <c r="CX167" s="229"/>
      <c r="CY167" s="229"/>
      <c r="CZ167" s="229">
        <v>0</v>
      </c>
      <c r="DA167" s="229">
        <f t="shared" si="81"/>
        <v>0</v>
      </c>
      <c r="DB167" s="229">
        <v>0</v>
      </c>
      <c r="DC167" s="229">
        <v>2909</v>
      </c>
      <c r="DD167" s="229">
        <v>0</v>
      </c>
      <c r="DE167" s="229">
        <v>0</v>
      </c>
      <c r="DF167" s="229">
        <v>-22403</v>
      </c>
      <c r="DG167" s="229">
        <v>0</v>
      </c>
      <c r="DH167" s="229">
        <v>0</v>
      </c>
      <c r="DI167" s="229">
        <v>0</v>
      </c>
      <c r="DJ167" s="229">
        <f t="shared" si="82"/>
        <v>-19494</v>
      </c>
      <c r="DK167" s="229">
        <v>0</v>
      </c>
      <c r="DL167" s="229">
        <v>0</v>
      </c>
      <c r="DM167" s="229">
        <v>0</v>
      </c>
      <c r="DN167" s="229">
        <v>0</v>
      </c>
      <c r="DO167" s="229">
        <v>0</v>
      </c>
      <c r="DP167" s="230">
        <v>0.22</v>
      </c>
      <c r="DQ167" s="231">
        <f t="shared" si="83"/>
        <v>1832348</v>
      </c>
      <c r="DR167" s="232">
        <f t="shared" si="84"/>
        <v>778306</v>
      </c>
      <c r="DS167" s="231">
        <f t="shared" si="85"/>
        <v>431274</v>
      </c>
      <c r="DT167" s="231">
        <f t="shared" si="86"/>
        <v>80687</v>
      </c>
      <c r="DU167" s="231">
        <f t="shared" si="87"/>
        <v>3811</v>
      </c>
      <c r="DV167" s="231">
        <f t="shared" si="74"/>
        <v>0</v>
      </c>
    </row>
    <row r="168" spans="1:126" hidden="1">
      <c r="A168" s="226">
        <v>3016</v>
      </c>
      <c r="B168" s="227" t="s">
        <v>455</v>
      </c>
      <c r="C168" s="228" t="s">
        <v>281</v>
      </c>
      <c r="D168" s="228" t="s">
        <v>291</v>
      </c>
      <c r="E168" s="228" t="s">
        <v>5</v>
      </c>
      <c r="F168" s="228" t="s">
        <v>283</v>
      </c>
      <c r="G168" s="229">
        <v>1457523.1</v>
      </c>
      <c r="H168" s="229">
        <v>0</v>
      </c>
      <c r="I168" s="229">
        <v>107751.93</v>
      </c>
      <c r="J168" s="229">
        <v>0</v>
      </c>
      <c r="K168" s="229">
        <v>174640</v>
      </c>
      <c r="L168" s="229">
        <v>771.29</v>
      </c>
      <c r="M168" s="229">
        <v>0</v>
      </c>
      <c r="N168" s="229">
        <v>0</v>
      </c>
      <c r="O168" s="229">
        <v>167264.26</v>
      </c>
      <c r="P168" s="229">
        <v>6733.55</v>
      </c>
      <c r="Q168" s="229">
        <v>0</v>
      </c>
      <c r="R168" s="229">
        <v>0</v>
      </c>
      <c r="S168" s="229">
        <v>5485</v>
      </c>
      <c r="T168" s="229">
        <v>0</v>
      </c>
      <c r="U168" s="229">
        <v>0</v>
      </c>
      <c r="V168" s="229">
        <v>7399.38</v>
      </c>
      <c r="W168" s="229">
        <v>44822</v>
      </c>
      <c r="X168" s="229">
        <f t="shared" si="75"/>
        <v>1972390.51</v>
      </c>
      <c r="Y168" s="229">
        <v>610224.61</v>
      </c>
      <c r="Z168" s="229">
        <v>0</v>
      </c>
      <c r="AA168" s="229">
        <v>299830.8</v>
      </c>
      <c r="AB168" s="229">
        <v>41832.879999999997</v>
      </c>
      <c r="AC168" s="229">
        <v>166971.48000000001</v>
      </c>
      <c r="AD168" s="229">
        <v>0</v>
      </c>
      <c r="AE168" s="229">
        <v>54518.36</v>
      </c>
      <c r="AF168" s="229">
        <v>4038.01</v>
      </c>
      <c r="AG168" s="229">
        <v>7135.2</v>
      </c>
      <c r="AH168" s="229">
        <v>0</v>
      </c>
      <c r="AI168" s="229">
        <v>0</v>
      </c>
      <c r="AJ168" s="229">
        <v>14226.3</v>
      </c>
      <c r="AK168" s="229">
        <v>3948.6</v>
      </c>
      <c r="AL168" s="229">
        <v>2236.7800000000002</v>
      </c>
      <c r="AM168" s="229">
        <v>3651.56</v>
      </c>
      <c r="AN168" s="229">
        <v>38746.229999999996</v>
      </c>
      <c r="AO168" s="229">
        <v>15625.33</v>
      </c>
      <c r="AP168" s="229">
        <v>13003.16</v>
      </c>
      <c r="AQ168" s="229">
        <v>255384.13</v>
      </c>
      <c r="AR168" s="229">
        <v>5982.34</v>
      </c>
      <c r="AS168" s="229">
        <v>0</v>
      </c>
      <c r="AT168" s="229">
        <v>6850.33</v>
      </c>
      <c r="AU168" s="229">
        <v>5139.75</v>
      </c>
      <c r="AV168" s="229">
        <v>2777</v>
      </c>
      <c r="AW168" s="229">
        <v>123588.99</v>
      </c>
      <c r="AX168" s="229">
        <v>106609.64</v>
      </c>
      <c r="AY168" s="229">
        <v>6264.7</v>
      </c>
      <c r="AZ168" s="229">
        <v>112594.93</v>
      </c>
      <c r="BA168" s="229">
        <v>0</v>
      </c>
      <c r="BB168" s="229">
        <v>24.7</v>
      </c>
      <c r="BC168" s="229">
        <v>0</v>
      </c>
      <c r="BD168" s="229">
        <f t="shared" si="76"/>
        <v>1901205.81</v>
      </c>
      <c r="BE168" s="229">
        <v>502363.49999999994</v>
      </c>
      <c r="BF168" s="229">
        <f t="shared" ref="BF168:BF188" si="89">X168-BD168</f>
        <v>71184.699999999953</v>
      </c>
      <c r="BG168" s="229">
        <f t="shared" ref="BG168:BG188" si="90">BE168+BF168</f>
        <v>573548.19999999995</v>
      </c>
      <c r="BH168" s="229">
        <v>6306.25</v>
      </c>
      <c r="BI168" s="229">
        <v>0</v>
      </c>
      <c r="BJ168" s="229">
        <v>0</v>
      </c>
      <c r="BK168" s="229">
        <v>6306.25</v>
      </c>
      <c r="BL168" s="229">
        <v>0</v>
      </c>
      <c r="BM168" s="229">
        <v>4990</v>
      </c>
      <c r="BN168" s="229">
        <v>0</v>
      </c>
      <c r="BO168" s="229">
        <v>0</v>
      </c>
      <c r="BP168" s="229">
        <v>4990</v>
      </c>
      <c r="BQ168" s="229">
        <v>0</v>
      </c>
      <c r="BR168" s="229">
        <v>1316.25</v>
      </c>
      <c r="BS168" s="229">
        <v>1316.25</v>
      </c>
      <c r="BT168" s="229">
        <v>0</v>
      </c>
      <c r="BU168" s="229">
        <v>0</v>
      </c>
      <c r="BV168" s="229">
        <v>0</v>
      </c>
      <c r="BW168" s="229">
        <v>0</v>
      </c>
      <c r="BX168" s="229">
        <v>0</v>
      </c>
      <c r="BY168" s="229">
        <v>0</v>
      </c>
      <c r="BZ168" s="229">
        <v>0</v>
      </c>
      <c r="CA168" s="229">
        <v>0</v>
      </c>
      <c r="CB168" s="229">
        <v>0</v>
      </c>
      <c r="CC168" s="229">
        <f t="shared" si="77"/>
        <v>573548.19999999995</v>
      </c>
      <c r="CD168" s="229"/>
      <c r="CE168" s="229">
        <f t="shared" si="78"/>
        <v>1316.25</v>
      </c>
      <c r="CF168" s="229"/>
      <c r="CG168" s="229">
        <f t="shared" si="88"/>
        <v>0</v>
      </c>
      <c r="CH168" s="229">
        <f t="shared" si="79"/>
        <v>574864.44999999995</v>
      </c>
      <c r="CI168" s="229">
        <v>726066.32</v>
      </c>
      <c r="CJ168" s="229">
        <v>143980.09</v>
      </c>
      <c r="CK168" s="229">
        <v>680</v>
      </c>
      <c r="CL168" s="229">
        <v>582766.23</v>
      </c>
      <c r="CM168" s="229">
        <v>0</v>
      </c>
      <c r="CN168" s="229">
        <v>0</v>
      </c>
      <c r="CO168" s="229">
        <v>9620.56</v>
      </c>
      <c r="CP168" s="229">
        <v>0</v>
      </c>
      <c r="CQ168" s="229">
        <v>0</v>
      </c>
      <c r="CR168" s="229">
        <f t="shared" si="80"/>
        <v>592386.79</v>
      </c>
      <c r="CS168" s="229">
        <v>0</v>
      </c>
      <c r="CT168" s="229">
        <v>0</v>
      </c>
      <c r="CU168" s="229">
        <v>0</v>
      </c>
      <c r="CV168" s="229">
        <v>0</v>
      </c>
      <c r="CW168" s="229"/>
      <c r="CX168" s="229"/>
      <c r="CY168" s="229"/>
      <c r="CZ168" s="229">
        <v>0</v>
      </c>
      <c r="DA168" s="229">
        <f t="shared" si="81"/>
        <v>0</v>
      </c>
      <c r="DB168" s="229">
        <v>6050</v>
      </c>
      <c r="DC168" s="229">
        <v>0</v>
      </c>
      <c r="DD168" s="229">
        <v>0</v>
      </c>
      <c r="DE168" s="229">
        <v>0</v>
      </c>
      <c r="DF168" s="229">
        <v>-12492.48</v>
      </c>
      <c r="DG168" s="229">
        <v>-29132.61</v>
      </c>
      <c r="DH168" s="229">
        <v>0</v>
      </c>
      <c r="DI168" s="229">
        <v>0</v>
      </c>
      <c r="DJ168" s="229">
        <f t="shared" si="82"/>
        <v>-35575.089999999997</v>
      </c>
      <c r="DK168" s="229">
        <v>16974.38</v>
      </c>
      <c r="DL168" s="229">
        <v>0</v>
      </c>
      <c r="DM168" s="229">
        <v>717.4</v>
      </c>
      <c r="DN168" s="229">
        <v>0</v>
      </c>
      <c r="DO168" s="229">
        <v>360.99</v>
      </c>
      <c r="DP168" s="230">
        <v>-2.0000000018626451E-2</v>
      </c>
      <c r="DQ168" s="231">
        <f t="shared" si="83"/>
        <v>1177416.1400000001</v>
      </c>
      <c r="DR168" s="232">
        <f t="shared" si="84"/>
        <v>723789.66999999993</v>
      </c>
      <c r="DS168" s="231">
        <f t="shared" si="85"/>
        <v>106609.64</v>
      </c>
      <c r="DT168" s="231">
        <f t="shared" si="86"/>
        <v>179482.81</v>
      </c>
      <c r="DU168" s="231">
        <f t="shared" si="87"/>
        <v>0</v>
      </c>
      <c r="DV168" s="231">
        <f t="shared" si="74"/>
        <v>18052.770000000004</v>
      </c>
    </row>
    <row r="169" spans="1:126" hidden="1">
      <c r="A169" s="226">
        <v>3346</v>
      </c>
      <c r="B169" s="227" t="s">
        <v>456</v>
      </c>
      <c r="C169" s="228" t="s">
        <v>281</v>
      </c>
      <c r="D169" s="228" t="s">
        <v>291</v>
      </c>
      <c r="E169" s="228" t="s">
        <v>5</v>
      </c>
      <c r="F169" s="228" t="s">
        <v>293</v>
      </c>
      <c r="G169" s="229">
        <v>2416160.46</v>
      </c>
      <c r="H169" s="229">
        <v>0</v>
      </c>
      <c r="I169" s="229">
        <v>123028.15</v>
      </c>
      <c r="J169" s="229">
        <v>0</v>
      </c>
      <c r="K169" s="229">
        <v>267140</v>
      </c>
      <c r="L169" s="229">
        <v>2256.9299999999998</v>
      </c>
      <c r="M169" s="229">
        <v>0</v>
      </c>
      <c r="N169" s="229">
        <v>0</v>
      </c>
      <c r="O169" s="229">
        <v>34834.539999999994</v>
      </c>
      <c r="P169" s="229">
        <v>54814.210000000006</v>
      </c>
      <c r="Q169" s="229">
        <v>0</v>
      </c>
      <c r="R169" s="229">
        <v>0</v>
      </c>
      <c r="S169" s="229">
        <v>5112.3</v>
      </c>
      <c r="T169" s="229">
        <v>0</v>
      </c>
      <c r="U169" s="229">
        <v>0</v>
      </c>
      <c r="V169" s="229">
        <v>3928.97</v>
      </c>
      <c r="W169" s="229">
        <v>69081</v>
      </c>
      <c r="X169" s="229">
        <f t="shared" si="75"/>
        <v>2976356.56</v>
      </c>
      <c r="Y169" s="229">
        <v>1046583.6099999998</v>
      </c>
      <c r="Z169" s="229">
        <v>7922.9199999999983</v>
      </c>
      <c r="AA169" s="229">
        <v>0</v>
      </c>
      <c r="AB169" s="229">
        <v>590619.36000000103</v>
      </c>
      <c r="AC169" s="229">
        <v>139.27999999999997</v>
      </c>
      <c r="AD169" s="229">
        <v>0</v>
      </c>
      <c r="AE169" s="229">
        <v>567565.2499999993</v>
      </c>
      <c r="AF169" s="229">
        <v>13731.410000000009</v>
      </c>
      <c r="AG169" s="229">
        <v>13651.99</v>
      </c>
      <c r="AH169" s="229">
        <v>0</v>
      </c>
      <c r="AI169" s="229">
        <v>485.52</v>
      </c>
      <c r="AJ169" s="229">
        <v>32683.05</v>
      </c>
      <c r="AK169" s="229">
        <v>0</v>
      </c>
      <c r="AL169" s="229">
        <v>45569.48000000001</v>
      </c>
      <c r="AM169" s="229">
        <v>7144.8799999999992</v>
      </c>
      <c r="AN169" s="229">
        <v>75965.310000000027</v>
      </c>
      <c r="AO169" s="229">
        <v>7128.45</v>
      </c>
      <c r="AP169" s="229">
        <v>39213.700000000012</v>
      </c>
      <c r="AQ169" s="229">
        <v>52579.669999999962</v>
      </c>
      <c r="AR169" s="229">
        <v>20135.55</v>
      </c>
      <c r="AS169" s="229">
        <v>7352.08</v>
      </c>
      <c r="AT169" s="229">
        <v>18119.309999999998</v>
      </c>
      <c r="AU169" s="229">
        <v>12431.54</v>
      </c>
      <c r="AV169" s="229">
        <v>5373.03</v>
      </c>
      <c r="AW169" s="229">
        <v>254967.53999999998</v>
      </c>
      <c r="AX169" s="229">
        <v>72817.62</v>
      </c>
      <c r="AY169" s="229">
        <v>9125.48</v>
      </c>
      <c r="AZ169" s="229">
        <v>295357.03000000003</v>
      </c>
      <c r="BA169" s="229">
        <v>0</v>
      </c>
      <c r="BB169" s="229">
        <v>0</v>
      </c>
      <c r="BC169" s="229">
        <v>0</v>
      </c>
      <c r="BD169" s="229">
        <f t="shared" si="76"/>
        <v>3196663.0600000005</v>
      </c>
      <c r="BE169" s="229">
        <v>-494122.42443226755</v>
      </c>
      <c r="BF169" s="229">
        <f t="shared" si="89"/>
        <v>-220306.50000000047</v>
      </c>
      <c r="BG169" s="229">
        <f t="shared" si="90"/>
        <v>-714428.92443226802</v>
      </c>
      <c r="BH169" s="229">
        <v>0</v>
      </c>
      <c r="BI169" s="229">
        <v>0</v>
      </c>
      <c r="BJ169" s="229">
        <v>0</v>
      </c>
      <c r="BK169" s="229">
        <v>0</v>
      </c>
      <c r="BL169" s="229">
        <v>0</v>
      </c>
      <c r="BM169" s="229">
        <v>0</v>
      </c>
      <c r="BN169" s="229">
        <v>0</v>
      </c>
      <c r="BO169" s="229">
        <v>0</v>
      </c>
      <c r="BP169" s="229">
        <v>0</v>
      </c>
      <c r="BQ169" s="229">
        <v>0</v>
      </c>
      <c r="BR169" s="229">
        <v>0</v>
      </c>
      <c r="BS169" s="229">
        <v>0</v>
      </c>
      <c r="BT169" s="229">
        <v>0</v>
      </c>
      <c r="BU169" s="229">
        <v>0</v>
      </c>
      <c r="BV169" s="229">
        <v>0</v>
      </c>
      <c r="BW169" s="229">
        <v>0</v>
      </c>
      <c r="BX169" s="229">
        <v>0</v>
      </c>
      <c r="BY169" s="229">
        <v>0</v>
      </c>
      <c r="BZ169" s="229">
        <v>0</v>
      </c>
      <c r="CA169" s="229">
        <v>0</v>
      </c>
      <c r="CB169" s="229">
        <v>0</v>
      </c>
      <c r="CC169" s="229"/>
      <c r="CD169" s="229">
        <v>-714428.92443226802</v>
      </c>
      <c r="CE169" s="229">
        <f t="shared" si="78"/>
        <v>0</v>
      </c>
      <c r="CF169" s="229"/>
      <c r="CG169" s="229">
        <f t="shared" si="88"/>
        <v>0</v>
      </c>
      <c r="CH169" s="229">
        <f t="shared" si="79"/>
        <v>-714428.92443226802</v>
      </c>
      <c r="CI169" s="229">
        <v>0</v>
      </c>
      <c r="CJ169" s="229">
        <v>0</v>
      </c>
      <c r="CK169" s="229">
        <v>0</v>
      </c>
      <c r="CL169" s="229">
        <v>0</v>
      </c>
      <c r="CM169" s="229">
        <v>0</v>
      </c>
      <c r="CN169" s="229">
        <v>0</v>
      </c>
      <c r="CO169" s="229">
        <v>0</v>
      </c>
      <c r="CP169" s="229">
        <v>0</v>
      </c>
      <c r="CQ169" s="229">
        <v>0</v>
      </c>
      <c r="CR169" s="229">
        <f t="shared" si="80"/>
        <v>0</v>
      </c>
      <c r="CS169" s="229">
        <v>0</v>
      </c>
      <c r="CT169" s="229">
        <v>0</v>
      </c>
      <c r="CU169" s="229">
        <v>0</v>
      </c>
      <c r="CV169" s="229">
        <v>0</v>
      </c>
      <c r="CW169" s="229"/>
      <c r="CX169" s="229"/>
      <c r="CY169" s="229"/>
      <c r="CZ169" s="229">
        <v>-636254.75443226786</v>
      </c>
      <c r="DA169" s="229">
        <f t="shared" si="81"/>
        <v>-636254.75443226786</v>
      </c>
      <c r="DB169" s="229">
        <v>0</v>
      </c>
      <c r="DC169" s="229">
        <v>0</v>
      </c>
      <c r="DD169" s="229">
        <v>0</v>
      </c>
      <c r="DE169" s="229">
        <v>0</v>
      </c>
      <c r="DF169" s="229">
        <v>-20291.3</v>
      </c>
      <c r="DG169" s="229">
        <v>-57882.87</v>
      </c>
      <c r="DH169" s="229">
        <v>0</v>
      </c>
      <c r="DI169" s="229">
        <v>0</v>
      </c>
      <c r="DJ169" s="229">
        <f t="shared" si="82"/>
        <v>-78174.17</v>
      </c>
      <c r="DK169" s="229">
        <v>0</v>
      </c>
      <c r="DL169" s="229">
        <v>0</v>
      </c>
      <c r="DM169" s="229">
        <v>0</v>
      </c>
      <c r="DN169" s="229">
        <v>0</v>
      </c>
      <c r="DO169" s="229">
        <v>0</v>
      </c>
      <c r="DP169" s="230">
        <v>4.4322678586468101E-3</v>
      </c>
      <c r="DQ169" s="231">
        <f t="shared" si="83"/>
        <v>2226561.83</v>
      </c>
      <c r="DR169" s="232">
        <f t="shared" si="84"/>
        <v>970101.23000000045</v>
      </c>
      <c r="DS169" s="231">
        <f t="shared" si="85"/>
        <v>72817.62</v>
      </c>
      <c r="DT169" s="231">
        <f t="shared" si="86"/>
        <v>94761.05</v>
      </c>
      <c r="DU169" s="231">
        <f t="shared" si="87"/>
        <v>0</v>
      </c>
      <c r="DV169" s="231">
        <f t="shared" ref="DV169:DV200" si="91">SUM(DK169:DO169)</f>
        <v>0</v>
      </c>
    </row>
    <row r="170" spans="1:126" hidden="1">
      <c r="A170" s="226">
        <v>4606</v>
      </c>
      <c r="B170" s="227" t="s">
        <v>457</v>
      </c>
      <c r="C170" s="228" t="s">
        <v>281</v>
      </c>
      <c r="D170" s="228" t="s">
        <v>294</v>
      </c>
      <c r="E170" s="228" t="s">
        <v>5</v>
      </c>
      <c r="F170" s="228" t="s">
        <v>283</v>
      </c>
      <c r="G170" s="229">
        <v>5929186.4199999999</v>
      </c>
      <c r="H170" s="229">
        <v>1180055.83</v>
      </c>
      <c r="I170" s="229">
        <v>46250.82</v>
      </c>
      <c r="J170" s="229">
        <v>0</v>
      </c>
      <c r="K170" s="229">
        <v>253030</v>
      </c>
      <c r="L170" s="229">
        <v>4570.29</v>
      </c>
      <c r="M170" s="229">
        <v>32271.809999999998</v>
      </c>
      <c r="N170" s="229">
        <v>0</v>
      </c>
      <c r="O170" s="229">
        <v>80431.13</v>
      </c>
      <c r="P170" s="229"/>
      <c r="Q170" s="229">
        <v>0</v>
      </c>
      <c r="R170" s="229">
        <v>0</v>
      </c>
      <c r="S170" s="229">
        <v>333906.55</v>
      </c>
      <c r="T170" s="229">
        <v>0</v>
      </c>
      <c r="U170" s="229">
        <v>0</v>
      </c>
      <c r="V170" s="229">
        <v>23082.75</v>
      </c>
      <c r="W170" s="229">
        <v>0</v>
      </c>
      <c r="X170" s="229">
        <f t="shared" si="75"/>
        <v>7882785.5999999996</v>
      </c>
      <c r="Y170" s="229">
        <v>5272354.46</v>
      </c>
      <c r="Z170" s="229">
        <v>0</v>
      </c>
      <c r="AA170" s="229">
        <v>507175.58</v>
      </c>
      <c r="AB170" s="229">
        <v>85293.28</v>
      </c>
      <c r="AC170" s="229">
        <v>469411.07</v>
      </c>
      <c r="AD170" s="229">
        <v>0</v>
      </c>
      <c r="AE170" s="229">
        <v>86113.71</v>
      </c>
      <c r="AF170" s="229">
        <v>47233.549999999996</v>
      </c>
      <c r="AG170" s="229">
        <v>10372.5</v>
      </c>
      <c r="AH170" s="229">
        <v>0</v>
      </c>
      <c r="AI170" s="229">
        <v>0</v>
      </c>
      <c r="AJ170" s="229">
        <v>52903.520000000004</v>
      </c>
      <c r="AK170" s="229">
        <v>8810.6</v>
      </c>
      <c r="AL170" s="229">
        <v>148570.88</v>
      </c>
      <c r="AM170" s="229">
        <v>8586.58</v>
      </c>
      <c r="AN170" s="229">
        <v>131900.78</v>
      </c>
      <c r="AO170" s="229">
        <v>14946</v>
      </c>
      <c r="AP170" s="229">
        <v>20586.89</v>
      </c>
      <c r="AQ170" s="229">
        <v>396611.48</v>
      </c>
      <c r="AR170" s="229">
        <v>77129.88</v>
      </c>
      <c r="AS170" s="229">
        <v>137300.63</v>
      </c>
      <c r="AT170" s="229">
        <v>116785.09000000001</v>
      </c>
      <c r="AU170" s="229">
        <v>24312.75</v>
      </c>
      <c r="AV170" s="229">
        <v>0</v>
      </c>
      <c r="AW170" s="229">
        <v>116518.37999999999</v>
      </c>
      <c r="AX170" s="229">
        <v>56177.96</v>
      </c>
      <c r="AY170" s="229">
        <v>65655.320000000007</v>
      </c>
      <c r="AZ170" s="229">
        <v>212065.87</v>
      </c>
      <c r="BA170" s="229">
        <v>0</v>
      </c>
      <c r="BB170" s="229">
        <v>0</v>
      </c>
      <c r="BC170" s="229">
        <v>0</v>
      </c>
      <c r="BD170" s="229">
        <f t="shared" si="76"/>
        <v>8066816.7599999988</v>
      </c>
      <c r="BE170" s="229">
        <v>418325.32999999996</v>
      </c>
      <c r="BF170" s="229">
        <f t="shared" si="89"/>
        <v>-184031.15999999922</v>
      </c>
      <c r="BG170" s="229">
        <f t="shared" si="90"/>
        <v>234294.17000000074</v>
      </c>
      <c r="BH170" s="229">
        <v>0</v>
      </c>
      <c r="BI170" s="229">
        <v>0</v>
      </c>
      <c r="BJ170" s="229">
        <v>0</v>
      </c>
      <c r="BK170" s="229">
        <v>0</v>
      </c>
      <c r="BL170" s="229">
        <v>0</v>
      </c>
      <c r="BM170" s="229">
        <v>0</v>
      </c>
      <c r="BN170" s="229">
        <v>0</v>
      </c>
      <c r="BO170" s="229">
        <v>0</v>
      </c>
      <c r="BP170" s="229">
        <v>0</v>
      </c>
      <c r="BQ170" s="229">
        <v>0</v>
      </c>
      <c r="BR170" s="229">
        <v>0</v>
      </c>
      <c r="BS170" s="229">
        <v>0</v>
      </c>
      <c r="BT170" s="229">
        <v>0</v>
      </c>
      <c r="BU170" s="229">
        <v>0</v>
      </c>
      <c r="BV170" s="229">
        <v>0</v>
      </c>
      <c r="BW170" s="229">
        <v>0</v>
      </c>
      <c r="BX170" s="229">
        <v>0</v>
      </c>
      <c r="BY170" s="229">
        <v>0</v>
      </c>
      <c r="BZ170" s="229">
        <v>0</v>
      </c>
      <c r="CA170" s="229">
        <v>0</v>
      </c>
      <c r="CB170" s="229">
        <v>0</v>
      </c>
      <c r="CC170" s="229">
        <f t="shared" si="77"/>
        <v>234294.17000000074</v>
      </c>
      <c r="CD170" s="229"/>
      <c r="CE170" s="229">
        <f t="shared" si="78"/>
        <v>0</v>
      </c>
      <c r="CF170" s="229"/>
      <c r="CG170" s="229">
        <f t="shared" si="88"/>
        <v>0</v>
      </c>
      <c r="CH170" s="229">
        <f t="shared" si="79"/>
        <v>234294.17000000074</v>
      </c>
      <c r="CI170" s="229">
        <v>607079.19999999995</v>
      </c>
      <c r="CJ170" s="229">
        <v>0</v>
      </c>
      <c r="CK170" s="229">
        <v>0</v>
      </c>
      <c r="CL170" s="229">
        <v>607079.19999999995</v>
      </c>
      <c r="CM170" s="229">
        <v>0</v>
      </c>
      <c r="CN170" s="229">
        <v>0</v>
      </c>
      <c r="CO170" s="229">
        <v>15028.41</v>
      </c>
      <c r="CP170" s="229">
        <v>0</v>
      </c>
      <c r="CQ170" s="229">
        <v>0</v>
      </c>
      <c r="CR170" s="229">
        <f t="shared" si="80"/>
        <v>622107.61</v>
      </c>
      <c r="CS170" s="229">
        <v>166435.12</v>
      </c>
      <c r="CT170" s="229">
        <v>0</v>
      </c>
      <c r="CU170" s="229">
        <v>0</v>
      </c>
      <c r="CV170" s="229">
        <v>166435.12</v>
      </c>
      <c r="CW170" s="229"/>
      <c r="CX170" s="229"/>
      <c r="CY170" s="229"/>
      <c r="CZ170" s="229">
        <v>0</v>
      </c>
      <c r="DA170" s="229">
        <f t="shared" si="81"/>
        <v>166435.12</v>
      </c>
      <c r="DB170" s="229">
        <v>0</v>
      </c>
      <c r="DC170" s="229">
        <v>19569.330000000002</v>
      </c>
      <c r="DD170" s="229">
        <v>91559.55</v>
      </c>
      <c r="DE170" s="229">
        <v>0</v>
      </c>
      <c r="DF170" s="229">
        <v>-77289.91</v>
      </c>
      <c r="DG170" s="229">
        <v>-2015</v>
      </c>
      <c r="DH170" s="229">
        <v>0</v>
      </c>
      <c r="DI170" s="229">
        <v>-57754.83</v>
      </c>
      <c r="DJ170" s="229">
        <f t="shared" si="82"/>
        <v>-25930.86</v>
      </c>
      <c r="DK170" s="229">
        <v>22298.959999999999</v>
      </c>
      <c r="DL170" s="229">
        <v>0</v>
      </c>
      <c r="DM170" s="229">
        <v>-1299.9000000000001</v>
      </c>
      <c r="DN170" s="229">
        <v>-549316.76</v>
      </c>
      <c r="DO170" s="229">
        <v>0</v>
      </c>
      <c r="DP170" s="230">
        <v>0</v>
      </c>
      <c r="DQ170" s="231">
        <f t="shared" si="83"/>
        <v>6467581.6500000004</v>
      </c>
      <c r="DR170" s="232">
        <f t="shared" si="84"/>
        <v>1599235.1099999985</v>
      </c>
      <c r="DS170" s="231">
        <f t="shared" si="85"/>
        <v>56177.96</v>
      </c>
      <c r="DT170" s="231">
        <f t="shared" si="86"/>
        <v>414337.68</v>
      </c>
      <c r="DU170" s="231">
        <f t="shared" si="87"/>
        <v>0</v>
      </c>
      <c r="DV170" s="231">
        <f t="shared" si="91"/>
        <v>-528317.69999999995</v>
      </c>
    </row>
    <row r="171" spans="1:126" hidden="1">
      <c r="A171" s="226">
        <v>3428</v>
      </c>
      <c r="B171" s="227" t="s">
        <v>459</v>
      </c>
      <c r="C171" s="228" t="s">
        <v>281</v>
      </c>
      <c r="D171" s="228" t="s">
        <v>291</v>
      </c>
      <c r="E171" s="228" t="s">
        <v>5</v>
      </c>
      <c r="F171" s="228" t="s">
        <v>283</v>
      </c>
      <c r="G171" s="229">
        <v>2334865</v>
      </c>
      <c r="H171" s="229">
        <v>0</v>
      </c>
      <c r="I171" s="229">
        <v>127928</v>
      </c>
      <c r="J171" s="229">
        <v>0</v>
      </c>
      <c r="K171" s="229">
        <v>142740</v>
      </c>
      <c r="L171" s="229">
        <v>0</v>
      </c>
      <c r="M171" s="229">
        <v>0</v>
      </c>
      <c r="N171" s="229">
        <v>0</v>
      </c>
      <c r="O171" s="229">
        <v>222035</v>
      </c>
      <c r="P171" s="229">
        <v>53691</v>
      </c>
      <c r="Q171" s="229">
        <v>0</v>
      </c>
      <c r="R171" s="229">
        <v>0</v>
      </c>
      <c r="S171" s="229">
        <v>44550</v>
      </c>
      <c r="T171" s="229">
        <v>20</v>
      </c>
      <c r="U171" s="229">
        <v>0</v>
      </c>
      <c r="V171" s="229">
        <v>5360</v>
      </c>
      <c r="W171" s="229">
        <v>77135</v>
      </c>
      <c r="X171" s="229">
        <f t="shared" si="75"/>
        <v>3008324</v>
      </c>
      <c r="Y171" s="229">
        <v>1360608</v>
      </c>
      <c r="Z171" s="229">
        <v>121812</v>
      </c>
      <c r="AA171" s="229">
        <v>499105</v>
      </c>
      <c r="AB171" s="229">
        <v>48426</v>
      </c>
      <c r="AC171" s="229">
        <v>207000</v>
      </c>
      <c r="AD171" s="229">
        <v>87226</v>
      </c>
      <c r="AE171" s="229">
        <v>220051</v>
      </c>
      <c r="AF171" s="229">
        <v>6185</v>
      </c>
      <c r="AG171" s="229">
        <v>1476</v>
      </c>
      <c r="AH171" s="229">
        <v>0</v>
      </c>
      <c r="AI171" s="229">
        <v>0</v>
      </c>
      <c r="AJ171" s="229">
        <v>19177</v>
      </c>
      <c r="AK171" s="229">
        <v>812</v>
      </c>
      <c r="AL171" s="229">
        <v>55782</v>
      </c>
      <c r="AM171" s="229">
        <v>13046</v>
      </c>
      <c r="AN171" s="229">
        <v>35334</v>
      </c>
      <c r="AO171" s="229">
        <v>45672</v>
      </c>
      <c r="AP171" s="229">
        <v>13895</v>
      </c>
      <c r="AQ171" s="229">
        <v>37034</v>
      </c>
      <c r="AR171" s="229">
        <v>0</v>
      </c>
      <c r="AS171" s="229">
        <v>0</v>
      </c>
      <c r="AT171" s="229">
        <v>19111</v>
      </c>
      <c r="AU171" s="229">
        <v>9471</v>
      </c>
      <c r="AV171" s="229">
        <v>0</v>
      </c>
      <c r="AW171" s="229">
        <v>33373</v>
      </c>
      <c r="AX171" s="229">
        <v>13688</v>
      </c>
      <c r="AY171" s="229">
        <v>118268</v>
      </c>
      <c r="AZ171" s="229">
        <v>130301</v>
      </c>
      <c r="BA171" s="229">
        <v>0</v>
      </c>
      <c r="BB171" s="229">
        <v>0</v>
      </c>
      <c r="BC171" s="229">
        <v>0</v>
      </c>
      <c r="BD171" s="229">
        <f t="shared" si="76"/>
        <v>3096853</v>
      </c>
      <c r="BE171" s="229">
        <v>101797</v>
      </c>
      <c r="BF171" s="229">
        <f t="shared" si="89"/>
        <v>-88529</v>
      </c>
      <c r="BG171" s="229">
        <f t="shared" si="90"/>
        <v>13268</v>
      </c>
      <c r="BH171" s="229">
        <v>0</v>
      </c>
      <c r="BI171" s="229">
        <v>0</v>
      </c>
      <c r="BJ171" s="229">
        <v>0</v>
      </c>
      <c r="BK171" s="229">
        <v>0</v>
      </c>
      <c r="BL171" s="229">
        <v>0</v>
      </c>
      <c r="BM171" s="229">
        <v>0</v>
      </c>
      <c r="BN171" s="229">
        <v>0</v>
      </c>
      <c r="BO171" s="229">
        <v>0</v>
      </c>
      <c r="BP171" s="229">
        <v>0</v>
      </c>
      <c r="BQ171" s="229">
        <v>0</v>
      </c>
      <c r="BR171" s="229">
        <v>0</v>
      </c>
      <c r="BS171" s="229">
        <v>0</v>
      </c>
      <c r="BT171" s="229">
        <v>0</v>
      </c>
      <c r="BU171" s="229">
        <v>0</v>
      </c>
      <c r="BV171" s="229">
        <v>0</v>
      </c>
      <c r="BW171" s="229">
        <v>0</v>
      </c>
      <c r="BX171" s="229">
        <v>0</v>
      </c>
      <c r="BY171" s="229">
        <v>0</v>
      </c>
      <c r="BZ171" s="229">
        <v>0</v>
      </c>
      <c r="CA171" s="229">
        <v>0</v>
      </c>
      <c r="CB171" s="229">
        <v>0</v>
      </c>
      <c r="CC171" s="229">
        <f t="shared" si="77"/>
        <v>13268</v>
      </c>
      <c r="CD171" s="229"/>
      <c r="CE171" s="229">
        <f t="shared" si="78"/>
        <v>0</v>
      </c>
      <c r="CF171" s="229"/>
      <c r="CG171" s="229">
        <f t="shared" si="88"/>
        <v>0</v>
      </c>
      <c r="CH171" s="229">
        <f t="shared" si="79"/>
        <v>13268</v>
      </c>
      <c r="CI171" s="229">
        <v>210331</v>
      </c>
      <c r="CJ171" s="229">
        <v>14601</v>
      </c>
      <c r="CK171" s="229">
        <v>0</v>
      </c>
      <c r="CL171" s="229">
        <v>195730</v>
      </c>
      <c r="CM171" s="229">
        <v>0</v>
      </c>
      <c r="CN171" s="229">
        <v>0</v>
      </c>
      <c r="CO171" s="229">
        <v>-1673</v>
      </c>
      <c r="CP171" s="229">
        <v>14214</v>
      </c>
      <c r="CQ171" s="229">
        <v>7761</v>
      </c>
      <c r="CR171" s="229">
        <f t="shared" si="80"/>
        <v>216032</v>
      </c>
      <c r="CS171" s="229">
        <v>24888</v>
      </c>
      <c r="CT171" s="229">
        <v>0</v>
      </c>
      <c r="CU171" s="229">
        <v>0</v>
      </c>
      <c r="CV171" s="229">
        <v>24888</v>
      </c>
      <c r="CW171" s="229"/>
      <c r="CX171" s="229"/>
      <c r="CY171" s="229"/>
      <c r="CZ171" s="229">
        <v>0</v>
      </c>
      <c r="DA171" s="229">
        <f t="shared" si="81"/>
        <v>24888</v>
      </c>
      <c r="DB171" s="229">
        <v>0</v>
      </c>
      <c r="DC171" s="229">
        <v>0</v>
      </c>
      <c r="DD171" s="229">
        <v>0</v>
      </c>
      <c r="DE171" s="229">
        <v>0</v>
      </c>
      <c r="DF171" s="229">
        <v>-49613</v>
      </c>
      <c r="DG171" s="229">
        <v>-260</v>
      </c>
      <c r="DH171" s="229">
        <v>0</v>
      </c>
      <c r="DI171" s="229">
        <v>0</v>
      </c>
      <c r="DJ171" s="229">
        <f t="shared" si="82"/>
        <v>-49873</v>
      </c>
      <c r="DK171" s="229">
        <v>0</v>
      </c>
      <c r="DL171" s="229">
        <v>21695</v>
      </c>
      <c r="DM171" s="229">
        <v>0</v>
      </c>
      <c r="DN171" s="229">
        <v>0</v>
      </c>
      <c r="DO171" s="229">
        <v>-199474</v>
      </c>
      <c r="DP171" s="230">
        <v>-0.26</v>
      </c>
      <c r="DQ171" s="231">
        <f t="shared" si="83"/>
        <v>2550413</v>
      </c>
      <c r="DR171" s="232">
        <f t="shared" si="84"/>
        <v>546440</v>
      </c>
      <c r="DS171" s="231">
        <f t="shared" si="85"/>
        <v>13688</v>
      </c>
      <c r="DT171" s="231">
        <f t="shared" si="86"/>
        <v>320276</v>
      </c>
      <c r="DU171" s="231">
        <f t="shared" si="87"/>
        <v>20</v>
      </c>
      <c r="DV171" s="231">
        <f t="shared" si="91"/>
        <v>-177779</v>
      </c>
    </row>
    <row r="172" spans="1:126" hidden="1">
      <c r="A172" s="226">
        <v>3019</v>
      </c>
      <c r="B172" s="227" t="s">
        <v>460</v>
      </c>
      <c r="C172" s="228" t="s">
        <v>281</v>
      </c>
      <c r="D172" s="228" t="s">
        <v>291</v>
      </c>
      <c r="E172" s="228" t="s">
        <v>5</v>
      </c>
      <c r="F172" s="228" t="s">
        <v>283</v>
      </c>
      <c r="G172" s="229">
        <v>2437659.44</v>
      </c>
      <c r="H172" s="229">
        <v>0</v>
      </c>
      <c r="I172" s="229">
        <v>238443.39</v>
      </c>
      <c r="J172" s="229">
        <v>0</v>
      </c>
      <c r="K172" s="229">
        <v>268090</v>
      </c>
      <c r="L172" s="229">
        <v>2400</v>
      </c>
      <c r="M172" s="229">
        <v>0</v>
      </c>
      <c r="N172" s="229">
        <v>0</v>
      </c>
      <c r="O172" s="229">
        <v>93473.660000000062</v>
      </c>
      <c r="P172" s="229">
        <v>49312.639999999999</v>
      </c>
      <c r="Q172" s="229">
        <v>0</v>
      </c>
      <c r="R172" s="229">
        <v>0</v>
      </c>
      <c r="S172" s="229">
        <v>10530.099999999999</v>
      </c>
      <c r="T172" s="229">
        <v>0</v>
      </c>
      <c r="U172" s="229">
        <v>0</v>
      </c>
      <c r="V172" s="229">
        <v>14855.83</v>
      </c>
      <c r="W172" s="229">
        <v>59483</v>
      </c>
      <c r="X172" s="229">
        <f t="shared" si="75"/>
        <v>3174248.0600000005</v>
      </c>
      <c r="Y172" s="229">
        <v>953772.4599999995</v>
      </c>
      <c r="Z172" s="229">
        <v>50.319999999999993</v>
      </c>
      <c r="AA172" s="229">
        <v>0</v>
      </c>
      <c r="AB172" s="229">
        <v>512970.18000000098</v>
      </c>
      <c r="AC172" s="229">
        <v>378.94999999999993</v>
      </c>
      <c r="AD172" s="229">
        <v>0</v>
      </c>
      <c r="AE172" s="229">
        <v>574021.87999999977</v>
      </c>
      <c r="AF172" s="229">
        <v>30961.439999999962</v>
      </c>
      <c r="AG172" s="229">
        <v>7729</v>
      </c>
      <c r="AH172" s="229">
        <v>0</v>
      </c>
      <c r="AI172" s="229">
        <v>0</v>
      </c>
      <c r="AJ172" s="229">
        <v>87011.760000000009</v>
      </c>
      <c r="AK172" s="229">
        <v>0</v>
      </c>
      <c r="AL172" s="229">
        <v>3626.2399999999993</v>
      </c>
      <c r="AM172" s="229">
        <v>7255.079999999999</v>
      </c>
      <c r="AN172" s="229">
        <v>27810.679999999993</v>
      </c>
      <c r="AO172" s="229">
        <v>27824.83</v>
      </c>
      <c r="AP172" s="229">
        <v>10896.469999999998</v>
      </c>
      <c r="AQ172" s="229">
        <v>220339.0800000001</v>
      </c>
      <c r="AR172" s="229">
        <v>10981.99</v>
      </c>
      <c r="AS172" s="229">
        <v>417.04999999999995</v>
      </c>
      <c r="AT172" s="229">
        <v>21992.770000000004</v>
      </c>
      <c r="AU172" s="229">
        <v>9471</v>
      </c>
      <c r="AV172" s="229">
        <v>12650</v>
      </c>
      <c r="AW172" s="229">
        <v>176927.04</v>
      </c>
      <c r="AX172" s="229">
        <v>107375.24999999996</v>
      </c>
      <c r="AY172" s="229">
        <v>10153.35</v>
      </c>
      <c r="AZ172" s="229">
        <v>417681.07999999978</v>
      </c>
      <c r="BA172" s="229">
        <v>0</v>
      </c>
      <c r="BB172" s="229">
        <v>0</v>
      </c>
      <c r="BC172" s="229">
        <v>0</v>
      </c>
      <c r="BD172" s="229">
        <f t="shared" si="76"/>
        <v>3232297.9000000008</v>
      </c>
      <c r="BE172" s="229">
        <v>460123.00000000035</v>
      </c>
      <c r="BF172" s="229">
        <f t="shared" si="89"/>
        <v>-58049.840000000317</v>
      </c>
      <c r="BG172" s="229">
        <f t="shared" si="90"/>
        <v>402073.16000000003</v>
      </c>
      <c r="BH172" s="229">
        <v>8646.25</v>
      </c>
      <c r="BI172" s="229">
        <v>0</v>
      </c>
      <c r="BJ172" s="229">
        <v>0</v>
      </c>
      <c r="BK172" s="229">
        <v>8646.25</v>
      </c>
      <c r="BL172" s="229">
        <v>0</v>
      </c>
      <c r="BM172" s="229">
        <v>37130</v>
      </c>
      <c r="BN172" s="229">
        <v>0</v>
      </c>
      <c r="BO172" s="229">
        <v>0</v>
      </c>
      <c r="BP172" s="229">
        <v>37130</v>
      </c>
      <c r="BQ172" s="229">
        <v>30287.25</v>
      </c>
      <c r="BR172" s="229">
        <v>-28483.75</v>
      </c>
      <c r="BS172" s="229">
        <v>1803.5</v>
      </c>
      <c r="BT172" s="229">
        <v>0</v>
      </c>
      <c r="BU172" s="229">
        <v>0</v>
      </c>
      <c r="BV172" s="229">
        <v>0</v>
      </c>
      <c r="BW172" s="229">
        <v>0</v>
      </c>
      <c r="BX172" s="229">
        <v>0</v>
      </c>
      <c r="BY172" s="229">
        <v>0</v>
      </c>
      <c r="BZ172" s="229">
        <v>0</v>
      </c>
      <c r="CA172" s="229">
        <v>0</v>
      </c>
      <c r="CB172" s="229">
        <v>0</v>
      </c>
      <c r="CC172" s="229">
        <f t="shared" si="77"/>
        <v>402073.16000000003</v>
      </c>
      <c r="CD172" s="229"/>
      <c r="CE172" s="229">
        <f t="shared" si="78"/>
        <v>1803.5</v>
      </c>
      <c r="CF172" s="229"/>
      <c r="CG172" s="229">
        <f t="shared" si="88"/>
        <v>0</v>
      </c>
      <c r="CH172" s="229">
        <f t="shared" si="79"/>
        <v>403876.66000000003</v>
      </c>
      <c r="CI172" s="229">
        <v>747379.08</v>
      </c>
      <c r="CJ172" s="229">
        <v>0</v>
      </c>
      <c r="CK172" s="229">
        <v>0</v>
      </c>
      <c r="CL172" s="229">
        <v>747379.08</v>
      </c>
      <c r="CM172" s="229">
        <v>0</v>
      </c>
      <c r="CN172" s="229">
        <v>0</v>
      </c>
      <c r="CO172" s="229">
        <v>13028.71</v>
      </c>
      <c r="CP172" s="229">
        <v>0</v>
      </c>
      <c r="CQ172" s="229">
        <v>-276785.95</v>
      </c>
      <c r="CR172" s="229">
        <f t="shared" si="80"/>
        <v>483621.83999999991</v>
      </c>
      <c r="CS172" s="229">
        <v>0</v>
      </c>
      <c r="CT172" s="229">
        <v>0</v>
      </c>
      <c r="CU172" s="229">
        <v>0</v>
      </c>
      <c r="CV172" s="229">
        <v>0</v>
      </c>
      <c r="CW172" s="229"/>
      <c r="CX172" s="229"/>
      <c r="CY172" s="229"/>
      <c r="CZ172" s="229">
        <v>0</v>
      </c>
      <c r="DA172" s="229">
        <f t="shared" si="81"/>
        <v>0</v>
      </c>
      <c r="DB172" s="229">
        <v>0</v>
      </c>
      <c r="DC172" s="229">
        <v>15797.83</v>
      </c>
      <c r="DD172" s="229">
        <v>0</v>
      </c>
      <c r="DE172" s="229">
        <v>0</v>
      </c>
      <c r="DF172" s="229">
        <v>-42340.800000000003</v>
      </c>
      <c r="DG172" s="229">
        <v>-53202.22</v>
      </c>
      <c r="DH172" s="229">
        <v>0</v>
      </c>
      <c r="DI172" s="229">
        <v>0</v>
      </c>
      <c r="DJ172" s="229">
        <f t="shared" si="82"/>
        <v>-79745.19</v>
      </c>
      <c r="DK172" s="229">
        <v>0</v>
      </c>
      <c r="DL172" s="229">
        <v>0</v>
      </c>
      <c r="DM172" s="229">
        <v>0</v>
      </c>
      <c r="DN172" s="229">
        <v>0</v>
      </c>
      <c r="DO172" s="229">
        <v>0</v>
      </c>
      <c r="DP172" s="230">
        <v>1.0000000125728548E-2</v>
      </c>
      <c r="DQ172" s="231">
        <f t="shared" si="83"/>
        <v>2072155.23</v>
      </c>
      <c r="DR172" s="232">
        <f t="shared" si="84"/>
        <v>1160142.6700000009</v>
      </c>
      <c r="DS172" s="231">
        <f t="shared" si="85"/>
        <v>107375.24999999996</v>
      </c>
      <c r="DT172" s="231">
        <f t="shared" si="86"/>
        <v>153316.40000000005</v>
      </c>
      <c r="DU172" s="231">
        <f t="shared" si="87"/>
        <v>0</v>
      </c>
      <c r="DV172" s="231">
        <f t="shared" si="91"/>
        <v>0</v>
      </c>
    </row>
    <row r="173" spans="1:126" hidden="1">
      <c r="A173" s="226">
        <v>3365</v>
      </c>
      <c r="B173" s="227" t="s">
        <v>461</v>
      </c>
      <c r="C173" s="228" t="s">
        <v>281</v>
      </c>
      <c r="D173" s="228" t="s">
        <v>291</v>
      </c>
      <c r="E173" s="228" t="s">
        <v>5</v>
      </c>
      <c r="F173" s="228" t="s">
        <v>293</v>
      </c>
      <c r="G173" s="229">
        <v>1164451</v>
      </c>
      <c r="H173" s="229">
        <v>0</v>
      </c>
      <c r="I173" s="229">
        <v>86237</v>
      </c>
      <c r="J173" s="229">
        <v>0</v>
      </c>
      <c r="K173" s="229">
        <v>62470</v>
      </c>
      <c r="L173" s="229">
        <v>0</v>
      </c>
      <c r="M173" s="229">
        <v>0</v>
      </c>
      <c r="N173" s="229">
        <v>0</v>
      </c>
      <c r="O173" s="229">
        <v>35188</v>
      </c>
      <c r="P173" s="229">
        <v>28514</v>
      </c>
      <c r="Q173" s="229">
        <v>0</v>
      </c>
      <c r="R173" s="229">
        <v>0</v>
      </c>
      <c r="S173" s="229">
        <v>29295</v>
      </c>
      <c r="T173" s="229">
        <v>0</v>
      </c>
      <c r="U173" s="229">
        <v>0</v>
      </c>
      <c r="V173" s="229">
        <v>2452</v>
      </c>
      <c r="W173" s="229">
        <v>54149</v>
      </c>
      <c r="X173" s="229">
        <f t="shared" si="75"/>
        <v>1462756</v>
      </c>
      <c r="Y173" s="229">
        <v>678299</v>
      </c>
      <c r="Z173" s="229">
        <v>0</v>
      </c>
      <c r="AA173" s="229">
        <v>274031</v>
      </c>
      <c r="AB173" s="229">
        <v>57981</v>
      </c>
      <c r="AC173" s="229">
        <v>69847</v>
      </c>
      <c r="AD173" s="229">
        <v>0</v>
      </c>
      <c r="AE173" s="229">
        <v>10272</v>
      </c>
      <c r="AF173" s="229">
        <v>91</v>
      </c>
      <c r="AG173" s="229">
        <v>2588</v>
      </c>
      <c r="AH173" s="229">
        <v>0</v>
      </c>
      <c r="AI173" s="229">
        <v>0</v>
      </c>
      <c r="AJ173" s="229">
        <v>12353</v>
      </c>
      <c r="AK173" s="229">
        <v>619</v>
      </c>
      <c r="AL173" s="229">
        <v>15470</v>
      </c>
      <c r="AM173" s="229">
        <v>173</v>
      </c>
      <c r="AN173" s="229">
        <v>21187</v>
      </c>
      <c r="AO173" s="229">
        <v>3736</v>
      </c>
      <c r="AP173" s="229">
        <v>7877</v>
      </c>
      <c r="AQ173" s="229">
        <v>46150</v>
      </c>
      <c r="AR173" s="229">
        <v>2886</v>
      </c>
      <c r="AS173" s="229">
        <v>0</v>
      </c>
      <c r="AT173" s="229">
        <v>16181</v>
      </c>
      <c r="AU173" s="229">
        <v>5140</v>
      </c>
      <c r="AV173" s="229">
        <v>0</v>
      </c>
      <c r="AW173" s="229">
        <v>130773.51</v>
      </c>
      <c r="AX173" s="229">
        <v>149333</v>
      </c>
      <c r="AY173" s="229">
        <v>8368</v>
      </c>
      <c r="AZ173" s="229">
        <v>106273</v>
      </c>
      <c r="BA173" s="229">
        <v>0</v>
      </c>
      <c r="BB173" s="229">
        <v>0</v>
      </c>
      <c r="BC173" s="229">
        <v>0</v>
      </c>
      <c r="BD173" s="229">
        <f t="shared" si="76"/>
        <v>1619628.51</v>
      </c>
      <c r="BE173" s="229">
        <v>165075</v>
      </c>
      <c r="BF173" s="229">
        <f t="shared" si="89"/>
        <v>-156872.51</v>
      </c>
      <c r="BG173" s="229">
        <f t="shared" si="90"/>
        <v>8202.4899999999907</v>
      </c>
      <c r="BH173" s="229">
        <v>0</v>
      </c>
      <c r="BI173" s="229">
        <v>0</v>
      </c>
      <c r="BJ173" s="229">
        <v>0</v>
      </c>
      <c r="BK173" s="229">
        <v>0</v>
      </c>
      <c r="BL173" s="229">
        <v>0</v>
      </c>
      <c r="BM173" s="229">
        <v>0</v>
      </c>
      <c r="BN173" s="229">
        <v>0</v>
      </c>
      <c r="BO173" s="229">
        <v>0</v>
      </c>
      <c r="BP173" s="229">
        <v>0</v>
      </c>
      <c r="BQ173" s="229">
        <v>0</v>
      </c>
      <c r="BR173" s="229">
        <v>0</v>
      </c>
      <c r="BS173" s="229">
        <v>0</v>
      </c>
      <c r="BT173" s="229">
        <v>0</v>
      </c>
      <c r="BU173" s="229">
        <v>0</v>
      </c>
      <c r="BV173" s="229">
        <v>0</v>
      </c>
      <c r="BW173" s="229">
        <v>0</v>
      </c>
      <c r="BX173" s="229">
        <v>0</v>
      </c>
      <c r="BY173" s="229">
        <v>0</v>
      </c>
      <c r="BZ173" s="229">
        <v>0</v>
      </c>
      <c r="CA173" s="229">
        <v>0</v>
      </c>
      <c r="CB173" s="229">
        <v>0</v>
      </c>
      <c r="CC173" s="229">
        <f t="shared" si="77"/>
        <v>8202.4899999999907</v>
      </c>
      <c r="CD173" s="229"/>
      <c r="CE173" s="229">
        <f t="shared" si="78"/>
        <v>0</v>
      </c>
      <c r="CF173" s="229"/>
      <c r="CG173" s="229">
        <f t="shared" si="88"/>
        <v>0</v>
      </c>
      <c r="CH173" s="229">
        <f t="shared" si="79"/>
        <v>8202.4899999999907</v>
      </c>
      <c r="CI173" s="229">
        <v>1096</v>
      </c>
      <c r="CJ173" s="229">
        <v>96</v>
      </c>
      <c r="CK173" s="229">
        <v>0</v>
      </c>
      <c r="CL173" s="229">
        <v>1000</v>
      </c>
      <c r="CM173" s="229">
        <v>0</v>
      </c>
      <c r="CN173" s="229">
        <v>0</v>
      </c>
      <c r="CO173" s="229">
        <v>0</v>
      </c>
      <c r="CP173" s="229">
        <v>0</v>
      </c>
      <c r="CQ173" s="229">
        <v>0</v>
      </c>
      <c r="CR173" s="229">
        <f t="shared" si="80"/>
        <v>1000</v>
      </c>
      <c r="CS173" s="229">
        <v>0</v>
      </c>
      <c r="CT173" s="229">
        <v>0</v>
      </c>
      <c r="CU173" s="229">
        <v>0</v>
      </c>
      <c r="CV173" s="229">
        <v>0</v>
      </c>
      <c r="CW173" s="229"/>
      <c r="CX173" s="229"/>
      <c r="CY173" s="229"/>
      <c r="CZ173" s="229">
        <v>37851</v>
      </c>
      <c r="DA173" s="229">
        <f t="shared" si="81"/>
        <v>37851</v>
      </c>
      <c r="DB173" s="229">
        <v>0</v>
      </c>
      <c r="DC173" s="229">
        <v>6771</v>
      </c>
      <c r="DD173" s="229">
        <v>0</v>
      </c>
      <c r="DE173" s="229">
        <v>0</v>
      </c>
      <c r="DF173" s="229">
        <v>-9214</v>
      </c>
      <c r="DG173" s="229">
        <v>-28205.51</v>
      </c>
      <c r="DH173" s="229">
        <v>0</v>
      </c>
      <c r="DI173" s="229">
        <v>0</v>
      </c>
      <c r="DJ173" s="229">
        <f t="shared" si="82"/>
        <v>-30648.51</v>
      </c>
      <c r="DK173" s="229">
        <v>0</v>
      </c>
      <c r="DL173" s="229">
        <v>0</v>
      </c>
      <c r="DM173" s="229">
        <v>0</v>
      </c>
      <c r="DN173" s="229">
        <v>0</v>
      </c>
      <c r="DO173" s="229">
        <v>0</v>
      </c>
      <c r="DP173" s="230">
        <v>-8.4310200000000003E-10</v>
      </c>
      <c r="DQ173" s="231">
        <f t="shared" si="83"/>
        <v>1090521</v>
      </c>
      <c r="DR173" s="232">
        <f t="shared" si="84"/>
        <v>529107.51</v>
      </c>
      <c r="DS173" s="231">
        <f t="shared" si="85"/>
        <v>149333</v>
      </c>
      <c r="DT173" s="231">
        <f t="shared" si="86"/>
        <v>92997</v>
      </c>
      <c r="DU173" s="231">
        <f t="shared" si="87"/>
        <v>0</v>
      </c>
      <c r="DV173" s="231">
        <f t="shared" si="91"/>
        <v>0</v>
      </c>
    </row>
    <row r="174" spans="1:126" hidden="1">
      <c r="A174" s="226">
        <v>1009</v>
      </c>
      <c r="B174" s="227" t="s">
        <v>462</v>
      </c>
      <c r="C174" s="228" t="s">
        <v>281</v>
      </c>
      <c r="D174" s="228" t="s">
        <v>282</v>
      </c>
      <c r="E174" s="228" t="s">
        <v>5</v>
      </c>
      <c r="F174" s="228" t="s">
        <v>293</v>
      </c>
      <c r="G174" s="229">
        <v>731747.53</v>
      </c>
      <c r="H174" s="229">
        <v>0</v>
      </c>
      <c r="I174" s="229">
        <v>12362.76</v>
      </c>
      <c r="J174" s="229">
        <v>0</v>
      </c>
      <c r="K174" s="229">
        <v>0</v>
      </c>
      <c r="L174" s="229">
        <v>0</v>
      </c>
      <c r="M174" s="229">
        <v>0</v>
      </c>
      <c r="N174" s="229">
        <v>0</v>
      </c>
      <c r="O174" s="229">
        <v>69744.73</v>
      </c>
      <c r="P174" s="229">
        <v>7005.86</v>
      </c>
      <c r="Q174" s="229">
        <v>0</v>
      </c>
      <c r="R174" s="229">
        <v>0</v>
      </c>
      <c r="S174" s="229">
        <v>75826.320000000036</v>
      </c>
      <c r="T174" s="229">
        <v>0</v>
      </c>
      <c r="U174" s="229">
        <v>0</v>
      </c>
      <c r="V174" s="229">
        <v>0</v>
      </c>
      <c r="W174" s="229">
        <v>0</v>
      </c>
      <c r="X174" s="229">
        <f t="shared" si="75"/>
        <v>896687.20000000007</v>
      </c>
      <c r="Y174" s="229">
        <v>179334.61999999994</v>
      </c>
      <c r="Z174" s="229">
        <v>15161.940000000002</v>
      </c>
      <c r="AA174" s="229">
        <v>205076.29</v>
      </c>
      <c r="AB174" s="229">
        <v>9504.0000000000146</v>
      </c>
      <c r="AC174" s="229">
        <v>56763.78</v>
      </c>
      <c r="AD174" s="229">
        <v>0</v>
      </c>
      <c r="AE174" s="229">
        <v>87089.229999999981</v>
      </c>
      <c r="AF174" s="229">
        <v>12276.48000000003</v>
      </c>
      <c r="AG174" s="229">
        <v>4220</v>
      </c>
      <c r="AH174" s="229">
        <v>0</v>
      </c>
      <c r="AI174" s="229">
        <v>19214.2</v>
      </c>
      <c r="AJ174" s="229">
        <v>39311.279999999999</v>
      </c>
      <c r="AK174" s="229">
        <v>510</v>
      </c>
      <c r="AL174" s="229">
        <v>31274.51</v>
      </c>
      <c r="AM174" s="229">
        <v>0</v>
      </c>
      <c r="AN174" s="229">
        <v>0</v>
      </c>
      <c r="AO174" s="229">
        <v>600</v>
      </c>
      <c r="AP174" s="229">
        <v>104439.39</v>
      </c>
      <c r="AQ174" s="229">
        <v>13312.68</v>
      </c>
      <c r="AR174" s="229">
        <v>8.99</v>
      </c>
      <c r="AS174" s="229">
        <v>0</v>
      </c>
      <c r="AT174" s="229">
        <v>2125.7799999999993</v>
      </c>
      <c r="AU174" s="229">
        <v>3291.75</v>
      </c>
      <c r="AV174" s="229">
        <v>0</v>
      </c>
      <c r="AW174" s="229">
        <v>29810.84</v>
      </c>
      <c r="AX174" s="229">
        <v>114144.20000000001</v>
      </c>
      <c r="AY174" s="229">
        <v>5203.55</v>
      </c>
      <c r="AZ174" s="229">
        <v>86605.640000000014</v>
      </c>
      <c r="BA174" s="229">
        <v>0</v>
      </c>
      <c r="BB174" s="229">
        <v>0</v>
      </c>
      <c r="BC174" s="229">
        <v>0</v>
      </c>
      <c r="BD174" s="229">
        <f t="shared" si="76"/>
        <v>1019279.15</v>
      </c>
      <c r="BE174" s="229">
        <v>-1225902.0499999998</v>
      </c>
      <c r="BF174" s="229">
        <f t="shared" si="89"/>
        <v>-122591.94999999995</v>
      </c>
      <c r="BG174" s="229">
        <f t="shared" si="90"/>
        <v>-1348493.9999999998</v>
      </c>
      <c r="BH174" s="229">
        <v>4897.75</v>
      </c>
      <c r="BI174" s="229">
        <v>0</v>
      </c>
      <c r="BJ174" s="229">
        <v>0</v>
      </c>
      <c r="BK174" s="229">
        <v>4897.75</v>
      </c>
      <c r="BL174" s="229">
        <v>0</v>
      </c>
      <c r="BM174" s="229">
        <v>0</v>
      </c>
      <c r="BN174" s="229">
        <v>0</v>
      </c>
      <c r="BO174" s="229">
        <v>0</v>
      </c>
      <c r="BP174" s="229">
        <v>0</v>
      </c>
      <c r="BQ174" s="229">
        <v>45316.3</v>
      </c>
      <c r="BR174" s="229">
        <v>4897.75</v>
      </c>
      <c r="BS174" s="229">
        <v>50214.05</v>
      </c>
      <c r="BT174" s="229">
        <v>0</v>
      </c>
      <c r="BU174" s="229">
        <v>0</v>
      </c>
      <c r="BV174" s="229">
        <v>0</v>
      </c>
      <c r="BW174" s="229">
        <v>0</v>
      </c>
      <c r="BX174" s="229">
        <v>0</v>
      </c>
      <c r="BY174" s="229">
        <v>0</v>
      </c>
      <c r="BZ174" s="229">
        <v>0</v>
      </c>
      <c r="CA174" s="229">
        <v>0</v>
      </c>
      <c r="CB174" s="229">
        <v>0</v>
      </c>
      <c r="CC174" s="229"/>
      <c r="CD174" s="229">
        <v>-1348493.9999999998</v>
      </c>
      <c r="CE174" s="229">
        <f t="shared" si="78"/>
        <v>50214.05</v>
      </c>
      <c r="CF174" s="229"/>
      <c r="CG174" s="229">
        <f t="shared" si="88"/>
        <v>0</v>
      </c>
      <c r="CH174" s="229">
        <f t="shared" si="79"/>
        <v>-1298279.9499999997</v>
      </c>
      <c r="CI174" s="229">
        <v>0</v>
      </c>
      <c r="CJ174" s="229">
        <v>0</v>
      </c>
      <c r="CK174" s="229">
        <v>0</v>
      </c>
      <c r="CL174" s="229">
        <v>0</v>
      </c>
      <c r="CM174" s="229">
        <v>0</v>
      </c>
      <c r="CN174" s="229">
        <v>0</v>
      </c>
      <c r="CO174" s="229">
        <v>0</v>
      </c>
      <c r="CP174" s="229">
        <v>0</v>
      </c>
      <c r="CQ174" s="229">
        <v>0</v>
      </c>
      <c r="CR174" s="229">
        <f t="shared" si="80"/>
        <v>0</v>
      </c>
      <c r="CS174" s="229">
        <v>0</v>
      </c>
      <c r="CT174" s="229">
        <v>0</v>
      </c>
      <c r="CU174" s="229">
        <v>0</v>
      </c>
      <c r="CV174" s="229">
        <v>0</v>
      </c>
      <c r="CW174" s="229"/>
      <c r="CX174" s="229"/>
      <c r="CY174" s="229"/>
      <c r="CZ174" s="229">
        <v>-1298279.9499999997</v>
      </c>
      <c r="DA174" s="229">
        <f t="shared" si="81"/>
        <v>-1298279.9499999997</v>
      </c>
      <c r="DB174" s="229">
        <v>0</v>
      </c>
      <c r="DC174" s="229">
        <v>0</v>
      </c>
      <c r="DD174" s="229">
        <v>0</v>
      </c>
      <c r="DE174" s="229">
        <v>0</v>
      </c>
      <c r="DF174" s="229">
        <v>0</v>
      </c>
      <c r="DG174" s="229">
        <v>0</v>
      </c>
      <c r="DH174" s="229">
        <v>0</v>
      </c>
      <c r="DI174" s="229">
        <v>0</v>
      </c>
      <c r="DJ174" s="229">
        <f t="shared" si="82"/>
        <v>0</v>
      </c>
      <c r="DK174" s="229">
        <v>0</v>
      </c>
      <c r="DL174" s="229">
        <v>0</v>
      </c>
      <c r="DM174" s="229">
        <v>0</v>
      </c>
      <c r="DN174" s="229">
        <v>0</v>
      </c>
      <c r="DO174" s="229">
        <v>0</v>
      </c>
      <c r="DP174" s="230">
        <v>0</v>
      </c>
      <c r="DQ174" s="231">
        <f t="shared" si="83"/>
        <v>565206.34</v>
      </c>
      <c r="DR174" s="232">
        <f t="shared" si="84"/>
        <v>454072.81000000006</v>
      </c>
      <c r="DS174" s="231">
        <f t="shared" si="85"/>
        <v>114144.20000000001</v>
      </c>
      <c r="DT174" s="231">
        <f t="shared" si="86"/>
        <v>152576.91000000003</v>
      </c>
      <c r="DU174" s="231">
        <f t="shared" si="87"/>
        <v>0</v>
      </c>
      <c r="DV174" s="231">
        <f t="shared" si="91"/>
        <v>0</v>
      </c>
    </row>
    <row r="175" spans="1:126" hidden="1">
      <c r="A175" s="226">
        <v>3310</v>
      </c>
      <c r="B175" s="227" t="s">
        <v>463</v>
      </c>
      <c r="C175" s="228" t="s">
        <v>281</v>
      </c>
      <c r="D175" s="228" t="s">
        <v>291</v>
      </c>
      <c r="E175" s="228" t="s">
        <v>5</v>
      </c>
      <c r="F175" s="228" t="s">
        <v>293</v>
      </c>
      <c r="G175" s="229">
        <v>1461798.41</v>
      </c>
      <c r="H175" s="229">
        <v>0</v>
      </c>
      <c r="I175" s="229">
        <v>42927.99</v>
      </c>
      <c r="J175" s="229">
        <v>0</v>
      </c>
      <c r="K175" s="229">
        <v>205000</v>
      </c>
      <c r="L175" s="229">
        <v>3656.93</v>
      </c>
      <c r="M175" s="229">
        <v>0</v>
      </c>
      <c r="N175" s="229">
        <v>0</v>
      </c>
      <c r="O175" s="229">
        <v>1082.05</v>
      </c>
      <c r="P175" s="229">
        <v>0</v>
      </c>
      <c r="Q175" s="229">
        <v>0</v>
      </c>
      <c r="R175" s="229">
        <v>10361.780000000001</v>
      </c>
      <c r="S175" s="229">
        <v>45077.760000000002</v>
      </c>
      <c r="T175" s="229">
        <v>0</v>
      </c>
      <c r="U175" s="229">
        <v>0</v>
      </c>
      <c r="V175" s="229">
        <v>11346.25</v>
      </c>
      <c r="W175" s="229">
        <v>34038</v>
      </c>
      <c r="X175" s="229">
        <f t="shared" si="75"/>
        <v>1815289.17</v>
      </c>
      <c r="Y175" s="229">
        <v>755257.53</v>
      </c>
      <c r="Z175" s="229">
        <v>0</v>
      </c>
      <c r="AA175" s="229">
        <v>322821.73</v>
      </c>
      <c r="AB175" s="229">
        <v>70491.210000000487</v>
      </c>
      <c r="AC175" s="229">
        <v>133600.71</v>
      </c>
      <c r="AD175" s="229">
        <v>0</v>
      </c>
      <c r="AE175" s="229">
        <v>55346.099999999773</v>
      </c>
      <c r="AF175" s="229">
        <v>862.27000000000589</v>
      </c>
      <c r="AG175" s="229">
        <v>4930.5</v>
      </c>
      <c r="AH175" s="229">
        <v>0</v>
      </c>
      <c r="AI175" s="229">
        <v>5350</v>
      </c>
      <c r="AJ175" s="229">
        <v>4198.8500000000004</v>
      </c>
      <c r="AK175" s="229">
        <v>3712.6399999999994</v>
      </c>
      <c r="AL175" s="229">
        <v>2838.25</v>
      </c>
      <c r="AM175" s="229">
        <v>20943.16</v>
      </c>
      <c r="AN175" s="229">
        <v>32415.809999999987</v>
      </c>
      <c r="AO175" s="229">
        <v>3974.98</v>
      </c>
      <c r="AP175" s="229">
        <v>16129.400000000001</v>
      </c>
      <c r="AQ175" s="229">
        <v>65278.179999999986</v>
      </c>
      <c r="AR175" s="229">
        <v>10918.42</v>
      </c>
      <c r="AS175" s="229">
        <v>0</v>
      </c>
      <c r="AT175" s="229">
        <v>30237.53000000001</v>
      </c>
      <c r="AU175" s="229">
        <v>0</v>
      </c>
      <c r="AV175" s="229">
        <v>12650.4</v>
      </c>
      <c r="AW175" s="229">
        <v>125778.33</v>
      </c>
      <c r="AX175" s="229">
        <v>38765.930000000008</v>
      </c>
      <c r="AY175" s="229">
        <v>8994.380000000001</v>
      </c>
      <c r="AZ175" s="229">
        <v>125442.38</v>
      </c>
      <c r="BA175" s="229">
        <v>0</v>
      </c>
      <c r="BB175" s="229">
        <v>0</v>
      </c>
      <c r="BC175" s="229">
        <v>0</v>
      </c>
      <c r="BD175" s="229">
        <f t="shared" si="76"/>
        <v>1850938.69</v>
      </c>
      <c r="BE175" s="229">
        <v>-2553.3400000000256</v>
      </c>
      <c r="BF175" s="229">
        <f t="shared" si="89"/>
        <v>-35649.520000000019</v>
      </c>
      <c r="BG175" s="229">
        <f t="shared" si="90"/>
        <v>-38202.860000000044</v>
      </c>
      <c r="BH175" s="229">
        <v>0</v>
      </c>
      <c r="BI175" s="229">
        <v>0</v>
      </c>
      <c r="BJ175" s="229">
        <v>0</v>
      </c>
      <c r="BK175" s="229">
        <v>0</v>
      </c>
      <c r="BL175" s="229">
        <v>0</v>
      </c>
      <c r="BM175" s="229">
        <v>0</v>
      </c>
      <c r="BN175" s="229">
        <v>0</v>
      </c>
      <c r="BO175" s="229">
        <v>0</v>
      </c>
      <c r="BP175" s="229">
        <v>0</v>
      </c>
      <c r="BQ175" s="229">
        <v>0</v>
      </c>
      <c r="BR175" s="229">
        <v>0</v>
      </c>
      <c r="BS175" s="229">
        <v>0</v>
      </c>
      <c r="BT175" s="229">
        <v>0</v>
      </c>
      <c r="BU175" s="229">
        <v>0</v>
      </c>
      <c r="BV175" s="229">
        <v>0</v>
      </c>
      <c r="BW175" s="229">
        <v>0</v>
      </c>
      <c r="BX175" s="229">
        <v>0</v>
      </c>
      <c r="BY175" s="229">
        <v>0</v>
      </c>
      <c r="BZ175" s="229">
        <v>0</v>
      </c>
      <c r="CA175" s="229">
        <v>0</v>
      </c>
      <c r="CB175" s="229">
        <v>0</v>
      </c>
      <c r="CC175" s="229"/>
      <c r="CD175" s="229">
        <v>-38202.860000000044</v>
      </c>
      <c r="CE175" s="229">
        <f t="shared" si="78"/>
        <v>0</v>
      </c>
      <c r="CF175" s="229"/>
      <c r="CG175" s="229">
        <f t="shared" si="88"/>
        <v>0</v>
      </c>
      <c r="CH175" s="229">
        <f t="shared" si="79"/>
        <v>-38202.860000000044</v>
      </c>
      <c r="CI175" s="229">
        <v>0</v>
      </c>
      <c r="CJ175" s="229">
        <v>0</v>
      </c>
      <c r="CK175" s="229">
        <v>0</v>
      </c>
      <c r="CL175" s="229">
        <v>0</v>
      </c>
      <c r="CM175" s="229">
        <v>0</v>
      </c>
      <c r="CN175" s="229">
        <v>0</v>
      </c>
      <c r="CO175" s="229">
        <v>0</v>
      </c>
      <c r="CP175" s="229">
        <v>0</v>
      </c>
      <c r="CQ175" s="229">
        <v>0</v>
      </c>
      <c r="CR175" s="229">
        <f t="shared" si="80"/>
        <v>0</v>
      </c>
      <c r="CS175" s="229">
        <v>0</v>
      </c>
      <c r="CT175" s="229">
        <v>0</v>
      </c>
      <c r="CU175" s="229">
        <v>0</v>
      </c>
      <c r="CV175" s="229">
        <v>0</v>
      </c>
      <c r="CW175" s="229"/>
      <c r="CX175" s="229"/>
      <c r="CY175" s="229"/>
      <c r="CZ175" s="229">
        <v>-5322.1099999999324</v>
      </c>
      <c r="DA175" s="229">
        <f t="shared" si="81"/>
        <v>-5322.1099999999324</v>
      </c>
      <c r="DB175" s="229">
        <v>0</v>
      </c>
      <c r="DC175" s="229">
        <v>1082.05</v>
      </c>
      <c r="DD175" s="229">
        <v>0</v>
      </c>
      <c r="DE175" s="229">
        <v>0</v>
      </c>
      <c r="DF175" s="229">
        <v>-3004.68</v>
      </c>
      <c r="DG175" s="229">
        <v>-30958.12</v>
      </c>
      <c r="DH175" s="229">
        <v>0</v>
      </c>
      <c r="DI175" s="229">
        <v>0</v>
      </c>
      <c r="DJ175" s="229">
        <f t="shared" si="82"/>
        <v>-32880.75</v>
      </c>
      <c r="DK175" s="229">
        <v>0</v>
      </c>
      <c r="DL175" s="229">
        <v>0</v>
      </c>
      <c r="DM175" s="229">
        <v>0</v>
      </c>
      <c r="DN175" s="229">
        <v>0</v>
      </c>
      <c r="DO175" s="229">
        <v>0</v>
      </c>
      <c r="DP175" s="230">
        <v>1.6007106751203537E-10</v>
      </c>
      <c r="DQ175" s="231">
        <f t="shared" si="83"/>
        <v>1338379.5500000003</v>
      </c>
      <c r="DR175" s="232">
        <f t="shared" si="84"/>
        <v>512559.13999999966</v>
      </c>
      <c r="DS175" s="231">
        <f t="shared" si="85"/>
        <v>38765.930000000008</v>
      </c>
      <c r="DT175" s="231">
        <f t="shared" si="86"/>
        <v>46159.810000000005</v>
      </c>
      <c r="DU175" s="231">
        <f t="shared" si="87"/>
        <v>10361.780000000001</v>
      </c>
      <c r="DV175" s="231">
        <f t="shared" si="91"/>
        <v>0</v>
      </c>
    </row>
    <row r="176" spans="1:126" hidden="1">
      <c r="A176" s="226">
        <v>2178</v>
      </c>
      <c r="B176" s="227" t="s">
        <v>464</v>
      </c>
      <c r="C176" s="228" t="s">
        <v>281</v>
      </c>
      <c r="D176" s="228" t="s">
        <v>291</v>
      </c>
      <c r="E176" s="228" t="s">
        <v>5</v>
      </c>
      <c r="F176" s="228" t="s">
        <v>283</v>
      </c>
      <c r="G176" s="229">
        <v>1424324.24</v>
      </c>
      <c r="H176" s="229">
        <v>0</v>
      </c>
      <c r="I176" s="229">
        <v>12847.45</v>
      </c>
      <c r="J176" s="229">
        <v>0</v>
      </c>
      <c r="K176" s="229">
        <v>149120</v>
      </c>
      <c r="L176" s="229">
        <v>200</v>
      </c>
      <c r="M176" s="229">
        <v>7700</v>
      </c>
      <c r="N176" s="229">
        <v>5742</v>
      </c>
      <c r="O176" s="229">
        <v>12856.330000000002</v>
      </c>
      <c r="P176" s="229">
        <v>0</v>
      </c>
      <c r="Q176" s="229">
        <v>0</v>
      </c>
      <c r="R176" s="229">
        <v>0</v>
      </c>
      <c r="S176" s="229">
        <v>13741.400000000005</v>
      </c>
      <c r="T176" s="229">
        <v>7057.5</v>
      </c>
      <c r="U176" s="229">
        <v>0</v>
      </c>
      <c r="V176" s="229">
        <v>3311.83</v>
      </c>
      <c r="W176" s="229">
        <v>40172</v>
      </c>
      <c r="X176" s="229">
        <f t="shared" si="75"/>
        <v>1677072.75</v>
      </c>
      <c r="Y176" s="229">
        <v>835911.10999999975</v>
      </c>
      <c r="Z176" s="229">
        <v>0</v>
      </c>
      <c r="AA176" s="229">
        <v>253130.43000000002</v>
      </c>
      <c r="AB176" s="229">
        <v>39683.499999999767</v>
      </c>
      <c r="AC176" s="229">
        <v>233457.94</v>
      </c>
      <c r="AD176" s="229">
        <v>0</v>
      </c>
      <c r="AE176" s="229">
        <v>0</v>
      </c>
      <c r="AF176" s="229">
        <v>2416.9799999999977</v>
      </c>
      <c r="AG176" s="229">
        <v>0</v>
      </c>
      <c r="AH176" s="229">
        <v>0</v>
      </c>
      <c r="AI176" s="229">
        <v>0</v>
      </c>
      <c r="AJ176" s="229">
        <v>191.44000000000051</v>
      </c>
      <c r="AK176" s="229">
        <v>3688.08</v>
      </c>
      <c r="AL176" s="229">
        <v>35443.230000000003</v>
      </c>
      <c r="AM176" s="229">
        <v>6586.81</v>
      </c>
      <c r="AN176" s="229">
        <v>37421.83</v>
      </c>
      <c r="AO176" s="229">
        <v>16400.14</v>
      </c>
      <c r="AP176" s="229">
        <v>16549.599999999999</v>
      </c>
      <c r="AQ176" s="229">
        <v>25237.919999999998</v>
      </c>
      <c r="AR176" s="229">
        <v>17555.96</v>
      </c>
      <c r="AS176" s="229">
        <v>0</v>
      </c>
      <c r="AT176" s="229">
        <v>10324.09</v>
      </c>
      <c r="AU176" s="229">
        <v>5139.75</v>
      </c>
      <c r="AV176" s="229">
        <v>4715</v>
      </c>
      <c r="AW176" s="229">
        <v>25461.73</v>
      </c>
      <c r="AX176" s="229">
        <v>0</v>
      </c>
      <c r="AY176" s="229">
        <v>27281.14</v>
      </c>
      <c r="AZ176" s="229">
        <v>90739.609999999986</v>
      </c>
      <c r="BA176" s="229">
        <v>0</v>
      </c>
      <c r="BB176" s="229">
        <v>0</v>
      </c>
      <c r="BC176" s="229">
        <v>0</v>
      </c>
      <c r="BD176" s="229">
        <f t="shared" si="76"/>
        <v>1687336.2899999996</v>
      </c>
      <c r="BE176" s="229">
        <v>166792.00000000012</v>
      </c>
      <c r="BF176" s="229">
        <f t="shared" si="89"/>
        <v>-10263.539999999572</v>
      </c>
      <c r="BG176" s="229">
        <f t="shared" si="90"/>
        <v>156528.46000000054</v>
      </c>
      <c r="BH176" s="229">
        <v>6674.8</v>
      </c>
      <c r="BI176" s="229">
        <v>0</v>
      </c>
      <c r="BJ176" s="229">
        <v>0</v>
      </c>
      <c r="BK176" s="229">
        <v>6674.8</v>
      </c>
      <c r="BL176" s="229">
        <v>0</v>
      </c>
      <c r="BM176" s="229">
        <v>360</v>
      </c>
      <c r="BN176" s="229">
        <v>0</v>
      </c>
      <c r="BO176" s="229">
        <v>2976</v>
      </c>
      <c r="BP176" s="229">
        <v>3336</v>
      </c>
      <c r="BQ176" s="229">
        <v>1751.6000000000058</v>
      </c>
      <c r="BR176" s="229">
        <v>3338.8</v>
      </c>
      <c r="BS176" s="229">
        <v>5090.400000000006</v>
      </c>
      <c r="BT176" s="229">
        <v>0</v>
      </c>
      <c r="BU176" s="229">
        <v>0</v>
      </c>
      <c r="BV176" s="229">
        <v>0</v>
      </c>
      <c r="BW176" s="229">
        <v>0</v>
      </c>
      <c r="BX176" s="229">
        <v>0</v>
      </c>
      <c r="BY176" s="229">
        <v>0</v>
      </c>
      <c r="BZ176" s="229">
        <v>0</v>
      </c>
      <c r="CA176" s="229">
        <v>0</v>
      </c>
      <c r="CB176" s="229">
        <v>0</v>
      </c>
      <c r="CC176" s="229">
        <f t="shared" si="77"/>
        <v>156528.46000000054</v>
      </c>
      <c r="CD176" s="229"/>
      <c r="CE176" s="229">
        <f t="shared" si="78"/>
        <v>5090.400000000006</v>
      </c>
      <c r="CF176" s="229"/>
      <c r="CG176" s="229">
        <f t="shared" si="88"/>
        <v>0</v>
      </c>
      <c r="CH176" s="229">
        <f t="shared" si="79"/>
        <v>161618.86000000054</v>
      </c>
      <c r="CI176" s="229">
        <v>232135.76</v>
      </c>
      <c r="CJ176" s="229">
        <v>118188.94</v>
      </c>
      <c r="CK176" s="229">
        <v>0</v>
      </c>
      <c r="CL176" s="229">
        <v>113946.82</v>
      </c>
      <c r="CM176" s="229">
        <v>0</v>
      </c>
      <c r="CN176" s="229">
        <v>0</v>
      </c>
      <c r="CO176" s="229">
        <v>3215.45</v>
      </c>
      <c r="CP176" s="229">
        <v>0</v>
      </c>
      <c r="CQ176" s="229">
        <v>0</v>
      </c>
      <c r="CR176" s="229">
        <f t="shared" si="80"/>
        <v>117162.27</v>
      </c>
      <c r="CS176" s="229">
        <v>39776.800000000003</v>
      </c>
      <c r="CT176" s="229">
        <v>0</v>
      </c>
      <c r="CU176" s="229">
        <v>0</v>
      </c>
      <c r="CV176" s="229">
        <v>39776.800000000003</v>
      </c>
      <c r="CW176" s="229"/>
      <c r="CX176" s="229"/>
      <c r="CY176" s="229"/>
      <c r="CZ176" s="229">
        <v>0</v>
      </c>
      <c r="DA176" s="229">
        <f t="shared" si="81"/>
        <v>39776.800000000003</v>
      </c>
      <c r="DB176" s="229">
        <v>0</v>
      </c>
      <c r="DC176" s="229">
        <v>4679.79</v>
      </c>
      <c r="DD176" s="229">
        <v>0</v>
      </c>
      <c r="DE176" s="229">
        <v>0</v>
      </c>
      <c r="DF176" s="229">
        <v>0</v>
      </c>
      <c r="DG176" s="229">
        <v>0</v>
      </c>
      <c r="DH176" s="229">
        <v>0</v>
      </c>
      <c r="DI176" s="229">
        <v>0</v>
      </c>
      <c r="DJ176" s="229">
        <f t="shared" si="82"/>
        <v>4679.79</v>
      </c>
      <c r="DK176" s="229">
        <v>0</v>
      </c>
      <c r="DL176" s="229">
        <v>0</v>
      </c>
      <c r="DM176" s="229">
        <v>0</v>
      </c>
      <c r="DN176" s="229">
        <v>0</v>
      </c>
      <c r="DO176" s="229">
        <v>0</v>
      </c>
      <c r="DP176" s="230">
        <v>0</v>
      </c>
      <c r="DQ176" s="231">
        <f t="shared" si="83"/>
        <v>1364599.9599999995</v>
      </c>
      <c r="DR176" s="232">
        <f t="shared" si="84"/>
        <v>322736.33000000007</v>
      </c>
      <c r="DS176" s="231">
        <f t="shared" si="85"/>
        <v>0</v>
      </c>
      <c r="DT176" s="231">
        <f t="shared" si="86"/>
        <v>32339.730000000007</v>
      </c>
      <c r="DU176" s="231">
        <f t="shared" si="87"/>
        <v>7057.5</v>
      </c>
      <c r="DV176" s="231">
        <f t="shared" si="91"/>
        <v>0</v>
      </c>
    </row>
    <row r="177" spans="1:126" hidden="1">
      <c r="A177" s="226">
        <v>2184</v>
      </c>
      <c r="B177" s="227" t="s">
        <v>465</v>
      </c>
      <c r="C177" s="228" t="s">
        <v>281</v>
      </c>
      <c r="D177" s="228" t="s">
        <v>291</v>
      </c>
      <c r="E177" s="228" t="s">
        <v>5</v>
      </c>
      <c r="F177" s="228" t="s">
        <v>283</v>
      </c>
      <c r="G177" s="229">
        <v>2355806.06</v>
      </c>
      <c r="H177" s="229">
        <v>0</v>
      </c>
      <c r="I177" s="229">
        <v>105700.66</v>
      </c>
      <c r="J177" s="229">
        <v>0</v>
      </c>
      <c r="K177" s="229">
        <v>213560</v>
      </c>
      <c r="L177" s="229">
        <v>3656.93</v>
      </c>
      <c r="M177" s="229">
        <v>0</v>
      </c>
      <c r="N177" s="229">
        <v>0</v>
      </c>
      <c r="O177" s="229">
        <v>47555.280000000006</v>
      </c>
      <c r="P177" s="229">
        <v>0</v>
      </c>
      <c r="Q177" s="229">
        <v>0</v>
      </c>
      <c r="R177" s="229">
        <v>0</v>
      </c>
      <c r="S177" s="229">
        <v>20080.129999999997</v>
      </c>
      <c r="T177" s="229">
        <v>18915.599999999999</v>
      </c>
      <c r="U177" s="229">
        <v>0</v>
      </c>
      <c r="V177" s="229">
        <v>11840.83</v>
      </c>
      <c r="W177" s="229">
        <v>69664</v>
      </c>
      <c r="X177" s="229">
        <f t="shared" si="75"/>
        <v>2846779.49</v>
      </c>
      <c r="Y177" s="229">
        <v>1107813.2499999998</v>
      </c>
      <c r="Z177" s="229">
        <v>0</v>
      </c>
      <c r="AA177" s="229">
        <v>520902.02</v>
      </c>
      <c r="AB177" s="229">
        <v>121683.31999999942</v>
      </c>
      <c r="AC177" s="229">
        <v>160030.15</v>
      </c>
      <c r="AD177" s="229">
        <v>0</v>
      </c>
      <c r="AE177" s="229">
        <v>175471.52000000002</v>
      </c>
      <c r="AF177" s="229">
        <v>57283.939999999799</v>
      </c>
      <c r="AG177" s="229">
        <v>12168.169999999998</v>
      </c>
      <c r="AH177" s="229">
        <v>0</v>
      </c>
      <c r="AI177" s="229">
        <v>0</v>
      </c>
      <c r="AJ177" s="229">
        <v>99583.850000000064</v>
      </c>
      <c r="AK177" s="229">
        <v>12372.52</v>
      </c>
      <c r="AL177" s="229">
        <v>4201.88</v>
      </c>
      <c r="AM177" s="229">
        <v>18191.96</v>
      </c>
      <c r="AN177" s="229">
        <v>38683.110000000008</v>
      </c>
      <c r="AO177" s="229">
        <v>21268.81</v>
      </c>
      <c r="AP177" s="229">
        <v>20266.250000000011</v>
      </c>
      <c r="AQ177" s="229">
        <v>42058.22000000003</v>
      </c>
      <c r="AR177" s="229">
        <v>22107.789999999994</v>
      </c>
      <c r="AS177" s="229">
        <v>0</v>
      </c>
      <c r="AT177" s="229">
        <v>13659.639999999989</v>
      </c>
      <c r="AU177" s="229">
        <v>19215.2</v>
      </c>
      <c r="AV177" s="229">
        <v>7882.53</v>
      </c>
      <c r="AW177" s="229">
        <v>146235.54999999999</v>
      </c>
      <c r="AX177" s="229">
        <v>236005.63</v>
      </c>
      <c r="AY177" s="229">
        <v>53945.89</v>
      </c>
      <c r="AZ177" s="229">
        <v>39049.629999999997</v>
      </c>
      <c r="BA177" s="229">
        <v>0</v>
      </c>
      <c r="BB177" s="229">
        <v>0</v>
      </c>
      <c r="BC177" s="229">
        <v>0</v>
      </c>
      <c r="BD177" s="229">
        <f t="shared" si="76"/>
        <v>2950080.8299999987</v>
      </c>
      <c r="BE177" s="229">
        <v>846987.67</v>
      </c>
      <c r="BF177" s="229">
        <f t="shared" si="89"/>
        <v>-103301.33999999845</v>
      </c>
      <c r="BG177" s="229">
        <f t="shared" si="90"/>
        <v>743686.33000000159</v>
      </c>
      <c r="BH177" s="229">
        <v>8860</v>
      </c>
      <c r="BI177" s="229">
        <v>0</v>
      </c>
      <c r="BJ177" s="229">
        <v>0</v>
      </c>
      <c r="BK177" s="229">
        <v>8860</v>
      </c>
      <c r="BL177" s="229">
        <v>0</v>
      </c>
      <c r="BM177" s="229">
        <v>0</v>
      </c>
      <c r="BN177" s="229">
        <v>0</v>
      </c>
      <c r="BO177" s="229">
        <v>0</v>
      </c>
      <c r="BP177" s="229">
        <v>0</v>
      </c>
      <c r="BQ177" s="229">
        <v>0</v>
      </c>
      <c r="BR177" s="229">
        <v>8860</v>
      </c>
      <c r="BS177" s="229">
        <v>8860</v>
      </c>
      <c r="BT177" s="229">
        <v>0</v>
      </c>
      <c r="BU177" s="229">
        <v>0</v>
      </c>
      <c r="BV177" s="229">
        <v>0</v>
      </c>
      <c r="BW177" s="229">
        <v>0</v>
      </c>
      <c r="BX177" s="229">
        <v>0</v>
      </c>
      <c r="BY177" s="229">
        <v>0</v>
      </c>
      <c r="BZ177" s="229">
        <v>0</v>
      </c>
      <c r="CA177" s="229">
        <v>0</v>
      </c>
      <c r="CB177" s="229">
        <v>0</v>
      </c>
      <c r="CC177" s="229">
        <f t="shared" si="77"/>
        <v>743686.33000000159</v>
      </c>
      <c r="CD177" s="229"/>
      <c r="CE177" s="229">
        <f t="shared" si="78"/>
        <v>8860</v>
      </c>
      <c r="CF177" s="229"/>
      <c r="CG177" s="229">
        <f t="shared" si="88"/>
        <v>0</v>
      </c>
      <c r="CH177" s="229">
        <f t="shared" si="79"/>
        <v>752546.33000000159</v>
      </c>
      <c r="CI177" s="229">
        <v>1106796.44</v>
      </c>
      <c r="CJ177" s="229">
        <v>15</v>
      </c>
      <c r="CK177" s="229">
        <v>0</v>
      </c>
      <c r="CL177" s="229">
        <v>1106781.44</v>
      </c>
      <c r="CM177" s="229">
        <v>0</v>
      </c>
      <c r="CN177" s="229">
        <v>0</v>
      </c>
      <c r="CO177" s="229">
        <v>2250.1999999999998</v>
      </c>
      <c r="CP177" s="229">
        <v>0</v>
      </c>
      <c r="CQ177" s="229">
        <v>-343837</v>
      </c>
      <c r="CR177" s="229">
        <f t="shared" si="80"/>
        <v>765194.6399999999</v>
      </c>
      <c r="CS177" s="229">
        <v>0</v>
      </c>
      <c r="CT177" s="229">
        <v>0</v>
      </c>
      <c r="CU177" s="229">
        <v>0</v>
      </c>
      <c r="CV177" s="229">
        <v>0</v>
      </c>
      <c r="CW177" s="229"/>
      <c r="CX177" s="229"/>
      <c r="CY177" s="229"/>
      <c r="CZ177" s="229">
        <v>0</v>
      </c>
      <c r="DA177" s="229">
        <f t="shared" si="81"/>
        <v>0</v>
      </c>
      <c r="DB177" s="229">
        <v>0</v>
      </c>
      <c r="DC177" s="229">
        <v>26697.59</v>
      </c>
      <c r="DD177" s="229">
        <v>0</v>
      </c>
      <c r="DE177" s="229">
        <v>0</v>
      </c>
      <c r="DF177" s="229">
        <v>0</v>
      </c>
      <c r="DG177" s="229">
        <v>-39345.69</v>
      </c>
      <c r="DH177" s="229">
        <v>0</v>
      </c>
      <c r="DI177" s="229">
        <v>0</v>
      </c>
      <c r="DJ177" s="229">
        <f t="shared" si="82"/>
        <v>-12648.100000000002</v>
      </c>
      <c r="DK177" s="229">
        <v>0</v>
      </c>
      <c r="DL177" s="229">
        <v>0</v>
      </c>
      <c r="DM177" s="229">
        <v>0</v>
      </c>
      <c r="DN177" s="229">
        <v>0</v>
      </c>
      <c r="DO177" s="229">
        <v>0</v>
      </c>
      <c r="DP177" s="230">
        <v>-0.20999999984633178</v>
      </c>
      <c r="DQ177" s="231">
        <f t="shared" si="83"/>
        <v>2143184.1999999988</v>
      </c>
      <c r="DR177" s="232">
        <f t="shared" si="84"/>
        <v>806896.62999999989</v>
      </c>
      <c r="DS177" s="231">
        <f t="shared" si="85"/>
        <v>236005.63</v>
      </c>
      <c r="DT177" s="231">
        <f t="shared" si="86"/>
        <v>67635.41</v>
      </c>
      <c r="DU177" s="231">
        <f t="shared" si="87"/>
        <v>18915.599999999999</v>
      </c>
      <c r="DV177" s="231">
        <f t="shared" si="91"/>
        <v>0</v>
      </c>
    </row>
    <row r="178" spans="1:126" hidden="1">
      <c r="A178" s="226">
        <v>2190</v>
      </c>
      <c r="B178" s="227" t="s">
        <v>468</v>
      </c>
      <c r="C178" s="228" t="s">
        <v>281</v>
      </c>
      <c r="D178" s="228" t="s">
        <v>291</v>
      </c>
      <c r="E178" s="228" t="s">
        <v>5</v>
      </c>
      <c r="F178" s="228" t="s">
        <v>283</v>
      </c>
      <c r="G178" s="229">
        <v>1110937.28</v>
      </c>
      <c r="H178" s="229">
        <v>0</v>
      </c>
      <c r="I178" s="229">
        <v>22069.95</v>
      </c>
      <c r="J178" s="229">
        <v>0</v>
      </c>
      <c r="K178" s="229">
        <v>156260</v>
      </c>
      <c r="L178" s="229">
        <v>400</v>
      </c>
      <c r="M178" s="229">
        <v>0</v>
      </c>
      <c r="N178" s="229">
        <v>0</v>
      </c>
      <c r="O178" s="229">
        <v>9774.5600000000013</v>
      </c>
      <c r="P178" s="229">
        <v>0</v>
      </c>
      <c r="Q178" s="229">
        <v>0</v>
      </c>
      <c r="R178" s="229">
        <v>0</v>
      </c>
      <c r="S178" s="229">
        <v>3068.5</v>
      </c>
      <c r="T178" s="229">
        <v>20872.37</v>
      </c>
      <c r="U178" s="229">
        <v>0</v>
      </c>
      <c r="V178" s="229">
        <v>2488.96</v>
      </c>
      <c r="W178" s="229">
        <v>32669</v>
      </c>
      <c r="X178" s="229">
        <f t="shared" si="75"/>
        <v>1358540.62</v>
      </c>
      <c r="Y178" s="229">
        <v>647832.41000000015</v>
      </c>
      <c r="Z178" s="229">
        <v>0</v>
      </c>
      <c r="AA178" s="229">
        <v>140021.93</v>
      </c>
      <c r="AB178" s="229">
        <v>30325.650000000023</v>
      </c>
      <c r="AC178" s="229">
        <v>91125.91</v>
      </c>
      <c r="AD178" s="229">
        <v>0</v>
      </c>
      <c r="AE178" s="229">
        <v>25480.779999999984</v>
      </c>
      <c r="AF178" s="229">
        <v>4412.2699999999959</v>
      </c>
      <c r="AG178" s="229">
        <v>1902</v>
      </c>
      <c r="AH178" s="229">
        <v>0</v>
      </c>
      <c r="AI178" s="229">
        <v>0</v>
      </c>
      <c r="AJ178" s="229">
        <v>42822.080000000002</v>
      </c>
      <c r="AK178" s="229">
        <v>8553.16</v>
      </c>
      <c r="AL178" s="229">
        <v>2105.39</v>
      </c>
      <c r="AM178" s="229">
        <v>1220.8900000000001</v>
      </c>
      <c r="AN178" s="229">
        <v>41931.019999999997</v>
      </c>
      <c r="AO178" s="229">
        <v>21694.67</v>
      </c>
      <c r="AP178" s="229">
        <v>11368.08</v>
      </c>
      <c r="AQ178" s="229">
        <v>38132.760000000097</v>
      </c>
      <c r="AR178" s="229">
        <v>1047.6000000000047</v>
      </c>
      <c r="AS178" s="229">
        <v>0</v>
      </c>
      <c r="AT178" s="229">
        <v>83409.05</v>
      </c>
      <c r="AU178" s="229">
        <v>5139.75</v>
      </c>
      <c r="AV178" s="229">
        <v>9800</v>
      </c>
      <c r="AW178" s="229">
        <v>50162.149999999994</v>
      </c>
      <c r="AX178" s="229">
        <v>142409.85</v>
      </c>
      <c r="AY178" s="229">
        <v>18502.310000000001</v>
      </c>
      <c r="AZ178" s="229">
        <v>56136.45</v>
      </c>
      <c r="BA178" s="229">
        <v>0</v>
      </c>
      <c r="BB178" s="229">
        <v>0</v>
      </c>
      <c r="BC178" s="229">
        <v>0</v>
      </c>
      <c r="BD178" s="229">
        <f t="shared" si="76"/>
        <v>1475536.1600000004</v>
      </c>
      <c r="BE178" s="229">
        <v>138001.7799999998</v>
      </c>
      <c r="BF178" s="229">
        <f t="shared" si="89"/>
        <v>-116995.54000000027</v>
      </c>
      <c r="BG178" s="229">
        <f t="shared" si="90"/>
        <v>21006.239999999525</v>
      </c>
      <c r="BH178" s="229">
        <v>29543.5</v>
      </c>
      <c r="BI178" s="229">
        <v>0</v>
      </c>
      <c r="BJ178" s="229">
        <v>0</v>
      </c>
      <c r="BK178" s="229">
        <v>29543.5</v>
      </c>
      <c r="BL178" s="229">
        <v>0</v>
      </c>
      <c r="BM178" s="229">
        <v>18500</v>
      </c>
      <c r="BN178" s="229">
        <v>0</v>
      </c>
      <c r="BO178" s="229">
        <v>374.9</v>
      </c>
      <c r="BP178" s="229">
        <v>18874.900000000001</v>
      </c>
      <c r="BQ178" s="229">
        <v>2345</v>
      </c>
      <c r="BR178" s="229">
        <v>10668.599999999999</v>
      </c>
      <c r="BS178" s="229">
        <v>13013.599999999999</v>
      </c>
      <c r="BT178" s="229">
        <v>0</v>
      </c>
      <c r="BU178" s="229">
        <v>0</v>
      </c>
      <c r="BV178" s="229">
        <v>0</v>
      </c>
      <c r="BW178" s="229">
        <v>0</v>
      </c>
      <c r="BX178" s="229">
        <v>0</v>
      </c>
      <c r="BY178" s="229">
        <v>0</v>
      </c>
      <c r="BZ178" s="229">
        <v>0</v>
      </c>
      <c r="CA178" s="229">
        <v>0</v>
      </c>
      <c r="CB178" s="229">
        <v>0</v>
      </c>
      <c r="CC178" s="229">
        <f t="shared" si="77"/>
        <v>21006.239999999525</v>
      </c>
      <c r="CD178" s="229"/>
      <c r="CE178" s="229">
        <f t="shared" si="78"/>
        <v>13013.599999999999</v>
      </c>
      <c r="CF178" s="229"/>
      <c r="CG178" s="229">
        <f t="shared" si="88"/>
        <v>0</v>
      </c>
      <c r="CH178" s="229">
        <f t="shared" si="79"/>
        <v>34019.839999999524</v>
      </c>
      <c r="CI178" s="229">
        <v>118619.52</v>
      </c>
      <c r="CJ178" s="229">
        <v>0</v>
      </c>
      <c r="CK178" s="229">
        <v>0</v>
      </c>
      <c r="CL178" s="229">
        <v>118619.52</v>
      </c>
      <c r="CM178" s="229">
        <v>0</v>
      </c>
      <c r="CN178" s="229">
        <v>0</v>
      </c>
      <c r="CO178" s="229">
        <v>7996.09</v>
      </c>
      <c r="CP178" s="229">
        <v>0</v>
      </c>
      <c r="CQ178" s="229">
        <v>-67268.31</v>
      </c>
      <c r="CR178" s="229">
        <f t="shared" si="80"/>
        <v>59347.3</v>
      </c>
      <c r="CS178" s="229">
        <v>0</v>
      </c>
      <c r="CT178" s="229">
        <v>0</v>
      </c>
      <c r="CU178" s="229">
        <v>0</v>
      </c>
      <c r="CV178" s="229">
        <v>0</v>
      </c>
      <c r="CW178" s="229"/>
      <c r="CX178" s="229"/>
      <c r="CY178" s="229"/>
      <c r="CZ178" s="229">
        <v>0</v>
      </c>
      <c r="DA178" s="229">
        <f t="shared" si="81"/>
        <v>0</v>
      </c>
      <c r="DB178" s="229">
        <v>0</v>
      </c>
      <c r="DC178" s="229">
        <v>5174.5600000000004</v>
      </c>
      <c r="DD178" s="229">
        <v>0</v>
      </c>
      <c r="DE178" s="229">
        <v>0</v>
      </c>
      <c r="DF178" s="229">
        <v>-26249.759999999998</v>
      </c>
      <c r="DG178" s="229">
        <v>-4252.26</v>
      </c>
      <c r="DH178" s="229">
        <v>0</v>
      </c>
      <c r="DI178" s="229">
        <v>0</v>
      </c>
      <c r="DJ178" s="229">
        <f t="shared" si="82"/>
        <v>-25327.46</v>
      </c>
      <c r="DK178" s="229">
        <v>0</v>
      </c>
      <c r="DL178" s="229">
        <v>0</v>
      </c>
      <c r="DM178" s="229">
        <v>0</v>
      </c>
      <c r="DN178" s="229">
        <v>0</v>
      </c>
      <c r="DO178" s="229">
        <v>0</v>
      </c>
      <c r="DP178" s="230">
        <v>0</v>
      </c>
      <c r="DQ178" s="231">
        <f t="shared" si="83"/>
        <v>939198.95000000019</v>
      </c>
      <c r="DR178" s="232">
        <f t="shared" si="84"/>
        <v>536337.2100000002</v>
      </c>
      <c r="DS178" s="231">
        <f t="shared" si="85"/>
        <v>142409.85</v>
      </c>
      <c r="DT178" s="231">
        <f t="shared" si="86"/>
        <v>12843.060000000001</v>
      </c>
      <c r="DU178" s="231">
        <f t="shared" si="87"/>
        <v>20872.37</v>
      </c>
      <c r="DV178" s="231">
        <f t="shared" si="91"/>
        <v>0</v>
      </c>
    </row>
    <row r="179" spans="1:126" hidden="1">
      <c r="A179" s="226">
        <v>7035</v>
      </c>
      <c r="B179" s="227" t="s">
        <v>470</v>
      </c>
      <c r="C179" s="228" t="s">
        <v>281</v>
      </c>
      <c r="D179" s="228" t="s">
        <v>296</v>
      </c>
      <c r="E179" s="228" t="s">
        <v>5</v>
      </c>
      <c r="F179" s="228" t="s">
        <v>283</v>
      </c>
      <c r="G179" s="229">
        <v>1771572.04</v>
      </c>
      <c r="H179" s="229">
        <v>0</v>
      </c>
      <c r="I179" s="229">
        <v>1597742.45</v>
      </c>
      <c r="J179" s="229">
        <v>0</v>
      </c>
      <c r="K179" s="229">
        <v>125720</v>
      </c>
      <c r="L179" s="229">
        <v>5028.22</v>
      </c>
      <c r="M179" s="229">
        <v>0</v>
      </c>
      <c r="N179" s="229">
        <v>0</v>
      </c>
      <c r="O179" s="229">
        <v>28167.130000000016</v>
      </c>
      <c r="P179" s="229">
        <v>32291.349999999995</v>
      </c>
      <c r="Q179" s="229">
        <v>0</v>
      </c>
      <c r="R179" s="229">
        <v>0</v>
      </c>
      <c r="S179" s="229">
        <v>1687.88</v>
      </c>
      <c r="T179" s="229">
        <v>33027.71</v>
      </c>
      <c r="U179" s="229">
        <v>0</v>
      </c>
      <c r="V179" s="229">
        <v>23731.360000000001</v>
      </c>
      <c r="W179" s="229">
        <v>27101</v>
      </c>
      <c r="X179" s="229">
        <f t="shared" si="75"/>
        <v>3646069.14</v>
      </c>
      <c r="Y179" s="229">
        <v>1264386.6199999964</v>
      </c>
      <c r="Z179" s="229">
        <v>0</v>
      </c>
      <c r="AA179" s="229">
        <v>1211491.9099999999</v>
      </c>
      <c r="AB179" s="229">
        <v>35859.580000000773</v>
      </c>
      <c r="AC179" s="229">
        <v>209798.22</v>
      </c>
      <c r="AD179" s="229">
        <v>0</v>
      </c>
      <c r="AE179" s="229">
        <v>42799.150000002235</v>
      </c>
      <c r="AF179" s="229">
        <v>11178.119999999881</v>
      </c>
      <c r="AG179" s="229">
        <v>10720.63</v>
      </c>
      <c r="AH179" s="229">
        <v>0</v>
      </c>
      <c r="AI179" s="229">
        <v>0</v>
      </c>
      <c r="AJ179" s="229">
        <v>30029.120000000003</v>
      </c>
      <c r="AK179" s="229">
        <v>10705.79</v>
      </c>
      <c r="AL179" s="229">
        <v>44642.820000000007</v>
      </c>
      <c r="AM179" s="229">
        <v>6424.78</v>
      </c>
      <c r="AN179" s="229">
        <v>23548.680000000008</v>
      </c>
      <c r="AO179" s="229">
        <v>0</v>
      </c>
      <c r="AP179" s="229">
        <v>15428</v>
      </c>
      <c r="AQ179" s="229">
        <v>80869.670000000333</v>
      </c>
      <c r="AR179" s="229">
        <v>12586.359999999997</v>
      </c>
      <c r="AS179" s="229">
        <v>0</v>
      </c>
      <c r="AT179" s="229">
        <v>40012.149999999936</v>
      </c>
      <c r="AU179" s="229">
        <v>5139.75</v>
      </c>
      <c r="AV179" s="229">
        <v>6463.5</v>
      </c>
      <c r="AW179" s="229">
        <v>101263.09</v>
      </c>
      <c r="AX179" s="229">
        <v>164518.93</v>
      </c>
      <c r="AY179" s="229">
        <v>7008.35</v>
      </c>
      <c r="AZ179" s="229">
        <v>293501.20999999996</v>
      </c>
      <c r="BA179" s="229">
        <v>0</v>
      </c>
      <c r="BB179" s="229">
        <v>0</v>
      </c>
      <c r="BC179" s="229">
        <v>0</v>
      </c>
      <c r="BD179" s="229">
        <f t="shared" si="76"/>
        <v>3628376.43</v>
      </c>
      <c r="BE179" s="229">
        <v>548528.51999999885</v>
      </c>
      <c r="BF179" s="229">
        <f t="shared" si="89"/>
        <v>17692.709999999963</v>
      </c>
      <c r="BG179" s="229">
        <f t="shared" si="90"/>
        <v>566221.22999999882</v>
      </c>
      <c r="BH179" s="229">
        <v>11644.38</v>
      </c>
      <c r="BI179" s="229">
        <v>0</v>
      </c>
      <c r="BJ179" s="229">
        <v>0</v>
      </c>
      <c r="BK179" s="229">
        <v>11644.38</v>
      </c>
      <c r="BL179" s="229">
        <v>0</v>
      </c>
      <c r="BM179" s="229">
        <v>14247.2</v>
      </c>
      <c r="BN179" s="229">
        <v>0</v>
      </c>
      <c r="BO179" s="229">
        <v>0</v>
      </c>
      <c r="BP179" s="229">
        <v>14247.2</v>
      </c>
      <c r="BQ179" s="229">
        <v>35556.130000000005</v>
      </c>
      <c r="BR179" s="229">
        <v>-2602.8200000000015</v>
      </c>
      <c r="BS179" s="229">
        <v>32953.310000000005</v>
      </c>
      <c r="BT179" s="229">
        <v>0</v>
      </c>
      <c r="BU179" s="229">
        <v>0</v>
      </c>
      <c r="BV179" s="229">
        <v>0</v>
      </c>
      <c r="BW179" s="229">
        <v>0</v>
      </c>
      <c r="BX179" s="229">
        <v>0</v>
      </c>
      <c r="BY179" s="229">
        <v>0</v>
      </c>
      <c r="BZ179" s="229">
        <v>0</v>
      </c>
      <c r="CA179" s="229">
        <v>0</v>
      </c>
      <c r="CB179" s="229">
        <v>0</v>
      </c>
      <c r="CC179" s="229">
        <f t="shared" si="77"/>
        <v>566221.22999999882</v>
      </c>
      <c r="CD179" s="229"/>
      <c r="CE179" s="229">
        <f t="shared" si="78"/>
        <v>32953.310000000005</v>
      </c>
      <c r="CF179" s="229"/>
      <c r="CG179" s="229">
        <f t="shared" si="88"/>
        <v>0</v>
      </c>
      <c r="CH179" s="229">
        <f t="shared" si="79"/>
        <v>599174.53999999887</v>
      </c>
      <c r="CI179" s="229">
        <v>939138.28</v>
      </c>
      <c r="CJ179" s="229">
        <v>-13779.58</v>
      </c>
      <c r="CK179" s="229">
        <v>0</v>
      </c>
      <c r="CL179" s="229">
        <v>952917.86</v>
      </c>
      <c r="CM179" s="229">
        <v>0</v>
      </c>
      <c r="CN179" s="229">
        <v>0</v>
      </c>
      <c r="CO179" s="229">
        <v>10973.13</v>
      </c>
      <c r="CP179" s="229">
        <v>0</v>
      </c>
      <c r="CQ179" s="229">
        <v>-354940.89</v>
      </c>
      <c r="CR179" s="229">
        <f t="shared" si="80"/>
        <v>608950.1</v>
      </c>
      <c r="CS179" s="229">
        <v>151640.49</v>
      </c>
      <c r="CT179" s="229">
        <v>1640.59</v>
      </c>
      <c r="CU179" s="229">
        <v>0</v>
      </c>
      <c r="CV179" s="229">
        <v>149999.9</v>
      </c>
      <c r="CW179" s="229"/>
      <c r="CX179" s="229"/>
      <c r="CY179" s="229"/>
      <c r="CZ179" s="229">
        <v>-150000</v>
      </c>
      <c r="DA179" s="229">
        <f t="shared" si="81"/>
        <v>-0.10000000000582077</v>
      </c>
      <c r="DB179" s="229">
        <v>0</v>
      </c>
      <c r="DC179" s="229">
        <v>17300.16</v>
      </c>
      <c r="DD179" s="229">
        <v>0</v>
      </c>
      <c r="DE179" s="229">
        <v>0</v>
      </c>
      <c r="DF179" s="229">
        <v>0</v>
      </c>
      <c r="DG179" s="229">
        <v>-27075.62</v>
      </c>
      <c r="DH179" s="229">
        <v>0</v>
      </c>
      <c r="DI179" s="229">
        <v>0</v>
      </c>
      <c r="DJ179" s="229">
        <f t="shared" si="82"/>
        <v>-9775.4599999999991</v>
      </c>
      <c r="DK179" s="229">
        <v>0</v>
      </c>
      <c r="DL179" s="229">
        <v>0</v>
      </c>
      <c r="DM179" s="229">
        <v>0</v>
      </c>
      <c r="DN179" s="229">
        <v>0</v>
      </c>
      <c r="DO179" s="229">
        <v>0</v>
      </c>
      <c r="DP179" s="230">
        <v>0</v>
      </c>
      <c r="DQ179" s="231">
        <f t="shared" si="83"/>
        <v>2775513.6</v>
      </c>
      <c r="DR179" s="232">
        <f t="shared" si="84"/>
        <v>852862.83000000007</v>
      </c>
      <c r="DS179" s="231">
        <f t="shared" si="85"/>
        <v>164518.93</v>
      </c>
      <c r="DT179" s="231">
        <f t="shared" si="86"/>
        <v>62146.360000000008</v>
      </c>
      <c r="DU179" s="231">
        <f t="shared" si="87"/>
        <v>33027.71</v>
      </c>
      <c r="DV179" s="231">
        <f t="shared" si="91"/>
        <v>0</v>
      </c>
    </row>
    <row r="180" spans="1:126" hidden="1">
      <c r="A180" s="226">
        <v>2246</v>
      </c>
      <c r="B180" s="227" t="s">
        <v>471</v>
      </c>
      <c r="C180" s="228" t="s">
        <v>281</v>
      </c>
      <c r="D180" s="228" t="s">
        <v>291</v>
      </c>
      <c r="E180" s="228" t="s">
        <v>5</v>
      </c>
      <c r="F180" s="228" t="s">
        <v>293</v>
      </c>
      <c r="G180" s="229">
        <v>3199678</v>
      </c>
      <c r="H180" s="229">
        <v>0</v>
      </c>
      <c r="I180" s="229">
        <v>448054</v>
      </c>
      <c r="J180" s="229">
        <v>0</v>
      </c>
      <c r="K180" s="229">
        <v>346490</v>
      </c>
      <c r="L180" s="229">
        <v>13657</v>
      </c>
      <c r="M180" s="229">
        <v>0</v>
      </c>
      <c r="N180" s="229">
        <v>0</v>
      </c>
      <c r="O180" s="229">
        <v>95273</v>
      </c>
      <c r="P180" s="229">
        <v>961</v>
      </c>
      <c r="Q180" s="229">
        <v>0</v>
      </c>
      <c r="R180" s="229">
        <v>0</v>
      </c>
      <c r="S180" s="229">
        <v>5341</v>
      </c>
      <c r="T180" s="229">
        <v>0</v>
      </c>
      <c r="U180" s="229">
        <v>0</v>
      </c>
      <c r="V180" s="229">
        <v>6329</v>
      </c>
      <c r="W180" s="229">
        <v>74838</v>
      </c>
      <c r="X180" s="229">
        <f t="shared" si="75"/>
        <v>4190621</v>
      </c>
      <c r="Y180" s="229">
        <v>1450973</v>
      </c>
      <c r="Z180" s="229">
        <v>8238</v>
      </c>
      <c r="AA180" s="229">
        <v>5221</v>
      </c>
      <c r="AB180" s="229">
        <v>723625</v>
      </c>
      <c r="AC180" s="229">
        <v>2759</v>
      </c>
      <c r="AD180" s="229">
        <v>0</v>
      </c>
      <c r="AE180" s="229">
        <v>708265</v>
      </c>
      <c r="AF180" s="229">
        <v>107668</v>
      </c>
      <c r="AG180" s="229">
        <v>2468</v>
      </c>
      <c r="AH180" s="229">
        <v>0</v>
      </c>
      <c r="AI180" s="229">
        <v>633</v>
      </c>
      <c r="AJ180" s="229">
        <v>43035</v>
      </c>
      <c r="AK180" s="229">
        <v>1245</v>
      </c>
      <c r="AL180" s="229">
        <v>11942</v>
      </c>
      <c r="AM180" s="229">
        <v>18309</v>
      </c>
      <c r="AN180" s="229">
        <v>66556</v>
      </c>
      <c r="AO180" s="229">
        <v>27030</v>
      </c>
      <c r="AP180" s="229">
        <v>29307</v>
      </c>
      <c r="AQ180" s="229">
        <v>144691</v>
      </c>
      <c r="AR180" s="229">
        <v>7735</v>
      </c>
      <c r="AS180" s="229">
        <v>33118</v>
      </c>
      <c r="AT180" s="229">
        <v>32171</v>
      </c>
      <c r="AU180" s="229">
        <v>12566</v>
      </c>
      <c r="AV180" s="229">
        <v>3612</v>
      </c>
      <c r="AW180" s="229">
        <v>121857</v>
      </c>
      <c r="AX180" s="229">
        <v>468899</v>
      </c>
      <c r="AY180" s="229">
        <v>13588</v>
      </c>
      <c r="AZ180" s="229">
        <v>151382</v>
      </c>
      <c r="BA180" s="229">
        <v>0</v>
      </c>
      <c r="BB180" s="229">
        <v>0</v>
      </c>
      <c r="BC180" s="229">
        <v>0</v>
      </c>
      <c r="BD180" s="229">
        <f t="shared" si="76"/>
        <v>4196893</v>
      </c>
      <c r="BE180" s="229">
        <v>320316</v>
      </c>
      <c r="BF180" s="229">
        <f t="shared" si="89"/>
        <v>-6272</v>
      </c>
      <c r="BG180" s="229">
        <f t="shared" si="90"/>
        <v>314044</v>
      </c>
      <c r="BH180" s="229">
        <v>10581</v>
      </c>
      <c r="BI180" s="229">
        <v>0</v>
      </c>
      <c r="BJ180" s="229">
        <v>0</v>
      </c>
      <c r="BK180" s="229">
        <v>10581</v>
      </c>
      <c r="BL180" s="229">
        <v>0</v>
      </c>
      <c r="BM180" s="229">
        <v>37767</v>
      </c>
      <c r="BN180" s="229">
        <v>0</v>
      </c>
      <c r="BO180" s="229">
        <v>0</v>
      </c>
      <c r="BP180" s="229">
        <v>37767</v>
      </c>
      <c r="BQ180" s="229">
        <v>42787</v>
      </c>
      <c r="BR180" s="229">
        <v>-27186</v>
      </c>
      <c r="BS180" s="229">
        <v>15601</v>
      </c>
      <c r="BT180" s="229">
        <v>0</v>
      </c>
      <c r="BU180" s="229">
        <v>0</v>
      </c>
      <c r="BV180" s="229">
        <v>0</v>
      </c>
      <c r="BW180" s="229">
        <v>0</v>
      </c>
      <c r="BX180" s="229">
        <v>0</v>
      </c>
      <c r="BY180" s="229">
        <v>0</v>
      </c>
      <c r="BZ180" s="229">
        <v>0</v>
      </c>
      <c r="CA180" s="229">
        <v>0</v>
      </c>
      <c r="CB180" s="229">
        <v>0</v>
      </c>
      <c r="CC180" s="229">
        <f t="shared" si="77"/>
        <v>314044</v>
      </c>
      <c r="CD180" s="229"/>
      <c r="CE180" s="229">
        <f t="shared" si="78"/>
        <v>15601</v>
      </c>
      <c r="CF180" s="229"/>
      <c r="CG180" s="229">
        <f t="shared" si="88"/>
        <v>0</v>
      </c>
      <c r="CH180" s="229">
        <f t="shared" si="79"/>
        <v>329645</v>
      </c>
      <c r="CI180" s="229">
        <v>0</v>
      </c>
      <c r="CJ180" s="229">
        <v>0</v>
      </c>
      <c r="CK180" s="229">
        <v>0</v>
      </c>
      <c r="CL180" s="229">
        <v>0</v>
      </c>
      <c r="CM180" s="229">
        <v>3550</v>
      </c>
      <c r="CN180" s="229">
        <v>0</v>
      </c>
      <c r="CO180" s="229">
        <v>0</v>
      </c>
      <c r="CP180" s="229">
        <v>0</v>
      </c>
      <c r="CQ180" s="229">
        <v>0</v>
      </c>
      <c r="CR180" s="229">
        <f t="shared" si="80"/>
        <v>3550</v>
      </c>
      <c r="CS180" s="229">
        <v>0</v>
      </c>
      <c r="CT180" s="229">
        <v>0</v>
      </c>
      <c r="CU180" s="229">
        <v>0</v>
      </c>
      <c r="CV180" s="229">
        <v>0</v>
      </c>
      <c r="CW180" s="229"/>
      <c r="CX180" s="229"/>
      <c r="CY180" s="229"/>
      <c r="CZ180" s="229">
        <v>353789</v>
      </c>
      <c r="DA180" s="229">
        <f t="shared" si="81"/>
        <v>353789</v>
      </c>
      <c r="DB180" s="229">
        <v>0</v>
      </c>
      <c r="DC180" s="229">
        <v>20140</v>
      </c>
      <c r="DD180" s="229">
        <v>0</v>
      </c>
      <c r="DE180" s="229">
        <v>0</v>
      </c>
      <c r="DF180" s="229">
        <v>-36931</v>
      </c>
      <c r="DG180" s="229">
        <v>-10903</v>
      </c>
      <c r="DH180" s="229">
        <v>0</v>
      </c>
      <c r="DI180" s="229">
        <v>0</v>
      </c>
      <c r="DJ180" s="229">
        <f t="shared" si="82"/>
        <v>-27694</v>
      </c>
      <c r="DK180" s="229">
        <v>0</v>
      </c>
      <c r="DL180" s="229">
        <v>0</v>
      </c>
      <c r="DM180" s="229">
        <v>0</v>
      </c>
      <c r="DN180" s="229">
        <v>0</v>
      </c>
      <c r="DO180" s="229">
        <v>0</v>
      </c>
      <c r="DP180" s="230">
        <v>3.8908199999999996E-9</v>
      </c>
      <c r="DQ180" s="231">
        <f t="shared" si="83"/>
        <v>3006749</v>
      </c>
      <c r="DR180" s="232">
        <f t="shared" si="84"/>
        <v>1190144</v>
      </c>
      <c r="DS180" s="231">
        <f t="shared" si="85"/>
        <v>468899</v>
      </c>
      <c r="DT180" s="231">
        <f t="shared" si="86"/>
        <v>101575</v>
      </c>
      <c r="DU180" s="231">
        <f t="shared" si="87"/>
        <v>0</v>
      </c>
      <c r="DV180" s="231">
        <f t="shared" si="91"/>
        <v>0</v>
      </c>
    </row>
    <row r="181" spans="1:126" hidden="1">
      <c r="A181" s="226">
        <v>3323</v>
      </c>
      <c r="B181" s="227" t="s">
        <v>472</v>
      </c>
      <c r="C181" s="228" t="s">
        <v>281</v>
      </c>
      <c r="D181" s="228" t="s">
        <v>291</v>
      </c>
      <c r="E181" s="228" t="s">
        <v>5</v>
      </c>
      <c r="F181" s="228" t="s">
        <v>283</v>
      </c>
      <c r="G181" s="229">
        <v>1317321.97</v>
      </c>
      <c r="H181" s="229">
        <v>0</v>
      </c>
      <c r="I181" s="229">
        <v>95494.84</v>
      </c>
      <c r="J181" s="229">
        <v>0</v>
      </c>
      <c r="K181" s="229">
        <v>137980</v>
      </c>
      <c r="L181" s="229">
        <v>600</v>
      </c>
      <c r="M181" s="229">
        <v>0</v>
      </c>
      <c r="N181" s="229">
        <v>0</v>
      </c>
      <c r="O181" s="229">
        <v>14659.09</v>
      </c>
      <c r="P181" s="229">
        <v>10804</v>
      </c>
      <c r="Q181" s="229">
        <v>0</v>
      </c>
      <c r="R181" s="229">
        <v>0</v>
      </c>
      <c r="S181" s="229">
        <v>1579</v>
      </c>
      <c r="T181" s="229">
        <v>0</v>
      </c>
      <c r="U181" s="229">
        <v>0</v>
      </c>
      <c r="V181" s="229">
        <v>5677.5</v>
      </c>
      <c r="W181" s="229">
        <v>42245</v>
      </c>
      <c r="X181" s="229">
        <f t="shared" si="75"/>
        <v>1626361.4000000001</v>
      </c>
      <c r="Y181" s="229">
        <v>444874</v>
      </c>
      <c r="Z181" s="229">
        <v>0</v>
      </c>
      <c r="AA181" s="229">
        <v>176351</v>
      </c>
      <c r="AB181" s="229">
        <v>73463</v>
      </c>
      <c r="AC181" s="229">
        <v>110911</v>
      </c>
      <c r="AD181" s="229">
        <v>0</v>
      </c>
      <c r="AE181" s="229">
        <v>21257</v>
      </c>
      <c r="AF181" s="229">
        <v>363</v>
      </c>
      <c r="AG181" s="229">
        <v>2461</v>
      </c>
      <c r="AH181" s="229">
        <v>0</v>
      </c>
      <c r="AI181" s="229">
        <v>0</v>
      </c>
      <c r="AJ181" s="229">
        <v>83002.8</v>
      </c>
      <c r="AK181" s="229">
        <v>4595</v>
      </c>
      <c r="AL181" s="229">
        <v>6271</v>
      </c>
      <c r="AM181" s="229">
        <v>4298</v>
      </c>
      <c r="AN181" s="229">
        <v>18406</v>
      </c>
      <c r="AO181" s="229">
        <v>3285.98</v>
      </c>
      <c r="AP181" s="229">
        <v>0</v>
      </c>
      <c r="AQ181" s="229">
        <v>20792.5</v>
      </c>
      <c r="AR181" s="229">
        <v>11255</v>
      </c>
      <c r="AS181" s="229">
        <v>0</v>
      </c>
      <c r="AT181" s="229">
        <v>10929</v>
      </c>
      <c r="AU181" s="229">
        <v>11041.75</v>
      </c>
      <c r="AV181" s="229">
        <v>4071</v>
      </c>
      <c r="AW181" s="229">
        <v>126294.31999999999</v>
      </c>
      <c r="AX181" s="229">
        <v>260542.24</v>
      </c>
      <c r="AY181" s="229">
        <v>26275.65</v>
      </c>
      <c r="AZ181" s="229">
        <v>126595.5</v>
      </c>
      <c r="BA181" s="229">
        <v>0</v>
      </c>
      <c r="BB181" s="229">
        <v>0</v>
      </c>
      <c r="BC181" s="229">
        <v>0</v>
      </c>
      <c r="BD181" s="229">
        <f t="shared" si="76"/>
        <v>1547335.74</v>
      </c>
      <c r="BE181" s="229">
        <v>232186.5299999998</v>
      </c>
      <c r="BF181" s="229">
        <f t="shared" si="89"/>
        <v>79025.660000000149</v>
      </c>
      <c r="BG181" s="229">
        <f t="shared" si="90"/>
        <v>311212.18999999994</v>
      </c>
      <c r="BH181" s="229">
        <v>6810.75</v>
      </c>
      <c r="BI181" s="229">
        <v>0</v>
      </c>
      <c r="BJ181" s="229">
        <v>0</v>
      </c>
      <c r="BK181" s="229">
        <v>6810.75</v>
      </c>
      <c r="BL181" s="229">
        <v>0</v>
      </c>
      <c r="BM181" s="229">
        <v>6810.75</v>
      </c>
      <c r="BN181" s="229">
        <v>0</v>
      </c>
      <c r="BO181" s="229">
        <v>0</v>
      </c>
      <c r="BP181" s="229">
        <v>6810.75</v>
      </c>
      <c r="BQ181" s="229">
        <v>0</v>
      </c>
      <c r="BR181" s="229">
        <v>0</v>
      </c>
      <c r="BS181" s="229">
        <v>0</v>
      </c>
      <c r="BT181" s="229">
        <v>0</v>
      </c>
      <c r="BU181" s="229">
        <v>0</v>
      </c>
      <c r="BV181" s="229">
        <v>0</v>
      </c>
      <c r="BW181" s="229">
        <v>0</v>
      </c>
      <c r="BX181" s="229">
        <v>0</v>
      </c>
      <c r="BY181" s="229">
        <v>0</v>
      </c>
      <c r="BZ181" s="229">
        <v>0</v>
      </c>
      <c r="CA181" s="229">
        <v>0</v>
      </c>
      <c r="CB181" s="229">
        <v>0</v>
      </c>
      <c r="CC181" s="229">
        <f t="shared" si="77"/>
        <v>311212.18999999994</v>
      </c>
      <c r="CD181" s="229"/>
      <c r="CE181" s="229">
        <f t="shared" si="78"/>
        <v>0</v>
      </c>
      <c r="CF181" s="229"/>
      <c r="CG181" s="229">
        <f t="shared" si="88"/>
        <v>0</v>
      </c>
      <c r="CH181" s="229">
        <f t="shared" si="79"/>
        <v>311212.18999999994</v>
      </c>
      <c r="CI181" s="229">
        <v>596428.04</v>
      </c>
      <c r="CJ181" s="229">
        <v>140232.01</v>
      </c>
      <c r="CK181" s="229">
        <v>0</v>
      </c>
      <c r="CL181" s="229">
        <v>456196.03</v>
      </c>
      <c r="CM181" s="229">
        <v>0</v>
      </c>
      <c r="CN181" s="229">
        <v>0</v>
      </c>
      <c r="CO181" s="229">
        <v>15773.92</v>
      </c>
      <c r="CP181" s="229">
        <v>5621.59</v>
      </c>
      <c r="CQ181" s="229">
        <v>0</v>
      </c>
      <c r="CR181" s="229">
        <f t="shared" si="80"/>
        <v>477591.54000000004</v>
      </c>
      <c r="CS181" s="229">
        <v>0</v>
      </c>
      <c r="CT181" s="229">
        <v>0</v>
      </c>
      <c r="CU181" s="229">
        <v>0</v>
      </c>
      <c r="CV181" s="229">
        <v>0</v>
      </c>
      <c r="CW181" s="229"/>
      <c r="CX181" s="229"/>
      <c r="CY181" s="229"/>
      <c r="CZ181" s="229">
        <v>0</v>
      </c>
      <c r="DA181" s="229">
        <f t="shared" si="81"/>
        <v>0</v>
      </c>
      <c r="DB181" s="229">
        <v>0</v>
      </c>
      <c r="DC181" s="229">
        <v>142.09</v>
      </c>
      <c r="DD181" s="229">
        <v>0</v>
      </c>
      <c r="DE181" s="229">
        <v>0</v>
      </c>
      <c r="DF181" s="229">
        <v>-12195</v>
      </c>
      <c r="DG181" s="229">
        <v>-51575.119999999995</v>
      </c>
      <c r="DH181" s="229">
        <v>0</v>
      </c>
      <c r="DI181" s="229">
        <v>0</v>
      </c>
      <c r="DJ181" s="229">
        <f t="shared" si="82"/>
        <v>-63628.03</v>
      </c>
      <c r="DK181" s="229">
        <v>125</v>
      </c>
      <c r="DL181" s="229">
        <v>0</v>
      </c>
      <c r="DM181" s="229">
        <v>-39684.300000000003</v>
      </c>
      <c r="DN181" s="229">
        <v>-63192.02</v>
      </c>
      <c r="DO181" s="229">
        <v>0</v>
      </c>
      <c r="DP181" s="230">
        <v>0</v>
      </c>
      <c r="DQ181" s="231">
        <f t="shared" si="83"/>
        <v>827219</v>
      </c>
      <c r="DR181" s="232">
        <f t="shared" si="84"/>
        <v>720116.74</v>
      </c>
      <c r="DS181" s="231">
        <f t="shared" si="85"/>
        <v>260542.24</v>
      </c>
      <c r="DT181" s="231">
        <f t="shared" si="86"/>
        <v>27042.09</v>
      </c>
      <c r="DU181" s="231">
        <f t="shared" si="87"/>
        <v>0</v>
      </c>
      <c r="DV181" s="231">
        <f t="shared" si="91"/>
        <v>-102751.32</v>
      </c>
    </row>
    <row r="182" spans="1:126" hidden="1">
      <c r="A182" s="226">
        <v>7045</v>
      </c>
      <c r="B182" s="227" t="s">
        <v>473</v>
      </c>
      <c r="C182" s="228" t="s">
        <v>281</v>
      </c>
      <c r="D182" s="228" t="s">
        <v>296</v>
      </c>
      <c r="E182" s="228" t="s">
        <v>5</v>
      </c>
      <c r="F182" s="228" t="s">
        <v>283</v>
      </c>
      <c r="G182" s="229">
        <v>3188829.68</v>
      </c>
      <c r="H182" s="229">
        <v>0</v>
      </c>
      <c r="I182" s="229">
        <v>3526042.39</v>
      </c>
      <c r="J182" s="229">
        <v>0</v>
      </c>
      <c r="K182" s="229">
        <v>180500</v>
      </c>
      <c r="L182" s="229">
        <v>5352</v>
      </c>
      <c r="M182" s="229">
        <v>0</v>
      </c>
      <c r="N182" s="229">
        <v>0</v>
      </c>
      <c r="O182" s="229">
        <v>191388.97000000003</v>
      </c>
      <c r="P182" s="229">
        <v>105489.63000000002</v>
      </c>
      <c r="Q182" s="229">
        <v>0</v>
      </c>
      <c r="R182" s="229">
        <v>0</v>
      </c>
      <c r="S182" s="229">
        <v>2859.05</v>
      </c>
      <c r="T182" s="229">
        <v>0</v>
      </c>
      <c r="U182" s="229">
        <v>0</v>
      </c>
      <c r="V182" s="229">
        <v>45380.06</v>
      </c>
      <c r="W182" s="229">
        <v>26565</v>
      </c>
      <c r="X182" s="229">
        <f t="shared" si="75"/>
        <v>7272406.7799999993</v>
      </c>
      <c r="Y182" s="229">
        <v>2678860.4900000002</v>
      </c>
      <c r="Z182" s="229">
        <v>0</v>
      </c>
      <c r="AA182" s="229">
        <v>2333417.86</v>
      </c>
      <c r="AB182" s="229">
        <v>67806.340000000084</v>
      </c>
      <c r="AC182" s="229">
        <v>152641.92000000004</v>
      </c>
      <c r="AD182" s="229">
        <v>0</v>
      </c>
      <c r="AE182" s="229">
        <v>90712.149999999907</v>
      </c>
      <c r="AF182" s="229">
        <v>16794.699999999997</v>
      </c>
      <c r="AG182" s="229">
        <v>7353.5</v>
      </c>
      <c r="AH182" s="229">
        <v>10558</v>
      </c>
      <c r="AI182" s="229">
        <v>0</v>
      </c>
      <c r="AJ182" s="229">
        <v>36698.680000000008</v>
      </c>
      <c r="AK182" s="229">
        <v>0</v>
      </c>
      <c r="AL182" s="229">
        <v>89176.38</v>
      </c>
      <c r="AM182" s="229">
        <v>13255.37</v>
      </c>
      <c r="AN182" s="229">
        <v>95821.14</v>
      </c>
      <c r="AO182" s="229">
        <v>0</v>
      </c>
      <c r="AP182" s="229">
        <v>10983.18</v>
      </c>
      <c r="AQ182" s="229">
        <v>246036.56</v>
      </c>
      <c r="AR182" s="229">
        <v>1565</v>
      </c>
      <c r="AS182" s="229">
        <v>4427.7</v>
      </c>
      <c r="AT182" s="229">
        <v>21742.18</v>
      </c>
      <c r="AU182" s="229">
        <v>5139.75</v>
      </c>
      <c r="AV182" s="229">
        <v>4464</v>
      </c>
      <c r="AW182" s="229">
        <v>208106.19</v>
      </c>
      <c r="AX182" s="229">
        <v>109316.6</v>
      </c>
      <c r="AY182" s="229">
        <v>132856.73000000001</v>
      </c>
      <c r="AZ182" s="229">
        <v>877031.53</v>
      </c>
      <c r="BA182" s="229">
        <v>0</v>
      </c>
      <c r="BB182" s="229">
        <v>0</v>
      </c>
      <c r="BC182" s="229">
        <v>0</v>
      </c>
      <c r="BD182" s="229">
        <f t="shared" si="76"/>
        <v>7214765.9499999993</v>
      </c>
      <c r="BE182" s="229">
        <v>1087187.9999999991</v>
      </c>
      <c r="BF182" s="229">
        <f t="shared" si="89"/>
        <v>57640.830000000075</v>
      </c>
      <c r="BG182" s="229">
        <f t="shared" si="90"/>
        <v>1144828.8299999991</v>
      </c>
      <c r="BH182" s="229">
        <v>17344.75</v>
      </c>
      <c r="BI182" s="229">
        <v>0</v>
      </c>
      <c r="BJ182" s="229">
        <v>0</v>
      </c>
      <c r="BK182" s="229">
        <v>17344.75</v>
      </c>
      <c r="BL182" s="229">
        <v>0</v>
      </c>
      <c r="BM182" s="229">
        <v>29934.12</v>
      </c>
      <c r="BN182" s="229">
        <v>0</v>
      </c>
      <c r="BO182" s="229">
        <v>0</v>
      </c>
      <c r="BP182" s="229">
        <v>29934.12</v>
      </c>
      <c r="BQ182" s="229">
        <v>68400</v>
      </c>
      <c r="BR182" s="229">
        <v>-12589.369999999999</v>
      </c>
      <c r="BS182" s="229">
        <v>55810.630000000005</v>
      </c>
      <c r="BT182" s="229">
        <v>0</v>
      </c>
      <c r="BU182" s="229">
        <v>0</v>
      </c>
      <c r="BV182" s="229">
        <v>0</v>
      </c>
      <c r="BW182" s="229">
        <v>0</v>
      </c>
      <c r="BX182" s="229">
        <v>0</v>
      </c>
      <c r="BY182" s="229">
        <v>0</v>
      </c>
      <c r="BZ182" s="229">
        <v>0</v>
      </c>
      <c r="CA182" s="229">
        <v>0</v>
      </c>
      <c r="CB182" s="229">
        <v>0</v>
      </c>
      <c r="CC182" s="229">
        <f t="shared" si="77"/>
        <v>1144828.8299999991</v>
      </c>
      <c r="CD182" s="229"/>
      <c r="CE182" s="229">
        <f t="shared" si="78"/>
        <v>55810.630000000005</v>
      </c>
      <c r="CF182" s="229"/>
      <c r="CG182" s="229">
        <f t="shared" si="88"/>
        <v>0</v>
      </c>
      <c r="CH182" s="229">
        <f t="shared" si="79"/>
        <v>1200639.459999999</v>
      </c>
      <c r="CI182" s="229">
        <v>1652158.73</v>
      </c>
      <c r="CJ182" s="229">
        <v>0</v>
      </c>
      <c r="CK182" s="229">
        <v>0</v>
      </c>
      <c r="CL182" s="229">
        <v>1652158.73</v>
      </c>
      <c r="CM182" s="229">
        <v>0</v>
      </c>
      <c r="CN182" s="229">
        <v>0</v>
      </c>
      <c r="CO182" s="229">
        <v>20169.07</v>
      </c>
      <c r="CP182" s="229">
        <v>0</v>
      </c>
      <c r="CQ182" s="229">
        <v>-386703.39</v>
      </c>
      <c r="CR182" s="229">
        <f t="shared" si="80"/>
        <v>1285624.4100000001</v>
      </c>
      <c r="CS182" s="229">
        <v>0</v>
      </c>
      <c r="CT182" s="229">
        <v>0</v>
      </c>
      <c r="CU182" s="229">
        <v>0</v>
      </c>
      <c r="CV182" s="229">
        <v>0</v>
      </c>
      <c r="CW182" s="229"/>
      <c r="CX182" s="229"/>
      <c r="CY182" s="229"/>
      <c r="CZ182" s="229">
        <v>0</v>
      </c>
      <c r="DA182" s="229">
        <f t="shared" si="81"/>
        <v>0</v>
      </c>
      <c r="DB182" s="229">
        <v>0</v>
      </c>
      <c r="DC182" s="229">
        <v>34927.42</v>
      </c>
      <c r="DD182" s="229">
        <v>0</v>
      </c>
      <c r="DE182" s="229">
        <v>0</v>
      </c>
      <c r="DF182" s="229">
        <v>-58074.09</v>
      </c>
      <c r="DG182" s="229">
        <v>-61838.28</v>
      </c>
      <c r="DH182" s="229">
        <v>0</v>
      </c>
      <c r="DI182" s="229">
        <v>0</v>
      </c>
      <c r="DJ182" s="229">
        <f t="shared" si="82"/>
        <v>-84984.95</v>
      </c>
      <c r="DK182" s="229">
        <v>0</v>
      </c>
      <c r="DL182" s="229">
        <v>0</v>
      </c>
      <c r="DM182" s="229">
        <v>0</v>
      </c>
      <c r="DN182" s="229">
        <v>0</v>
      </c>
      <c r="DO182" s="229">
        <v>0</v>
      </c>
      <c r="DP182" s="230">
        <v>0</v>
      </c>
      <c r="DQ182" s="231">
        <f t="shared" ref="DQ182:DQ208" si="92">SUM(Y182:AF182)</f>
        <v>5340233.46</v>
      </c>
      <c r="DR182" s="232">
        <f t="shared" ref="DR182:DR208" si="93">BD182-DQ182</f>
        <v>1874532.4899999993</v>
      </c>
      <c r="DS182" s="231">
        <f t="shared" ref="DS182:DS208" si="94">AX182</f>
        <v>109316.6</v>
      </c>
      <c r="DT182" s="231">
        <f t="shared" ref="DT182:DT208" si="95">SUM(N182:P182,S182)</f>
        <v>299737.65000000002</v>
      </c>
      <c r="DU182" s="231">
        <f t="shared" ref="DU182:DU208" si="96">SUM(T182+Q182+R182)</f>
        <v>0</v>
      </c>
      <c r="DV182" s="231">
        <f t="shared" si="91"/>
        <v>0</v>
      </c>
    </row>
    <row r="183" spans="1:126" hidden="1">
      <c r="A183" s="226">
        <v>2192</v>
      </c>
      <c r="B183" s="227" t="s">
        <v>474</v>
      </c>
      <c r="C183" s="228" t="s">
        <v>281</v>
      </c>
      <c r="D183" s="228" t="s">
        <v>291</v>
      </c>
      <c r="E183" s="228" t="s">
        <v>5</v>
      </c>
      <c r="F183" s="228" t="s">
        <v>283</v>
      </c>
      <c r="G183" s="229">
        <v>2709346.9</v>
      </c>
      <c r="H183" s="229">
        <v>0</v>
      </c>
      <c r="I183" s="229">
        <v>63206.080000000002</v>
      </c>
      <c r="J183" s="229">
        <v>0</v>
      </c>
      <c r="K183" s="229">
        <v>330640</v>
      </c>
      <c r="L183" s="229">
        <v>0</v>
      </c>
      <c r="M183" s="229">
        <v>0</v>
      </c>
      <c r="N183" s="229">
        <v>0</v>
      </c>
      <c r="O183" s="229">
        <v>75264.160000000003</v>
      </c>
      <c r="P183" s="229">
        <v>0</v>
      </c>
      <c r="Q183" s="229">
        <v>0</v>
      </c>
      <c r="R183" s="229">
        <v>0</v>
      </c>
      <c r="S183" s="229">
        <v>9334.7999999999993</v>
      </c>
      <c r="T183" s="229">
        <v>27625</v>
      </c>
      <c r="U183" s="229">
        <v>0</v>
      </c>
      <c r="V183" s="229">
        <v>11278.92</v>
      </c>
      <c r="W183" s="229">
        <v>20904</v>
      </c>
      <c r="X183" s="229">
        <f t="shared" si="75"/>
        <v>3247599.86</v>
      </c>
      <c r="Y183" s="229">
        <v>1515829.0900000061</v>
      </c>
      <c r="Z183" s="229">
        <v>0</v>
      </c>
      <c r="AA183" s="229">
        <v>499018.46</v>
      </c>
      <c r="AB183" s="229">
        <v>56631.410000000149</v>
      </c>
      <c r="AC183" s="229">
        <v>382067.02</v>
      </c>
      <c r="AD183" s="229">
        <v>0</v>
      </c>
      <c r="AE183" s="229">
        <v>91398.789999999339</v>
      </c>
      <c r="AF183" s="229">
        <v>9959.3600000000624</v>
      </c>
      <c r="AG183" s="229">
        <v>5645.5999999999985</v>
      </c>
      <c r="AH183" s="229">
        <v>0</v>
      </c>
      <c r="AI183" s="229">
        <v>0</v>
      </c>
      <c r="AJ183" s="229">
        <v>41535.489999999991</v>
      </c>
      <c r="AK183" s="229">
        <v>553.69000000000005</v>
      </c>
      <c r="AL183" s="229">
        <v>0</v>
      </c>
      <c r="AM183" s="229">
        <v>11065.97</v>
      </c>
      <c r="AN183" s="229">
        <v>67561.27</v>
      </c>
      <c r="AO183" s="229">
        <v>33654.800000000003</v>
      </c>
      <c r="AP183" s="229">
        <v>29646.040000000005</v>
      </c>
      <c r="AQ183" s="229">
        <v>122086.28000000014</v>
      </c>
      <c r="AR183" s="229">
        <v>25991.889999999992</v>
      </c>
      <c r="AS183" s="229">
        <v>0</v>
      </c>
      <c r="AT183" s="229">
        <v>56975.25</v>
      </c>
      <c r="AU183" s="229">
        <v>12566.4</v>
      </c>
      <c r="AV183" s="229">
        <v>7820</v>
      </c>
      <c r="AW183" s="229">
        <v>163577.33000000002</v>
      </c>
      <c r="AX183" s="229">
        <v>135000.71</v>
      </c>
      <c r="AY183" s="229">
        <v>41465.72</v>
      </c>
      <c r="AZ183" s="229">
        <v>137637.49</v>
      </c>
      <c r="BA183" s="229">
        <v>0</v>
      </c>
      <c r="BB183" s="229">
        <v>0</v>
      </c>
      <c r="BC183" s="229">
        <v>326.89</v>
      </c>
      <c r="BD183" s="229">
        <f t="shared" si="76"/>
        <v>3448014.9500000062</v>
      </c>
      <c r="BE183" s="229">
        <v>544012.94999999984</v>
      </c>
      <c r="BF183" s="229">
        <f t="shared" si="89"/>
        <v>-200415.09000000637</v>
      </c>
      <c r="BG183" s="229">
        <f t="shared" si="90"/>
        <v>343597.85999999347</v>
      </c>
      <c r="BH183" s="229">
        <v>9681.25</v>
      </c>
      <c r="BI183" s="229">
        <v>0</v>
      </c>
      <c r="BJ183" s="229">
        <v>326.89</v>
      </c>
      <c r="BK183" s="229">
        <v>10008.14</v>
      </c>
      <c r="BL183" s="229">
        <v>0</v>
      </c>
      <c r="BM183" s="229">
        <v>10172.959999999999</v>
      </c>
      <c r="BN183" s="229">
        <v>0</v>
      </c>
      <c r="BO183" s="229">
        <v>0</v>
      </c>
      <c r="BP183" s="229">
        <v>10172.959999999999</v>
      </c>
      <c r="BQ183" s="229">
        <v>164.81999999999971</v>
      </c>
      <c r="BR183" s="229">
        <v>-164.81999999999971</v>
      </c>
      <c r="BS183" s="229">
        <v>0</v>
      </c>
      <c r="BT183" s="229">
        <v>0</v>
      </c>
      <c r="BU183" s="229">
        <v>0</v>
      </c>
      <c r="BV183" s="229">
        <v>0</v>
      </c>
      <c r="BW183" s="229">
        <v>0</v>
      </c>
      <c r="BX183" s="229">
        <v>0</v>
      </c>
      <c r="BY183" s="229">
        <v>0</v>
      </c>
      <c r="BZ183" s="229">
        <v>0</v>
      </c>
      <c r="CA183" s="229">
        <v>0</v>
      </c>
      <c r="CB183" s="229">
        <v>0</v>
      </c>
      <c r="CC183" s="229">
        <f t="shared" si="77"/>
        <v>343597.85999999347</v>
      </c>
      <c r="CD183" s="229"/>
      <c r="CE183" s="229">
        <f t="shared" si="78"/>
        <v>0</v>
      </c>
      <c r="CF183" s="229"/>
      <c r="CG183" s="229">
        <f t="shared" si="88"/>
        <v>0</v>
      </c>
      <c r="CH183" s="229">
        <f t="shared" si="79"/>
        <v>343597.85999999347</v>
      </c>
      <c r="CI183" s="229">
        <v>589940.46</v>
      </c>
      <c r="CJ183" s="229">
        <v>0</v>
      </c>
      <c r="CK183" s="229">
        <v>0</v>
      </c>
      <c r="CL183" s="229">
        <v>589940.46</v>
      </c>
      <c r="CM183" s="229">
        <v>0</v>
      </c>
      <c r="CN183" s="229">
        <v>0</v>
      </c>
      <c r="CO183" s="229">
        <v>9796.36</v>
      </c>
      <c r="CP183" s="229">
        <v>15.55</v>
      </c>
      <c r="CQ183" s="229">
        <v>-240485.78</v>
      </c>
      <c r="CR183" s="229">
        <f t="shared" si="80"/>
        <v>359266.58999999997</v>
      </c>
      <c r="CS183" s="229">
        <v>0</v>
      </c>
      <c r="CT183" s="229">
        <v>0</v>
      </c>
      <c r="CU183" s="229">
        <v>0</v>
      </c>
      <c r="CV183" s="229">
        <v>0</v>
      </c>
      <c r="CW183" s="229"/>
      <c r="CX183" s="229"/>
      <c r="CY183" s="229"/>
      <c r="CZ183" s="229">
        <v>0</v>
      </c>
      <c r="DA183" s="229">
        <f t="shared" si="81"/>
        <v>0</v>
      </c>
      <c r="DB183" s="229">
        <v>0</v>
      </c>
      <c r="DC183" s="229">
        <v>16173.6</v>
      </c>
      <c r="DD183" s="229">
        <v>0</v>
      </c>
      <c r="DE183" s="229">
        <v>0</v>
      </c>
      <c r="DF183" s="229">
        <v>-27704.32</v>
      </c>
      <c r="DG183" s="229">
        <v>0</v>
      </c>
      <c r="DH183" s="229">
        <v>0</v>
      </c>
      <c r="DI183" s="229">
        <v>0</v>
      </c>
      <c r="DJ183" s="229">
        <f t="shared" si="82"/>
        <v>-11530.72</v>
      </c>
      <c r="DK183" s="229">
        <v>0</v>
      </c>
      <c r="DL183" s="229">
        <v>0</v>
      </c>
      <c r="DM183" s="229">
        <v>0</v>
      </c>
      <c r="DN183" s="229">
        <v>-4138</v>
      </c>
      <c r="DO183" s="229">
        <v>0</v>
      </c>
      <c r="DP183" s="230"/>
      <c r="DQ183" s="231">
        <f t="shared" si="92"/>
        <v>2554904.130000005</v>
      </c>
      <c r="DR183" s="232">
        <f t="shared" si="93"/>
        <v>893110.82000000123</v>
      </c>
      <c r="DS183" s="231">
        <f t="shared" si="94"/>
        <v>135000.71</v>
      </c>
      <c r="DT183" s="231">
        <f t="shared" si="95"/>
        <v>84598.96</v>
      </c>
      <c r="DU183" s="231">
        <f t="shared" si="96"/>
        <v>27625</v>
      </c>
      <c r="DV183" s="231">
        <f t="shared" si="91"/>
        <v>-4138</v>
      </c>
    </row>
    <row r="184" spans="1:126" hidden="1">
      <c r="A184" s="226">
        <v>7014</v>
      </c>
      <c r="B184" s="227" t="s">
        <v>475</v>
      </c>
      <c r="C184" s="228" t="s">
        <v>281</v>
      </c>
      <c r="D184" s="228" t="s">
        <v>296</v>
      </c>
      <c r="E184" s="228" t="s">
        <v>5</v>
      </c>
      <c r="F184" s="228" t="s">
        <v>283</v>
      </c>
      <c r="G184" s="229">
        <v>3141587.74</v>
      </c>
      <c r="H184" s="229">
        <v>0</v>
      </c>
      <c r="I184" s="229">
        <v>4946809.95</v>
      </c>
      <c r="J184" s="229">
        <v>0</v>
      </c>
      <c r="K184" s="229">
        <v>164030</v>
      </c>
      <c r="L184" s="229">
        <v>4313.8599999999997</v>
      </c>
      <c r="M184" s="229">
        <v>11850</v>
      </c>
      <c r="N184" s="229">
        <v>0</v>
      </c>
      <c r="O184" s="229">
        <v>241312.85</v>
      </c>
      <c r="P184" s="229">
        <v>27336.77</v>
      </c>
      <c r="Q184" s="229">
        <v>0</v>
      </c>
      <c r="R184" s="229">
        <v>0</v>
      </c>
      <c r="S184" s="229">
        <v>0</v>
      </c>
      <c r="T184" s="229">
        <v>7762.59</v>
      </c>
      <c r="U184" s="229">
        <v>0</v>
      </c>
      <c r="V184" s="229">
        <v>15994.94</v>
      </c>
      <c r="W184" s="229">
        <v>27728</v>
      </c>
      <c r="X184" s="229">
        <f t="shared" si="75"/>
        <v>8588726.6999999993</v>
      </c>
      <c r="Y184" s="229">
        <v>2232800.4900000002</v>
      </c>
      <c r="Z184" s="229">
        <v>0</v>
      </c>
      <c r="AA184" s="229">
        <v>2586036.56</v>
      </c>
      <c r="AB184" s="229">
        <v>68056.39</v>
      </c>
      <c r="AC184" s="229">
        <v>334120.46999999997</v>
      </c>
      <c r="AD184" s="229">
        <v>0</v>
      </c>
      <c r="AE184" s="229">
        <v>45207.07</v>
      </c>
      <c r="AF184" s="229">
        <v>27516.67</v>
      </c>
      <c r="AG184" s="229">
        <v>37118.39</v>
      </c>
      <c r="AH184" s="229">
        <v>0</v>
      </c>
      <c r="AI184" s="229">
        <v>0</v>
      </c>
      <c r="AJ184" s="229">
        <v>124238.18</v>
      </c>
      <c r="AK184" s="229">
        <v>7881.6</v>
      </c>
      <c r="AL184" s="229">
        <v>135291.34</v>
      </c>
      <c r="AM184" s="229">
        <v>17008.490000000002</v>
      </c>
      <c r="AN184" s="229">
        <v>135755.16</v>
      </c>
      <c r="AO184" s="229">
        <v>0</v>
      </c>
      <c r="AP184" s="229">
        <v>31383.599999999999</v>
      </c>
      <c r="AQ184" s="229">
        <v>57263.53</v>
      </c>
      <c r="AR184" s="229">
        <v>67698.97</v>
      </c>
      <c r="AS184" s="229">
        <v>4260.82</v>
      </c>
      <c r="AT184" s="229">
        <v>23950.31</v>
      </c>
      <c r="AU184" s="229">
        <v>14195.619999999999</v>
      </c>
      <c r="AV184" s="229">
        <v>0</v>
      </c>
      <c r="AW184" s="229">
        <v>182888.66</v>
      </c>
      <c r="AX184" s="229">
        <v>1509428.57</v>
      </c>
      <c r="AY184" s="229">
        <v>143698.43</v>
      </c>
      <c r="AZ184" s="229">
        <v>255035.09</v>
      </c>
      <c r="BA184" s="229">
        <v>0</v>
      </c>
      <c r="BB184" s="229">
        <v>0</v>
      </c>
      <c r="BC184" s="229">
        <v>0</v>
      </c>
      <c r="BD184" s="229">
        <f t="shared" si="76"/>
        <v>8040834.4099999992</v>
      </c>
      <c r="BE184" s="229">
        <v>1241397.0499999991</v>
      </c>
      <c r="BF184" s="229">
        <f t="shared" si="89"/>
        <v>547892.29</v>
      </c>
      <c r="BG184" s="229">
        <f t="shared" si="90"/>
        <v>1789289.3399999992</v>
      </c>
      <c r="BH184" s="229">
        <v>17365.660000000003</v>
      </c>
      <c r="BI184" s="229">
        <v>0</v>
      </c>
      <c r="BJ184" s="229">
        <v>0</v>
      </c>
      <c r="BK184" s="229">
        <v>0</v>
      </c>
      <c r="BL184" s="229">
        <v>0</v>
      </c>
      <c r="BM184" s="229">
        <v>0</v>
      </c>
      <c r="BN184" s="229">
        <v>0</v>
      </c>
      <c r="BO184" s="229">
        <v>0</v>
      </c>
      <c r="BP184" s="229">
        <v>0</v>
      </c>
      <c r="BQ184" s="229">
        <v>0</v>
      </c>
      <c r="BR184" s="229">
        <v>0</v>
      </c>
      <c r="BS184" s="229">
        <v>17365.660000000003</v>
      </c>
      <c r="BT184" s="229">
        <v>0</v>
      </c>
      <c r="BU184" s="229">
        <v>0</v>
      </c>
      <c r="BV184" s="229">
        <v>0</v>
      </c>
      <c r="BW184" s="229">
        <v>0</v>
      </c>
      <c r="BX184" s="229">
        <v>0</v>
      </c>
      <c r="BY184" s="229">
        <v>0</v>
      </c>
      <c r="BZ184" s="229">
        <v>0</v>
      </c>
      <c r="CA184" s="229">
        <v>0</v>
      </c>
      <c r="CB184" s="229">
        <v>0</v>
      </c>
      <c r="CC184" s="229">
        <f t="shared" si="77"/>
        <v>1789289.3399999992</v>
      </c>
      <c r="CD184" s="229"/>
      <c r="CE184" s="229">
        <f t="shared" si="78"/>
        <v>17365.660000000003</v>
      </c>
      <c r="CF184" s="229"/>
      <c r="CG184" s="229">
        <f t="shared" si="88"/>
        <v>0</v>
      </c>
      <c r="CH184" s="229">
        <f t="shared" si="79"/>
        <v>1806654.9999999991</v>
      </c>
      <c r="CI184" s="229">
        <v>150000</v>
      </c>
      <c r="CJ184" s="229">
        <v>58347.5</v>
      </c>
      <c r="CK184" s="229">
        <v>24435.79</v>
      </c>
      <c r="CL184" s="229">
        <v>116088.29000000001</v>
      </c>
      <c r="CM184" s="229">
        <v>173.57</v>
      </c>
      <c r="CN184" s="229">
        <v>0</v>
      </c>
      <c r="CO184" s="229">
        <v>58882.38</v>
      </c>
      <c r="CP184" s="229">
        <v>0</v>
      </c>
      <c r="CQ184" s="229">
        <v>0</v>
      </c>
      <c r="CR184" s="229">
        <f t="shared" si="80"/>
        <v>175144.24000000002</v>
      </c>
      <c r="CS184" s="229">
        <v>1530361</v>
      </c>
      <c r="CT184" s="229">
        <v>0</v>
      </c>
      <c r="CU184" s="229">
        <v>0</v>
      </c>
      <c r="CV184" s="229">
        <v>1530361</v>
      </c>
      <c r="CW184" s="229"/>
      <c r="CX184" s="229"/>
      <c r="CY184" s="229"/>
      <c r="CZ184" s="229">
        <v>0</v>
      </c>
      <c r="DA184" s="229">
        <f t="shared" si="81"/>
        <v>1530361</v>
      </c>
      <c r="DB184" s="229">
        <v>0</v>
      </c>
      <c r="DC184" s="229">
        <v>0</v>
      </c>
      <c r="DD184" s="229">
        <v>0</v>
      </c>
      <c r="DE184" s="229">
        <v>0</v>
      </c>
      <c r="DF184" s="229">
        <v>-17565.84</v>
      </c>
      <c r="DG184" s="229">
        <v>-334</v>
      </c>
      <c r="DH184" s="229">
        <v>0</v>
      </c>
      <c r="DI184" s="229">
        <v>0</v>
      </c>
      <c r="DJ184" s="229">
        <f t="shared" si="82"/>
        <v>-17899.84</v>
      </c>
      <c r="DK184" s="229">
        <v>18845</v>
      </c>
      <c r="DL184" s="229">
        <v>156957.53</v>
      </c>
      <c r="DM184" s="229">
        <v>-57319.23</v>
      </c>
      <c r="DN184" s="229">
        <v>0</v>
      </c>
      <c r="DO184" s="229">
        <v>566.22</v>
      </c>
      <c r="DP184" s="230">
        <v>8.0000000074505806E-2</v>
      </c>
      <c r="DQ184" s="231">
        <f t="shared" si="92"/>
        <v>5293737.6500000004</v>
      </c>
      <c r="DR184" s="232">
        <f t="shared" si="93"/>
        <v>2747096.7599999988</v>
      </c>
      <c r="DS184" s="231">
        <f t="shared" si="94"/>
        <v>1509428.57</v>
      </c>
      <c r="DT184" s="231">
        <f t="shared" si="95"/>
        <v>268649.62</v>
      </c>
      <c r="DU184" s="231">
        <f t="shared" si="96"/>
        <v>7762.59</v>
      </c>
      <c r="DV184" s="231">
        <f t="shared" si="91"/>
        <v>119049.51999999999</v>
      </c>
    </row>
    <row r="185" spans="1:126" hidden="1">
      <c r="A185" s="226">
        <v>7009</v>
      </c>
      <c r="B185" s="227" t="s">
        <v>476</v>
      </c>
      <c r="C185" s="228" t="s">
        <v>281</v>
      </c>
      <c r="D185" s="228" t="s">
        <v>296</v>
      </c>
      <c r="E185" s="228" t="s">
        <v>5</v>
      </c>
      <c r="F185" s="228" t="s">
        <v>283</v>
      </c>
      <c r="G185" s="229">
        <v>2053732.25</v>
      </c>
      <c r="H185" s="229">
        <v>408754</v>
      </c>
      <c r="I185" s="229">
        <v>4452371.24</v>
      </c>
      <c r="J185" s="229">
        <v>0</v>
      </c>
      <c r="K185" s="229">
        <v>172180</v>
      </c>
      <c r="L185" s="229">
        <v>3085.64</v>
      </c>
      <c r="M185" s="229">
        <v>970518.26</v>
      </c>
      <c r="N185" s="229">
        <v>30259.5</v>
      </c>
      <c r="O185" s="229">
        <v>139775.04000000001</v>
      </c>
      <c r="P185" s="229">
        <v>18353.72</v>
      </c>
      <c r="Q185" s="229">
        <v>0</v>
      </c>
      <c r="R185" s="229">
        <v>53636</v>
      </c>
      <c r="S185" s="229">
        <v>4711.09</v>
      </c>
      <c r="T185" s="229">
        <v>70957.3</v>
      </c>
      <c r="U185" s="229">
        <v>0</v>
      </c>
      <c r="V185" s="229">
        <v>5888</v>
      </c>
      <c r="W185" s="229">
        <v>21334</v>
      </c>
      <c r="X185" s="229">
        <f t="shared" si="75"/>
        <v>8405556.0399999991</v>
      </c>
      <c r="Y185" s="229">
        <v>2399398.7199999997</v>
      </c>
      <c r="Z185" s="229">
        <v>0</v>
      </c>
      <c r="AA185" s="229">
        <v>2930058.89</v>
      </c>
      <c r="AB185" s="229">
        <v>290188.12000000005</v>
      </c>
      <c r="AC185" s="229">
        <v>485026.13</v>
      </c>
      <c r="AD185" s="229">
        <v>0</v>
      </c>
      <c r="AE185" s="229">
        <v>146377.25</v>
      </c>
      <c r="AF185" s="229">
        <v>5988.79</v>
      </c>
      <c r="AG185" s="229">
        <v>17168.019999999997</v>
      </c>
      <c r="AH185" s="229">
        <v>0</v>
      </c>
      <c r="AI185" s="229">
        <v>0</v>
      </c>
      <c r="AJ185" s="229">
        <v>64596.840000000004</v>
      </c>
      <c r="AK185" s="229">
        <v>7497.98</v>
      </c>
      <c r="AL185" s="229">
        <v>15538.48</v>
      </c>
      <c r="AM185" s="229">
        <v>26886.829999999998</v>
      </c>
      <c r="AN185" s="229">
        <v>201149.7</v>
      </c>
      <c r="AO185" s="229">
        <v>0</v>
      </c>
      <c r="AP185" s="229">
        <v>73744.259999999995</v>
      </c>
      <c r="AQ185" s="229">
        <v>123584.21399999999</v>
      </c>
      <c r="AR185" s="229">
        <v>59698.37</v>
      </c>
      <c r="AS185" s="229">
        <v>861.77</v>
      </c>
      <c r="AT185" s="229">
        <v>42241.62</v>
      </c>
      <c r="AU185" s="229">
        <v>5850</v>
      </c>
      <c r="AV185" s="229">
        <v>0</v>
      </c>
      <c r="AW185" s="229">
        <v>176520.05000000002</v>
      </c>
      <c r="AX185" s="229">
        <v>126728.79000000001</v>
      </c>
      <c r="AY185" s="229">
        <v>326515.31</v>
      </c>
      <c r="AZ185" s="229">
        <v>98800.24</v>
      </c>
      <c r="BA185" s="229">
        <v>0</v>
      </c>
      <c r="BB185" s="229">
        <v>0</v>
      </c>
      <c r="BC185" s="229">
        <v>191874.82</v>
      </c>
      <c r="BD185" s="229">
        <f t="shared" si="76"/>
        <v>7816295.1939999992</v>
      </c>
      <c r="BE185" s="229">
        <v>1525336.6100000003</v>
      </c>
      <c r="BF185" s="229">
        <f t="shared" si="89"/>
        <v>589260.8459999999</v>
      </c>
      <c r="BG185" s="229">
        <f t="shared" si="90"/>
        <v>2114597.4560000002</v>
      </c>
      <c r="BH185" s="229">
        <v>77068.75</v>
      </c>
      <c r="BI185" s="229">
        <v>0</v>
      </c>
      <c r="BJ185" s="229">
        <v>191874.82</v>
      </c>
      <c r="BK185" s="229">
        <v>268943.57</v>
      </c>
      <c r="BL185" s="229">
        <v>0</v>
      </c>
      <c r="BM185" s="229">
        <v>221952.63</v>
      </c>
      <c r="BN185" s="229">
        <v>51121.03</v>
      </c>
      <c r="BO185" s="229">
        <v>31273.159999999996</v>
      </c>
      <c r="BP185" s="229">
        <v>304346.82</v>
      </c>
      <c r="BQ185" s="229">
        <v>45567.26</v>
      </c>
      <c r="BR185" s="229">
        <v>-35403.25</v>
      </c>
      <c r="BS185" s="229">
        <v>10164.010000000002</v>
      </c>
      <c r="BT185" s="229">
        <v>0</v>
      </c>
      <c r="BU185" s="229">
        <v>0</v>
      </c>
      <c r="BV185" s="229">
        <v>0</v>
      </c>
      <c r="BW185" s="229">
        <v>0</v>
      </c>
      <c r="BX185" s="229">
        <v>0</v>
      </c>
      <c r="BY185" s="229">
        <v>0</v>
      </c>
      <c r="BZ185" s="229">
        <v>0</v>
      </c>
      <c r="CA185" s="229">
        <v>0</v>
      </c>
      <c r="CB185" s="229">
        <v>0</v>
      </c>
      <c r="CC185" s="229">
        <f t="shared" si="77"/>
        <v>2114597.4560000002</v>
      </c>
      <c r="CD185" s="229"/>
      <c r="CE185" s="229">
        <f t="shared" si="78"/>
        <v>10164.010000000002</v>
      </c>
      <c r="CF185" s="229"/>
      <c r="CG185" s="229">
        <f t="shared" si="88"/>
        <v>0</v>
      </c>
      <c r="CH185" s="229">
        <f t="shared" si="79"/>
        <v>2124761.466</v>
      </c>
      <c r="CI185" s="229">
        <v>50000</v>
      </c>
      <c r="CJ185" s="229">
        <v>1381.62</v>
      </c>
      <c r="CK185" s="229">
        <v>0</v>
      </c>
      <c r="CL185" s="229">
        <v>48618.38</v>
      </c>
      <c r="CM185" s="229">
        <v>0</v>
      </c>
      <c r="CN185" s="229">
        <v>0</v>
      </c>
      <c r="CO185" s="229">
        <v>30254.06</v>
      </c>
      <c r="CP185" s="229">
        <v>81.45</v>
      </c>
      <c r="CQ185" s="229">
        <v>-365206.61</v>
      </c>
      <c r="CR185" s="229">
        <f t="shared" si="80"/>
        <v>-286252.71999999997</v>
      </c>
      <c r="CS185" s="229">
        <v>2301854.85</v>
      </c>
      <c r="CT185" s="229">
        <v>0</v>
      </c>
      <c r="CU185" s="229">
        <v>0</v>
      </c>
      <c r="CV185" s="229">
        <v>2301854.85</v>
      </c>
      <c r="CW185" s="229"/>
      <c r="CX185" s="229"/>
      <c r="CY185" s="229"/>
      <c r="CZ185" s="229">
        <v>0</v>
      </c>
      <c r="DA185" s="229">
        <f t="shared" si="81"/>
        <v>2301854.85</v>
      </c>
      <c r="DB185" s="229">
        <v>195116.19</v>
      </c>
      <c r="DC185" s="229">
        <v>64977.95</v>
      </c>
      <c r="DD185" s="229">
        <v>25483.93</v>
      </c>
      <c r="DE185" s="229">
        <v>0</v>
      </c>
      <c r="DF185" s="229">
        <v>-128789.8</v>
      </c>
      <c r="DG185" s="229">
        <v>-47628.87</v>
      </c>
      <c r="DH185" s="229">
        <v>0</v>
      </c>
      <c r="DI185" s="229">
        <v>0</v>
      </c>
      <c r="DJ185" s="229">
        <f t="shared" si="82"/>
        <v>109159.40000000002</v>
      </c>
      <c r="DK185" s="229">
        <v>0</v>
      </c>
      <c r="DL185" s="229">
        <v>0</v>
      </c>
      <c r="DM185" s="229">
        <v>0</v>
      </c>
      <c r="DN185" s="229">
        <v>0</v>
      </c>
      <c r="DO185" s="229">
        <v>0</v>
      </c>
      <c r="DP185" s="230">
        <v>-6.0000000521540642E-2</v>
      </c>
      <c r="DQ185" s="231">
        <f t="shared" si="92"/>
        <v>6257037.8999999994</v>
      </c>
      <c r="DR185" s="232">
        <f t="shared" si="93"/>
        <v>1559257.2939999998</v>
      </c>
      <c r="DS185" s="231">
        <f t="shared" si="94"/>
        <v>126728.79000000001</v>
      </c>
      <c r="DT185" s="231">
        <f t="shared" si="95"/>
        <v>193099.35</v>
      </c>
      <c r="DU185" s="231">
        <f t="shared" si="96"/>
        <v>124593.3</v>
      </c>
      <c r="DV185" s="231">
        <f t="shared" si="91"/>
        <v>0</v>
      </c>
    </row>
    <row r="186" spans="1:126" hidden="1">
      <c r="A186" s="226">
        <v>5203</v>
      </c>
      <c r="B186" s="227" t="s">
        <v>477</v>
      </c>
      <c r="C186" s="228" t="s">
        <v>281</v>
      </c>
      <c r="D186" s="228" t="s">
        <v>291</v>
      </c>
      <c r="E186" s="228" t="s">
        <v>5</v>
      </c>
      <c r="F186" s="228" t="s">
        <v>283</v>
      </c>
      <c r="G186" s="229">
        <v>1650489.36</v>
      </c>
      <c r="H186" s="229">
        <v>0</v>
      </c>
      <c r="I186" s="229">
        <v>70136.649999999994</v>
      </c>
      <c r="J186" s="229">
        <v>0</v>
      </c>
      <c r="K186" s="229">
        <v>36220</v>
      </c>
      <c r="L186" s="229">
        <v>7400</v>
      </c>
      <c r="M186" s="229">
        <v>0</v>
      </c>
      <c r="N186" s="229">
        <v>958.33</v>
      </c>
      <c r="O186" s="229">
        <v>27.02</v>
      </c>
      <c r="P186" s="229">
        <v>17394.599999999999</v>
      </c>
      <c r="Q186" s="229">
        <v>0</v>
      </c>
      <c r="R186" s="229">
        <v>0</v>
      </c>
      <c r="S186" s="229">
        <v>125102.39999999999</v>
      </c>
      <c r="T186" s="229">
        <v>21726.66</v>
      </c>
      <c r="U186" s="229">
        <v>0</v>
      </c>
      <c r="V186" s="229">
        <v>85.63</v>
      </c>
      <c r="W186" s="229">
        <v>126338</v>
      </c>
      <c r="X186" s="229">
        <f t="shared" si="75"/>
        <v>2055878.65</v>
      </c>
      <c r="Y186" s="229">
        <v>943906.49</v>
      </c>
      <c r="Z186" s="229">
        <v>0</v>
      </c>
      <c r="AA186" s="229">
        <v>340790.08</v>
      </c>
      <c r="AB186" s="229">
        <v>21911.97</v>
      </c>
      <c r="AC186" s="229">
        <v>101058.58</v>
      </c>
      <c r="AD186" s="229">
        <v>92416.57</v>
      </c>
      <c r="AE186" s="229">
        <v>153286.82</v>
      </c>
      <c r="AF186" s="229">
        <v>484</v>
      </c>
      <c r="AG186" s="229">
        <v>5544.33</v>
      </c>
      <c r="AH186" s="229">
        <v>0</v>
      </c>
      <c r="AI186" s="229">
        <v>0</v>
      </c>
      <c r="AJ186" s="229">
        <v>16514.23</v>
      </c>
      <c r="AK186" s="229">
        <v>5350.2</v>
      </c>
      <c r="AL186" s="229">
        <v>43368.12</v>
      </c>
      <c r="AM186" s="229">
        <v>5662.47</v>
      </c>
      <c r="AN186" s="229">
        <v>37345.019999999997</v>
      </c>
      <c r="AO186" s="229">
        <v>6271.17</v>
      </c>
      <c r="AP186" s="229">
        <v>18229.82</v>
      </c>
      <c r="AQ186" s="229">
        <v>46431.35</v>
      </c>
      <c r="AR186" s="229">
        <v>23211.98</v>
      </c>
      <c r="AS186" s="229">
        <v>0</v>
      </c>
      <c r="AT186" s="229">
        <v>21790.78</v>
      </c>
      <c r="AU186" s="229">
        <v>5589.75</v>
      </c>
      <c r="AV186" s="229">
        <v>0</v>
      </c>
      <c r="AW186" s="229">
        <v>57177.24</v>
      </c>
      <c r="AX186" s="229">
        <v>3930</v>
      </c>
      <c r="AY186" s="229">
        <v>34132.1</v>
      </c>
      <c r="AZ186" s="229">
        <v>62134.11</v>
      </c>
      <c r="BA186" s="229">
        <v>0</v>
      </c>
      <c r="BB186" s="229">
        <v>0</v>
      </c>
      <c r="BC186" s="229">
        <v>0</v>
      </c>
      <c r="BD186" s="229">
        <f t="shared" si="76"/>
        <v>2046537.1800000006</v>
      </c>
      <c r="BE186" s="229">
        <v>73314.450000000157</v>
      </c>
      <c r="BF186" s="229">
        <f t="shared" si="89"/>
        <v>9341.4699999992736</v>
      </c>
      <c r="BG186" s="229">
        <f t="shared" si="90"/>
        <v>82655.919999999431</v>
      </c>
      <c r="BH186" s="229">
        <v>7685.5</v>
      </c>
      <c r="BI186" s="229">
        <v>0</v>
      </c>
      <c r="BJ186" s="229">
        <v>0</v>
      </c>
      <c r="BK186" s="229">
        <v>7685.5</v>
      </c>
      <c r="BL186" s="229">
        <v>7685.5</v>
      </c>
      <c r="BM186" s="229">
        <v>0</v>
      </c>
      <c r="BN186" s="229">
        <v>0</v>
      </c>
      <c r="BO186" s="229">
        <v>0</v>
      </c>
      <c r="BP186" s="229">
        <v>7685.5</v>
      </c>
      <c r="BQ186" s="229">
        <v>0</v>
      </c>
      <c r="BR186" s="229">
        <v>0</v>
      </c>
      <c r="BS186" s="229">
        <v>0</v>
      </c>
      <c r="BT186" s="229">
        <v>0</v>
      </c>
      <c r="BU186" s="229">
        <v>0</v>
      </c>
      <c r="BV186" s="229">
        <v>0</v>
      </c>
      <c r="BW186" s="229">
        <v>0</v>
      </c>
      <c r="BX186" s="229">
        <v>0</v>
      </c>
      <c r="BY186" s="229">
        <v>0</v>
      </c>
      <c r="BZ186" s="229">
        <v>0</v>
      </c>
      <c r="CA186" s="229">
        <v>0</v>
      </c>
      <c r="CB186" s="229">
        <v>0</v>
      </c>
      <c r="CC186" s="229">
        <f t="shared" si="77"/>
        <v>82655.919999999431</v>
      </c>
      <c r="CD186" s="229"/>
      <c r="CE186" s="229">
        <f t="shared" si="78"/>
        <v>0</v>
      </c>
      <c r="CF186" s="229"/>
      <c r="CG186" s="229">
        <f t="shared" si="88"/>
        <v>0</v>
      </c>
      <c r="CH186" s="229">
        <f t="shared" si="79"/>
        <v>82655.919999999431</v>
      </c>
      <c r="CI186" s="229">
        <v>75194.7</v>
      </c>
      <c r="CJ186" s="229">
        <v>0</v>
      </c>
      <c r="CK186" s="229">
        <v>0</v>
      </c>
      <c r="CL186" s="229">
        <v>75194.7</v>
      </c>
      <c r="CM186" s="229">
        <v>0</v>
      </c>
      <c r="CN186" s="229">
        <v>0</v>
      </c>
      <c r="CO186" s="229">
        <v>4206.68</v>
      </c>
      <c r="CP186" s="229">
        <v>0</v>
      </c>
      <c r="CQ186" s="229">
        <v>0</v>
      </c>
      <c r="CR186" s="229">
        <f t="shared" si="80"/>
        <v>79401.38</v>
      </c>
      <c r="CS186" s="229">
        <v>250</v>
      </c>
      <c r="CT186" s="229">
        <v>0</v>
      </c>
      <c r="CU186" s="229">
        <v>0</v>
      </c>
      <c r="CV186" s="229">
        <v>250</v>
      </c>
      <c r="CW186" s="229"/>
      <c r="CX186" s="229"/>
      <c r="CY186" s="229"/>
      <c r="CZ186" s="229">
        <v>0</v>
      </c>
      <c r="DA186" s="229">
        <f t="shared" si="81"/>
        <v>250</v>
      </c>
      <c r="DB186" s="229">
        <v>0</v>
      </c>
      <c r="DC186" s="229">
        <v>21633.56</v>
      </c>
      <c r="DD186" s="229">
        <v>0</v>
      </c>
      <c r="DE186" s="229">
        <v>0</v>
      </c>
      <c r="DF186" s="229">
        <v>-4613.08</v>
      </c>
      <c r="DG186" s="229">
        <v>0</v>
      </c>
      <c r="DH186" s="229">
        <v>0</v>
      </c>
      <c r="DI186" s="229">
        <v>-4556</v>
      </c>
      <c r="DJ186" s="229">
        <f t="shared" si="82"/>
        <v>12464.480000000003</v>
      </c>
      <c r="DK186" s="229">
        <v>0</v>
      </c>
      <c r="DL186" s="229">
        <v>0</v>
      </c>
      <c r="DM186" s="229">
        <v>-9459.94</v>
      </c>
      <c r="DN186" s="229">
        <v>0</v>
      </c>
      <c r="DO186" s="229">
        <v>0</v>
      </c>
      <c r="DP186" s="230"/>
      <c r="DQ186" s="231">
        <f t="shared" si="92"/>
        <v>1653854.5100000002</v>
      </c>
      <c r="DR186" s="232">
        <f t="shared" si="93"/>
        <v>392682.67000000039</v>
      </c>
      <c r="DS186" s="231">
        <f t="shared" si="94"/>
        <v>3930</v>
      </c>
      <c r="DT186" s="231">
        <f t="shared" si="95"/>
        <v>143482.34999999998</v>
      </c>
      <c r="DU186" s="231">
        <f t="shared" si="96"/>
        <v>21726.66</v>
      </c>
      <c r="DV186" s="231">
        <f t="shared" si="91"/>
        <v>-9459.94</v>
      </c>
    </row>
    <row r="187" spans="1:126" hidden="1">
      <c r="A187" s="226">
        <v>5202</v>
      </c>
      <c r="B187" s="227" t="s">
        <v>478</v>
      </c>
      <c r="C187" s="228" t="s">
        <v>281</v>
      </c>
      <c r="D187" s="228" t="s">
        <v>291</v>
      </c>
      <c r="E187" s="228" t="s">
        <v>5</v>
      </c>
      <c r="F187" s="228" t="s">
        <v>283</v>
      </c>
      <c r="G187" s="229">
        <v>1757664.47</v>
      </c>
      <c r="H187" s="229">
        <v>0</v>
      </c>
      <c r="I187" s="229">
        <v>127484.95</v>
      </c>
      <c r="J187" s="229">
        <v>0</v>
      </c>
      <c r="K187" s="229">
        <v>74700</v>
      </c>
      <c r="L187" s="229">
        <v>2228.2199999999998</v>
      </c>
      <c r="M187" s="229">
        <v>0</v>
      </c>
      <c r="N187" s="229">
        <v>67165.91</v>
      </c>
      <c r="O187" s="229">
        <v>34.18</v>
      </c>
      <c r="P187" s="229">
        <v>97816.43</v>
      </c>
      <c r="Q187" s="229">
        <v>0</v>
      </c>
      <c r="R187" s="229">
        <v>0</v>
      </c>
      <c r="S187" s="229">
        <v>99894.26</v>
      </c>
      <c r="T187" s="229">
        <v>44568.3</v>
      </c>
      <c r="U187" s="229">
        <v>0</v>
      </c>
      <c r="V187" s="229">
        <v>4.38</v>
      </c>
      <c r="W187" s="229">
        <v>19589</v>
      </c>
      <c r="X187" s="229">
        <f t="shared" si="75"/>
        <v>2291150.0999999992</v>
      </c>
      <c r="Y187" s="229">
        <v>1145677.81</v>
      </c>
      <c r="Z187" s="229">
        <v>0</v>
      </c>
      <c r="AA187" s="229">
        <v>244431.67</v>
      </c>
      <c r="AB187" s="229">
        <v>44433.74</v>
      </c>
      <c r="AC187" s="229">
        <v>131318.57</v>
      </c>
      <c r="AD187" s="229">
        <v>85968.81</v>
      </c>
      <c r="AE187" s="229">
        <v>90532.09</v>
      </c>
      <c r="AF187" s="229">
        <v>3548.33</v>
      </c>
      <c r="AG187" s="229">
        <v>7948.94</v>
      </c>
      <c r="AH187" s="229">
        <v>0</v>
      </c>
      <c r="AI187" s="229">
        <v>0</v>
      </c>
      <c r="AJ187" s="229">
        <v>25064.7</v>
      </c>
      <c r="AK187" s="229">
        <v>8766.16</v>
      </c>
      <c r="AL187" s="229">
        <v>43080.89</v>
      </c>
      <c r="AM187" s="229">
        <v>7307.58</v>
      </c>
      <c r="AN187" s="229">
        <v>34163.08</v>
      </c>
      <c r="AO187" s="229">
        <v>4213.47</v>
      </c>
      <c r="AP187" s="229">
        <v>63340.130000000005</v>
      </c>
      <c r="AQ187" s="229">
        <v>93332.160000000003</v>
      </c>
      <c r="AR187" s="229">
        <v>4441.66</v>
      </c>
      <c r="AS187" s="229">
        <v>0</v>
      </c>
      <c r="AT187" s="229">
        <v>44211.240000000005</v>
      </c>
      <c r="AU187" s="229">
        <v>10947.51</v>
      </c>
      <c r="AV187" s="229">
        <v>2070</v>
      </c>
      <c r="AW187" s="229">
        <v>44227.98</v>
      </c>
      <c r="AX187" s="229">
        <v>71916.47</v>
      </c>
      <c r="AY187" s="229">
        <v>9025.2000000000007</v>
      </c>
      <c r="AZ187" s="229">
        <v>36882.550000000003</v>
      </c>
      <c r="BA187" s="229">
        <v>0</v>
      </c>
      <c r="BB187" s="229">
        <v>0</v>
      </c>
      <c r="BC187" s="229">
        <v>0</v>
      </c>
      <c r="BD187" s="229">
        <f t="shared" si="76"/>
        <v>2256850.7400000002</v>
      </c>
      <c r="BE187" s="229">
        <v>197488.27000000008</v>
      </c>
      <c r="BF187" s="229">
        <f t="shared" si="89"/>
        <v>34299.359999998938</v>
      </c>
      <c r="BG187" s="229">
        <f t="shared" si="90"/>
        <v>231787.62999999902</v>
      </c>
      <c r="BH187" s="229">
        <v>8050</v>
      </c>
      <c r="BI187" s="229">
        <v>0</v>
      </c>
      <c r="BJ187" s="229">
        <v>0</v>
      </c>
      <c r="BK187" s="229">
        <v>8050</v>
      </c>
      <c r="BL187" s="229">
        <v>0</v>
      </c>
      <c r="BM187" s="229">
        <v>0</v>
      </c>
      <c r="BN187" s="229">
        <v>0</v>
      </c>
      <c r="BO187" s="229">
        <v>0</v>
      </c>
      <c r="BP187" s="229">
        <v>0</v>
      </c>
      <c r="BQ187" s="229">
        <v>19419</v>
      </c>
      <c r="BR187" s="229">
        <v>8050</v>
      </c>
      <c r="BS187" s="229">
        <v>27469</v>
      </c>
      <c r="BT187" s="229">
        <v>0</v>
      </c>
      <c r="BU187" s="229">
        <v>0</v>
      </c>
      <c r="BV187" s="229">
        <v>0</v>
      </c>
      <c r="BW187" s="229">
        <v>0</v>
      </c>
      <c r="BX187" s="229">
        <v>0</v>
      </c>
      <c r="BY187" s="229">
        <v>0</v>
      </c>
      <c r="BZ187" s="229">
        <v>0</v>
      </c>
      <c r="CA187" s="229">
        <v>0</v>
      </c>
      <c r="CB187" s="229">
        <v>0</v>
      </c>
      <c r="CC187" s="229">
        <f t="shared" si="77"/>
        <v>231787.62999999902</v>
      </c>
      <c r="CD187" s="229"/>
      <c r="CE187" s="229">
        <f t="shared" si="78"/>
        <v>27469</v>
      </c>
      <c r="CF187" s="229"/>
      <c r="CG187" s="229">
        <f t="shared" si="88"/>
        <v>0</v>
      </c>
      <c r="CH187" s="229">
        <f t="shared" si="79"/>
        <v>259256.62999999902</v>
      </c>
      <c r="CI187" s="229">
        <v>351166.47</v>
      </c>
      <c r="CJ187" s="229">
        <v>62774.23</v>
      </c>
      <c r="CK187" s="229">
        <v>0</v>
      </c>
      <c r="CL187" s="229">
        <v>288392.24</v>
      </c>
      <c r="CM187" s="229">
        <v>230.08</v>
      </c>
      <c r="CN187" s="229">
        <v>0</v>
      </c>
      <c r="CO187" s="229">
        <v>6961.12</v>
      </c>
      <c r="CP187" s="229">
        <v>0</v>
      </c>
      <c r="CQ187" s="229">
        <v>0</v>
      </c>
      <c r="CR187" s="229">
        <f t="shared" si="80"/>
        <v>295583.44</v>
      </c>
      <c r="CS187" s="229">
        <v>612.03</v>
      </c>
      <c r="CT187" s="229">
        <v>0</v>
      </c>
      <c r="CU187" s="229">
        <v>0</v>
      </c>
      <c r="CV187" s="229">
        <v>612.03</v>
      </c>
      <c r="CW187" s="229"/>
      <c r="CX187" s="229"/>
      <c r="CY187" s="229"/>
      <c r="CZ187" s="229">
        <v>0</v>
      </c>
      <c r="DA187" s="229">
        <f t="shared" si="81"/>
        <v>612.03</v>
      </c>
      <c r="DB187" s="229">
        <v>13165.5</v>
      </c>
      <c r="DC187" s="229">
        <v>0</v>
      </c>
      <c r="DD187" s="229">
        <v>0</v>
      </c>
      <c r="DE187" s="229">
        <v>0</v>
      </c>
      <c r="DF187" s="229">
        <v>-14713.58</v>
      </c>
      <c r="DG187" s="229">
        <v>-35390.770000000004</v>
      </c>
      <c r="DH187" s="229">
        <v>0</v>
      </c>
      <c r="DI187" s="229">
        <v>0</v>
      </c>
      <c r="DJ187" s="229">
        <f t="shared" si="82"/>
        <v>-36938.850000000006</v>
      </c>
      <c r="DK187" s="229">
        <v>0</v>
      </c>
      <c r="DL187" s="229">
        <v>0</v>
      </c>
      <c r="DM187" s="229">
        <v>0</v>
      </c>
      <c r="DN187" s="229">
        <v>0</v>
      </c>
      <c r="DO187" s="229">
        <v>0</v>
      </c>
      <c r="DP187" s="230">
        <v>1.0000000009313226E-2</v>
      </c>
      <c r="DQ187" s="231">
        <f t="shared" si="92"/>
        <v>1745911.0200000003</v>
      </c>
      <c r="DR187" s="232">
        <f t="shared" si="93"/>
        <v>510939.72</v>
      </c>
      <c r="DS187" s="231">
        <f t="shared" si="94"/>
        <v>71916.47</v>
      </c>
      <c r="DT187" s="231">
        <f t="shared" si="95"/>
        <v>264910.77999999997</v>
      </c>
      <c r="DU187" s="231">
        <f t="shared" si="96"/>
        <v>44568.3</v>
      </c>
      <c r="DV187" s="231">
        <f t="shared" si="91"/>
        <v>0</v>
      </c>
    </row>
    <row r="188" spans="1:126" hidden="1">
      <c r="A188" s="226">
        <v>2108</v>
      </c>
      <c r="B188" s="227" t="s">
        <v>479</v>
      </c>
      <c r="C188" s="228" t="s">
        <v>281</v>
      </c>
      <c r="D188" s="228" t="s">
        <v>291</v>
      </c>
      <c r="E188" s="228" t="s">
        <v>5</v>
      </c>
      <c r="F188" s="228" t="s">
        <v>283</v>
      </c>
      <c r="G188" s="229">
        <v>5094626.16</v>
      </c>
      <c r="H188" s="229">
        <v>0</v>
      </c>
      <c r="I188" s="229">
        <v>360471.19</v>
      </c>
      <c r="J188" s="229">
        <v>0</v>
      </c>
      <c r="K188" s="229">
        <v>508560</v>
      </c>
      <c r="L188" s="229">
        <v>17395.71</v>
      </c>
      <c r="M188" s="229">
        <v>0</v>
      </c>
      <c r="N188" s="229">
        <v>0</v>
      </c>
      <c r="O188" s="229">
        <v>141074.28000000003</v>
      </c>
      <c r="P188" s="229">
        <v>92143.19</v>
      </c>
      <c r="Q188" s="229">
        <v>0</v>
      </c>
      <c r="R188" s="229">
        <v>0</v>
      </c>
      <c r="S188" s="229">
        <v>887.7</v>
      </c>
      <c r="T188" s="229">
        <v>0</v>
      </c>
      <c r="U188" s="229">
        <v>0</v>
      </c>
      <c r="V188" s="229">
        <v>28955.52</v>
      </c>
      <c r="W188" s="229">
        <v>143284</v>
      </c>
      <c r="X188" s="229">
        <f t="shared" si="75"/>
        <v>6387397.7500000009</v>
      </c>
      <c r="Y188" s="229">
        <v>2538374.0599999977</v>
      </c>
      <c r="Z188" s="229">
        <v>583.07999999999993</v>
      </c>
      <c r="AA188" s="229">
        <v>0</v>
      </c>
      <c r="AB188" s="229">
        <v>984602.19000000297</v>
      </c>
      <c r="AC188" s="229">
        <v>537.68999999999983</v>
      </c>
      <c r="AD188" s="229">
        <v>0</v>
      </c>
      <c r="AE188" s="229">
        <v>1063535.7000000034</v>
      </c>
      <c r="AF188" s="229">
        <v>55773.439999999828</v>
      </c>
      <c r="AG188" s="229">
        <v>19969.12</v>
      </c>
      <c r="AH188" s="229">
        <v>0</v>
      </c>
      <c r="AI188" s="229">
        <v>0</v>
      </c>
      <c r="AJ188" s="229">
        <v>72684.369999999981</v>
      </c>
      <c r="AK188" s="229">
        <v>5602</v>
      </c>
      <c r="AL188" s="229">
        <v>4802.130000000001</v>
      </c>
      <c r="AM188" s="229">
        <v>3834.6</v>
      </c>
      <c r="AN188" s="229">
        <v>76924.37000000001</v>
      </c>
      <c r="AO188" s="229">
        <v>70489.570000000007</v>
      </c>
      <c r="AP188" s="229">
        <v>71202.48</v>
      </c>
      <c r="AQ188" s="229">
        <v>135499.95000000022</v>
      </c>
      <c r="AR188" s="229">
        <v>60</v>
      </c>
      <c r="AS188" s="229">
        <v>333.48</v>
      </c>
      <c r="AT188" s="229">
        <v>80953.98</v>
      </c>
      <c r="AU188" s="229">
        <v>24312.75</v>
      </c>
      <c r="AV188" s="229">
        <v>11150.6</v>
      </c>
      <c r="AW188" s="229">
        <v>498333.31999999995</v>
      </c>
      <c r="AX188" s="229">
        <v>297462.39000000013</v>
      </c>
      <c r="AY188" s="229">
        <v>21209.22</v>
      </c>
      <c r="AZ188" s="229">
        <v>357215.76999999979</v>
      </c>
      <c r="BA188" s="229">
        <v>0</v>
      </c>
      <c r="BB188" s="229">
        <v>0</v>
      </c>
      <c r="BC188" s="229">
        <v>0</v>
      </c>
      <c r="BD188" s="229">
        <f t="shared" si="76"/>
        <v>6395446.2600000044</v>
      </c>
      <c r="BE188" s="229">
        <v>1099945.7299999995</v>
      </c>
      <c r="BF188" s="229">
        <f t="shared" si="89"/>
        <v>-8048.5100000035018</v>
      </c>
      <c r="BG188" s="229">
        <f t="shared" si="90"/>
        <v>1091897.219999996</v>
      </c>
      <c r="BH188" s="229">
        <v>13958.5</v>
      </c>
      <c r="BI188" s="229">
        <v>0</v>
      </c>
      <c r="BJ188" s="229">
        <v>0</v>
      </c>
      <c r="BK188" s="229">
        <v>13958.5</v>
      </c>
      <c r="BL188" s="229">
        <v>0</v>
      </c>
      <c r="BM188" s="229">
        <v>0</v>
      </c>
      <c r="BN188" s="229">
        <v>0</v>
      </c>
      <c r="BO188" s="229">
        <v>0</v>
      </c>
      <c r="BP188" s="229">
        <v>0</v>
      </c>
      <c r="BQ188" s="229">
        <v>132712</v>
      </c>
      <c r="BR188" s="229">
        <v>13958.5</v>
      </c>
      <c r="BS188" s="229">
        <v>146670.5</v>
      </c>
      <c r="BT188" s="229">
        <v>0</v>
      </c>
      <c r="BU188" s="229">
        <v>0</v>
      </c>
      <c r="BV188" s="229">
        <v>0</v>
      </c>
      <c r="BW188" s="229">
        <v>0</v>
      </c>
      <c r="BX188" s="229">
        <v>0</v>
      </c>
      <c r="BY188" s="229">
        <v>0</v>
      </c>
      <c r="BZ188" s="229">
        <v>0</v>
      </c>
      <c r="CA188" s="229">
        <v>0</v>
      </c>
      <c r="CB188" s="229">
        <v>0</v>
      </c>
      <c r="CC188" s="229">
        <f t="shared" si="77"/>
        <v>1091897.219999996</v>
      </c>
      <c r="CD188" s="229"/>
      <c r="CE188" s="229">
        <f t="shared" si="78"/>
        <v>146670.5</v>
      </c>
      <c r="CF188" s="229"/>
      <c r="CG188" s="229">
        <f t="shared" si="88"/>
        <v>0</v>
      </c>
      <c r="CH188" s="229">
        <f t="shared" si="79"/>
        <v>1238567.719999996</v>
      </c>
      <c r="CI188" s="229">
        <v>1791707.43</v>
      </c>
      <c r="CJ188" s="229">
        <v>0</v>
      </c>
      <c r="CK188" s="229">
        <v>0</v>
      </c>
      <c r="CL188" s="229">
        <v>1791707.43</v>
      </c>
      <c r="CM188" s="229">
        <v>0</v>
      </c>
      <c r="CN188" s="229">
        <v>0</v>
      </c>
      <c r="CO188" s="229">
        <v>20181.95</v>
      </c>
      <c r="CP188" s="229">
        <v>10791.71</v>
      </c>
      <c r="CQ188" s="229">
        <v>-504992.22</v>
      </c>
      <c r="CR188" s="229">
        <f t="shared" si="80"/>
        <v>1317688.8699999999</v>
      </c>
      <c r="CS188" s="229">
        <v>0</v>
      </c>
      <c r="CT188" s="229">
        <v>0</v>
      </c>
      <c r="CU188" s="229">
        <v>0</v>
      </c>
      <c r="CV188" s="229">
        <v>0</v>
      </c>
      <c r="CW188" s="229"/>
      <c r="CX188" s="229"/>
      <c r="CY188" s="229"/>
      <c r="CZ188" s="229">
        <v>0</v>
      </c>
      <c r="DA188" s="229">
        <f t="shared" si="81"/>
        <v>0</v>
      </c>
      <c r="DB188" s="229">
        <v>0</v>
      </c>
      <c r="DC188" s="229">
        <v>31420.03</v>
      </c>
      <c r="DD188" s="229">
        <v>0</v>
      </c>
      <c r="DE188" s="229">
        <v>0</v>
      </c>
      <c r="DF188" s="229">
        <v>0</v>
      </c>
      <c r="DG188" s="229">
        <v>-110541.18</v>
      </c>
      <c r="DH188" s="229">
        <v>0</v>
      </c>
      <c r="DI188" s="229">
        <v>0</v>
      </c>
      <c r="DJ188" s="229">
        <f t="shared" si="82"/>
        <v>-79121.149999999994</v>
      </c>
      <c r="DK188" s="229">
        <v>0</v>
      </c>
      <c r="DL188" s="229">
        <v>0</v>
      </c>
      <c r="DM188" s="229">
        <v>0</v>
      </c>
      <c r="DN188" s="229">
        <v>0</v>
      </c>
      <c r="DO188" s="229">
        <v>0</v>
      </c>
      <c r="DP188" s="230">
        <v>0</v>
      </c>
      <c r="DQ188" s="231">
        <f t="shared" si="92"/>
        <v>4643406.1600000039</v>
      </c>
      <c r="DR188" s="232">
        <f t="shared" si="93"/>
        <v>1752040.1000000006</v>
      </c>
      <c r="DS188" s="231">
        <f t="shared" si="94"/>
        <v>297462.39000000013</v>
      </c>
      <c r="DT188" s="231">
        <f t="shared" si="95"/>
        <v>234105.17000000004</v>
      </c>
      <c r="DU188" s="231">
        <f t="shared" si="96"/>
        <v>0</v>
      </c>
      <c r="DV188" s="231">
        <f t="shared" si="91"/>
        <v>0</v>
      </c>
    </row>
    <row r="189" spans="1:126" hidden="1">
      <c r="A189" s="226">
        <v>1019</v>
      </c>
      <c r="B189" s="227" t="s">
        <v>480</v>
      </c>
      <c r="C189" s="228" t="s">
        <v>281</v>
      </c>
      <c r="D189" s="228" t="s">
        <v>282</v>
      </c>
      <c r="E189" s="228" t="s">
        <v>5</v>
      </c>
      <c r="F189" s="228" t="s">
        <v>304</v>
      </c>
      <c r="G189" s="229">
        <v>863544.65</v>
      </c>
      <c r="H189" s="229">
        <v>0</v>
      </c>
      <c r="I189" s="229">
        <v>23140.19</v>
      </c>
      <c r="J189" s="229">
        <v>0</v>
      </c>
      <c r="K189" s="229">
        <v>0</v>
      </c>
      <c r="L189" s="229">
        <v>0</v>
      </c>
      <c r="M189" s="229">
        <v>0</v>
      </c>
      <c r="N189" s="229">
        <v>0</v>
      </c>
      <c r="O189" s="229">
        <v>131422.41</v>
      </c>
      <c r="P189" s="229">
        <v>5789.15</v>
      </c>
      <c r="Q189" s="229">
        <v>0</v>
      </c>
      <c r="R189" s="229">
        <v>0</v>
      </c>
      <c r="S189" s="229">
        <v>7146.3699999999953</v>
      </c>
      <c r="T189" s="229">
        <v>24000</v>
      </c>
      <c r="U189" s="229">
        <v>0</v>
      </c>
      <c r="V189" s="229">
        <v>0</v>
      </c>
      <c r="W189" s="229">
        <v>0</v>
      </c>
      <c r="X189" s="229">
        <f t="shared" si="75"/>
        <v>1055042.77</v>
      </c>
      <c r="Y189" s="229">
        <v>219576.99999999991</v>
      </c>
      <c r="Z189" s="229">
        <v>0</v>
      </c>
      <c r="AA189" s="229">
        <v>280299.87</v>
      </c>
      <c r="AB189" s="229">
        <v>1882.5500000000466</v>
      </c>
      <c r="AC189" s="229">
        <v>42575.42</v>
      </c>
      <c r="AD189" s="229">
        <v>22520</v>
      </c>
      <c r="AE189" s="229">
        <v>18158.750000000087</v>
      </c>
      <c r="AF189" s="229">
        <v>3259.8499999999876</v>
      </c>
      <c r="AG189" s="229">
        <v>4343.05</v>
      </c>
      <c r="AH189" s="229">
        <v>0</v>
      </c>
      <c r="AI189" s="229">
        <v>0</v>
      </c>
      <c r="AJ189" s="229">
        <v>19510.21</v>
      </c>
      <c r="AK189" s="229">
        <v>0</v>
      </c>
      <c r="AL189" s="229">
        <v>24492.2</v>
      </c>
      <c r="AM189" s="229">
        <v>974.04</v>
      </c>
      <c r="AN189" s="229">
        <v>13936.189999999964</v>
      </c>
      <c r="AO189" s="229">
        <v>5764</v>
      </c>
      <c r="AP189" s="229">
        <v>8333.75</v>
      </c>
      <c r="AQ189" s="229">
        <v>5110.2199999999866</v>
      </c>
      <c r="AR189" s="229">
        <v>1176</v>
      </c>
      <c r="AS189" s="229">
        <v>0</v>
      </c>
      <c r="AT189" s="229">
        <v>13484.550000000001</v>
      </c>
      <c r="AU189" s="229">
        <v>3291.75</v>
      </c>
      <c r="AV189" s="229">
        <v>0</v>
      </c>
      <c r="AW189" s="229">
        <v>6414.28</v>
      </c>
      <c r="AX189" s="229">
        <v>37321.589999999997</v>
      </c>
      <c r="AY189" s="229">
        <v>0</v>
      </c>
      <c r="AZ189" s="229">
        <v>86232.05</v>
      </c>
      <c r="BA189" s="229">
        <v>0</v>
      </c>
      <c r="BB189" s="229">
        <v>0</v>
      </c>
      <c r="BC189" s="229">
        <v>0</v>
      </c>
      <c r="BD189" s="229">
        <f t="shared" si="76"/>
        <v>818657.32000000007</v>
      </c>
      <c r="BE189" s="229">
        <v>-477525.38999999984</v>
      </c>
      <c r="BF189" s="229">
        <v>236385.44999999995</v>
      </c>
      <c r="BG189" s="229">
        <v>-241139.93999999989</v>
      </c>
      <c r="BH189" s="229">
        <v>5147.5</v>
      </c>
      <c r="BI189" s="229">
        <v>0</v>
      </c>
      <c r="BJ189" s="229">
        <v>0</v>
      </c>
      <c r="BK189" s="229">
        <v>5147.5</v>
      </c>
      <c r="BL189" s="229">
        <v>0</v>
      </c>
      <c r="BM189" s="229">
        <v>0</v>
      </c>
      <c r="BN189" s="229">
        <v>0</v>
      </c>
      <c r="BO189" s="229">
        <v>0</v>
      </c>
      <c r="BP189" s="229">
        <v>0</v>
      </c>
      <c r="BQ189" s="229">
        <v>42680.45</v>
      </c>
      <c r="BR189" s="229">
        <v>5147.5</v>
      </c>
      <c r="BS189" s="229">
        <v>47827.95</v>
      </c>
      <c r="BT189" s="229">
        <v>0</v>
      </c>
      <c r="BU189" s="229">
        <v>0</v>
      </c>
      <c r="BV189" s="229">
        <v>0</v>
      </c>
      <c r="BW189" s="229">
        <v>0</v>
      </c>
      <c r="BX189" s="229">
        <v>0</v>
      </c>
      <c r="BY189" s="229">
        <v>0</v>
      </c>
      <c r="BZ189" s="229">
        <v>0</v>
      </c>
      <c r="CA189" s="229">
        <v>0</v>
      </c>
      <c r="CB189" s="229">
        <v>0</v>
      </c>
      <c r="CC189" s="229"/>
      <c r="CD189" s="229">
        <v>-241139.93999999989</v>
      </c>
      <c r="CE189" s="229">
        <f t="shared" si="78"/>
        <v>47827.95</v>
      </c>
      <c r="CF189" s="229"/>
      <c r="CG189" s="229">
        <v>0</v>
      </c>
      <c r="CH189" s="229">
        <f t="shared" si="79"/>
        <v>-193311.98999999987</v>
      </c>
      <c r="CI189" s="229">
        <v>0</v>
      </c>
      <c r="CJ189" s="229">
        <v>0</v>
      </c>
      <c r="CK189" s="229">
        <v>0</v>
      </c>
      <c r="CL189" s="229">
        <v>0</v>
      </c>
      <c r="CM189" s="229">
        <v>0</v>
      </c>
      <c r="CN189" s="229">
        <v>0</v>
      </c>
      <c r="CO189" s="229">
        <v>0</v>
      </c>
      <c r="CP189" s="229">
        <v>0</v>
      </c>
      <c r="CQ189" s="229">
        <v>0</v>
      </c>
      <c r="CR189" s="229">
        <f t="shared" si="80"/>
        <v>0</v>
      </c>
      <c r="CS189" s="229">
        <v>0</v>
      </c>
      <c r="CT189" s="229">
        <v>0</v>
      </c>
      <c r="CU189" s="229">
        <v>0</v>
      </c>
      <c r="CV189" s="229">
        <v>0</v>
      </c>
      <c r="CW189" s="229"/>
      <c r="CX189" s="229"/>
      <c r="CY189" s="229"/>
      <c r="CZ189" s="229">
        <v>-192582.22999999986</v>
      </c>
      <c r="DA189" s="229">
        <f t="shared" si="81"/>
        <v>-192582.22999999986</v>
      </c>
      <c r="DB189" s="229">
        <v>0</v>
      </c>
      <c r="DC189" s="229">
        <v>0</v>
      </c>
      <c r="DD189" s="229">
        <v>0</v>
      </c>
      <c r="DE189" s="229">
        <v>0</v>
      </c>
      <c r="DF189" s="229">
        <v>-729.76</v>
      </c>
      <c r="DG189" s="229">
        <v>0</v>
      </c>
      <c r="DH189" s="229">
        <v>0</v>
      </c>
      <c r="DI189" s="229">
        <v>0</v>
      </c>
      <c r="DJ189" s="229">
        <f t="shared" si="82"/>
        <v>-729.76</v>
      </c>
      <c r="DK189" s="229">
        <v>0</v>
      </c>
      <c r="DL189" s="229">
        <v>0</v>
      </c>
      <c r="DM189" s="229">
        <v>0</v>
      </c>
      <c r="DN189" s="229">
        <v>0</v>
      </c>
      <c r="DO189" s="229">
        <v>0</v>
      </c>
      <c r="DP189" s="230">
        <v>0</v>
      </c>
      <c r="DQ189" s="231">
        <f t="shared" si="92"/>
        <v>588273.44000000006</v>
      </c>
      <c r="DR189" s="232">
        <f t="shared" si="93"/>
        <v>230383.88</v>
      </c>
      <c r="DS189" s="231">
        <f t="shared" si="94"/>
        <v>37321.589999999997</v>
      </c>
      <c r="DT189" s="231">
        <f t="shared" si="95"/>
        <v>144357.93</v>
      </c>
      <c r="DU189" s="231">
        <f t="shared" si="96"/>
        <v>24000</v>
      </c>
      <c r="DV189" s="231">
        <f t="shared" si="91"/>
        <v>0</v>
      </c>
    </row>
    <row r="190" spans="1:126" hidden="1">
      <c r="A190" s="226">
        <v>2306</v>
      </c>
      <c r="B190" s="227" t="s">
        <v>481</v>
      </c>
      <c r="C190" s="228" t="s">
        <v>281</v>
      </c>
      <c r="D190" s="228" t="s">
        <v>291</v>
      </c>
      <c r="E190" s="228" t="s">
        <v>5</v>
      </c>
      <c r="F190" s="228" t="s">
        <v>283</v>
      </c>
      <c r="G190" s="229">
        <v>1270425.44</v>
      </c>
      <c r="H190" s="229">
        <v>0</v>
      </c>
      <c r="I190" s="229">
        <v>23661.119999999999</v>
      </c>
      <c r="J190" s="229">
        <v>0</v>
      </c>
      <c r="K190" s="229">
        <v>113960</v>
      </c>
      <c r="L190" s="229">
        <v>6142.57</v>
      </c>
      <c r="M190" s="229">
        <v>0</v>
      </c>
      <c r="N190" s="229">
        <v>0</v>
      </c>
      <c r="O190" s="229">
        <v>74593.649999999994</v>
      </c>
      <c r="P190" s="229">
        <v>7422.13</v>
      </c>
      <c r="Q190" s="229">
        <v>0</v>
      </c>
      <c r="R190" s="229">
        <v>0</v>
      </c>
      <c r="S190" s="229">
        <v>7222.71</v>
      </c>
      <c r="T190" s="229">
        <v>0</v>
      </c>
      <c r="U190" s="229">
        <v>0</v>
      </c>
      <c r="V190" s="229">
        <v>6790</v>
      </c>
      <c r="W190" s="229">
        <v>50657</v>
      </c>
      <c r="X190" s="229">
        <f t="shared" si="75"/>
        <v>1560874.6199999999</v>
      </c>
      <c r="Y190" s="229">
        <v>716624.84000000113</v>
      </c>
      <c r="Z190" s="229">
        <v>1779.0000000000005</v>
      </c>
      <c r="AA190" s="229">
        <v>272135.09000000003</v>
      </c>
      <c r="AB190" s="229">
        <v>43834.27000000031</v>
      </c>
      <c r="AC190" s="229">
        <v>103017.88</v>
      </c>
      <c r="AD190" s="229">
        <v>0</v>
      </c>
      <c r="AE190" s="229">
        <v>58725.979999999661</v>
      </c>
      <c r="AF190" s="229">
        <v>0</v>
      </c>
      <c r="AG190" s="229">
        <v>18767.63</v>
      </c>
      <c r="AH190" s="229">
        <v>0</v>
      </c>
      <c r="AI190" s="229">
        <v>4.32</v>
      </c>
      <c r="AJ190" s="229">
        <v>24811.66</v>
      </c>
      <c r="AK190" s="229">
        <v>1565.5</v>
      </c>
      <c r="AL190" s="229">
        <v>1460.76</v>
      </c>
      <c r="AM190" s="229">
        <v>5329.54</v>
      </c>
      <c r="AN190" s="229">
        <v>26561.649999999998</v>
      </c>
      <c r="AO190" s="229">
        <v>19886.79</v>
      </c>
      <c r="AP190" s="229">
        <v>1762.38</v>
      </c>
      <c r="AQ190" s="229">
        <v>132979.56</v>
      </c>
      <c r="AR190" s="229">
        <v>0</v>
      </c>
      <c r="AS190" s="229">
        <v>24.04</v>
      </c>
      <c r="AT190" s="229">
        <v>9440.2999999999975</v>
      </c>
      <c r="AU190" s="229">
        <v>5139.75</v>
      </c>
      <c r="AV190" s="229">
        <v>2607</v>
      </c>
      <c r="AW190" s="229">
        <v>82190.499999999971</v>
      </c>
      <c r="AX190" s="229">
        <v>12535.400000000001</v>
      </c>
      <c r="AY190" s="229">
        <v>5189.49</v>
      </c>
      <c r="AZ190" s="229">
        <v>54360.240000000005</v>
      </c>
      <c r="BA190" s="229">
        <v>0</v>
      </c>
      <c r="BB190" s="229">
        <v>0</v>
      </c>
      <c r="BC190" s="229">
        <v>0</v>
      </c>
      <c r="BD190" s="229">
        <f t="shared" si="76"/>
        <v>1600733.570000001</v>
      </c>
      <c r="BE190" s="229">
        <v>319770.74999999936</v>
      </c>
      <c r="BF190" s="229">
        <f>X190-BD190</f>
        <v>-39858.950000001118</v>
      </c>
      <c r="BG190" s="229">
        <f>BE190+BF190</f>
        <v>279911.79999999824</v>
      </c>
      <c r="BH190" s="229">
        <v>26109</v>
      </c>
      <c r="BI190" s="229">
        <v>0</v>
      </c>
      <c r="BJ190" s="229">
        <v>0</v>
      </c>
      <c r="BK190" s="229">
        <v>26109</v>
      </c>
      <c r="BL190" s="229">
        <v>0</v>
      </c>
      <c r="BM190" s="229">
        <v>21372.31</v>
      </c>
      <c r="BN190" s="229">
        <v>0</v>
      </c>
      <c r="BO190" s="229">
        <v>3199</v>
      </c>
      <c r="BP190" s="229">
        <v>24571.31</v>
      </c>
      <c r="BQ190" s="229">
        <v>29505.29</v>
      </c>
      <c r="BR190" s="229">
        <v>1537.6899999999987</v>
      </c>
      <c r="BS190" s="229">
        <v>31042.98</v>
      </c>
      <c r="BT190" s="229">
        <v>0</v>
      </c>
      <c r="BU190" s="229">
        <v>0</v>
      </c>
      <c r="BV190" s="229">
        <v>0</v>
      </c>
      <c r="BW190" s="229">
        <v>0</v>
      </c>
      <c r="BX190" s="229">
        <v>0</v>
      </c>
      <c r="BY190" s="229">
        <v>0</v>
      </c>
      <c r="BZ190" s="229">
        <v>0</v>
      </c>
      <c r="CA190" s="229">
        <v>0</v>
      </c>
      <c r="CB190" s="229">
        <v>0</v>
      </c>
      <c r="CC190" s="229">
        <f t="shared" si="77"/>
        <v>279911.79999999824</v>
      </c>
      <c r="CD190" s="229"/>
      <c r="CE190" s="229">
        <f t="shared" si="78"/>
        <v>31042.98</v>
      </c>
      <c r="CF190" s="229"/>
      <c r="CG190" s="229">
        <f>CB190</f>
        <v>0</v>
      </c>
      <c r="CH190" s="229">
        <f t="shared" si="79"/>
        <v>310954.77999999822</v>
      </c>
      <c r="CI190" s="229">
        <v>458548.66</v>
      </c>
      <c r="CJ190" s="229">
        <v>126</v>
      </c>
      <c r="CK190" s="229">
        <v>0</v>
      </c>
      <c r="CL190" s="229">
        <v>458422.66</v>
      </c>
      <c r="CM190" s="229">
        <v>0</v>
      </c>
      <c r="CN190" s="229">
        <v>0</v>
      </c>
      <c r="CO190" s="229">
        <v>3027.06</v>
      </c>
      <c r="CP190" s="229">
        <v>0</v>
      </c>
      <c r="CQ190" s="229">
        <v>-160885</v>
      </c>
      <c r="CR190" s="229">
        <f t="shared" si="80"/>
        <v>300564.71999999997</v>
      </c>
      <c r="CS190" s="229">
        <v>0</v>
      </c>
      <c r="CT190" s="229">
        <v>0</v>
      </c>
      <c r="CU190" s="229">
        <v>0</v>
      </c>
      <c r="CV190" s="229">
        <v>0</v>
      </c>
      <c r="CW190" s="229"/>
      <c r="CX190" s="229"/>
      <c r="CY190" s="229"/>
      <c r="CZ190" s="229">
        <v>0</v>
      </c>
      <c r="DA190" s="229">
        <f t="shared" si="81"/>
        <v>0</v>
      </c>
      <c r="DB190" s="229">
        <v>0</v>
      </c>
      <c r="DC190" s="229">
        <v>10389.74</v>
      </c>
      <c r="DD190" s="229">
        <v>0</v>
      </c>
      <c r="DE190" s="229">
        <v>0</v>
      </c>
      <c r="DF190" s="229">
        <v>0</v>
      </c>
      <c r="DG190" s="229">
        <v>0</v>
      </c>
      <c r="DH190" s="229">
        <v>0</v>
      </c>
      <c r="DI190" s="229">
        <v>0</v>
      </c>
      <c r="DJ190" s="229">
        <f t="shared" si="82"/>
        <v>10389.74</v>
      </c>
      <c r="DK190" s="229">
        <v>0</v>
      </c>
      <c r="DL190" s="229">
        <v>0</v>
      </c>
      <c r="DM190" s="229">
        <v>0</v>
      </c>
      <c r="DN190" s="229">
        <v>0</v>
      </c>
      <c r="DO190" s="229">
        <v>0</v>
      </c>
      <c r="DP190" s="230">
        <v>0.32000000000698492</v>
      </c>
      <c r="DQ190" s="231">
        <f t="shared" si="92"/>
        <v>1196117.0600000012</v>
      </c>
      <c r="DR190" s="232">
        <f t="shared" si="93"/>
        <v>404616.50999999978</v>
      </c>
      <c r="DS190" s="231">
        <f t="shared" si="94"/>
        <v>12535.400000000001</v>
      </c>
      <c r="DT190" s="231">
        <f t="shared" si="95"/>
        <v>89238.49</v>
      </c>
      <c r="DU190" s="231">
        <f t="shared" si="96"/>
        <v>0</v>
      </c>
      <c r="DV190" s="231">
        <f t="shared" si="91"/>
        <v>0</v>
      </c>
    </row>
    <row r="191" spans="1:126" ht="14.25" hidden="1" customHeight="1">
      <c r="A191" s="226">
        <v>2308</v>
      </c>
      <c r="B191" s="227" t="s">
        <v>483</v>
      </c>
      <c r="C191" s="228" t="s">
        <v>281</v>
      </c>
      <c r="D191" s="228" t="s">
        <v>291</v>
      </c>
      <c r="E191" s="228" t="s">
        <v>5</v>
      </c>
      <c r="F191" s="228" t="s">
        <v>283</v>
      </c>
      <c r="G191" s="229">
        <v>2690724.42</v>
      </c>
      <c r="H191" s="229">
        <v>0</v>
      </c>
      <c r="I191" s="229">
        <v>125308.44</v>
      </c>
      <c r="J191" s="229">
        <v>0</v>
      </c>
      <c r="K191" s="229">
        <v>337440</v>
      </c>
      <c r="L191" s="229">
        <v>2342.5700000000002</v>
      </c>
      <c r="M191" s="229">
        <v>0</v>
      </c>
      <c r="N191" s="229">
        <v>3217</v>
      </c>
      <c r="O191" s="229">
        <v>38012.36</v>
      </c>
      <c r="P191" s="229">
        <v>35108.769999999997</v>
      </c>
      <c r="Q191" s="229">
        <v>0</v>
      </c>
      <c r="R191" s="229">
        <v>0</v>
      </c>
      <c r="S191" s="229">
        <v>9010.7000000000007</v>
      </c>
      <c r="T191" s="229">
        <v>1100</v>
      </c>
      <c r="U191" s="229">
        <v>0</v>
      </c>
      <c r="V191" s="229">
        <v>11143.88</v>
      </c>
      <c r="W191" s="229">
        <v>49826</v>
      </c>
      <c r="X191" s="229">
        <f t="shared" si="75"/>
        <v>3303234.1399999997</v>
      </c>
      <c r="Y191" s="229">
        <v>1424416.2</v>
      </c>
      <c r="Z191" s="229">
        <v>0</v>
      </c>
      <c r="AA191" s="229">
        <v>610462.31000000006</v>
      </c>
      <c r="AB191" s="229">
        <v>133428.03</v>
      </c>
      <c r="AC191" s="229">
        <v>213164.35</v>
      </c>
      <c r="AD191" s="229">
        <v>98932.49</v>
      </c>
      <c r="AE191" s="229">
        <v>94683.62</v>
      </c>
      <c r="AF191" s="229">
        <v>0</v>
      </c>
      <c r="AG191" s="229">
        <v>6652.22</v>
      </c>
      <c r="AH191" s="229">
        <v>0</v>
      </c>
      <c r="AI191" s="229">
        <v>0</v>
      </c>
      <c r="AJ191" s="229">
        <v>33117.85</v>
      </c>
      <c r="AK191" s="229">
        <v>5281.38</v>
      </c>
      <c r="AL191" s="229">
        <v>22538.11</v>
      </c>
      <c r="AM191" s="229">
        <v>10604.48</v>
      </c>
      <c r="AN191" s="229">
        <v>49728.39</v>
      </c>
      <c r="AO191" s="229">
        <v>36039.78</v>
      </c>
      <c r="AP191" s="229">
        <v>13268.25</v>
      </c>
      <c r="AQ191" s="229">
        <v>45016.27</v>
      </c>
      <c r="AR191" s="229">
        <v>25014.199999999997</v>
      </c>
      <c r="AS191" s="229">
        <v>0</v>
      </c>
      <c r="AT191" s="229">
        <v>58762.589999999989</v>
      </c>
      <c r="AU191" s="229">
        <v>9471</v>
      </c>
      <c r="AV191" s="229">
        <v>0</v>
      </c>
      <c r="AW191" s="229">
        <v>74386.139999999985</v>
      </c>
      <c r="AX191" s="229">
        <v>239292.77</v>
      </c>
      <c r="AY191" s="229">
        <v>29420</v>
      </c>
      <c r="AZ191" s="229">
        <v>143573.47</v>
      </c>
      <c r="BA191" s="229">
        <v>0</v>
      </c>
      <c r="BB191" s="229">
        <v>0</v>
      </c>
      <c r="BC191" s="229">
        <v>0</v>
      </c>
      <c r="BD191" s="229">
        <f t="shared" si="76"/>
        <v>3377253.9000000008</v>
      </c>
      <c r="BE191" s="229">
        <v>506946.21999999945</v>
      </c>
      <c r="BF191" s="229">
        <f>X191-BD191</f>
        <v>-74019.760000001173</v>
      </c>
      <c r="BG191" s="229">
        <f>BE191+BF191</f>
        <v>432926.45999999827</v>
      </c>
      <c r="BH191" s="229">
        <v>8892.6299999999992</v>
      </c>
      <c r="BI191" s="229">
        <v>0</v>
      </c>
      <c r="BJ191" s="229">
        <v>0</v>
      </c>
      <c r="BK191" s="229">
        <v>8892.6299999999992</v>
      </c>
      <c r="BL191" s="229">
        <v>0</v>
      </c>
      <c r="BM191" s="229">
        <v>0</v>
      </c>
      <c r="BN191" s="229">
        <v>0</v>
      </c>
      <c r="BO191" s="229">
        <v>0</v>
      </c>
      <c r="BP191" s="229">
        <v>0</v>
      </c>
      <c r="BQ191" s="229">
        <v>17537.740000000002</v>
      </c>
      <c r="BR191" s="229">
        <v>8892.6299999999992</v>
      </c>
      <c r="BS191" s="229">
        <v>26430.370000000003</v>
      </c>
      <c r="BT191" s="229">
        <v>0</v>
      </c>
      <c r="BU191" s="229">
        <v>0</v>
      </c>
      <c r="BV191" s="229">
        <v>0</v>
      </c>
      <c r="BW191" s="229">
        <v>0</v>
      </c>
      <c r="BX191" s="229">
        <v>0</v>
      </c>
      <c r="BY191" s="229">
        <v>0</v>
      </c>
      <c r="BZ191" s="229">
        <v>0</v>
      </c>
      <c r="CA191" s="229">
        <v>0</v>
      </c>
      <c r="CB191" s="229">
        <v>0</v>
      </c>
      <c r="CC191" s="229">
        <f t="shared" si="77"/>
        <v>432926.45999999827</v>
      </c>
      <c r="CD191" s="229"/>
      <c r="CE191" s="229">
        <f t="shared" si="78"/>
        <v>26430.370000000003</v>
      </c>
      <c r="CF191" s="229"/>
      <c r="CG191" s="229">
        <f>CB191</f>
        <v>0</v>
      </c>
      <c r="CH191" s="229">
        <f t="shared" si="79"/>
        <v>459356.82999999827</v>
      </c>
      <c r="CI191" s="229">
        <v>445156.52</v>
      </c>
      <c r="CJ191" s="229">
        <v>275205.09000000003</v>
      </c>
      <c r="CK191" s="229">
        <v>0</v>
      </c>
      <c r="CL191" s="229">
        <v>169951.43</v>
      </c>
      <c r="CM191" s="229">
        <v>0</v>
      </c>
      <c r="CN191" s="229">
        <v>0</v>
      </c>
      <c r="CO191" s="229">
        <v>13044.74</v>
      </c>
      <c r="CP191" s="229">
        <v>0</v>
      </c>
      <c r="CQ191" s="229">
        <v>-1703.27</v>
      </c>
      <c r="CR191" s="229">
        <f t="shared" si="80"/>
        <v>181292.9</v>
      </c>
      <c r="CS191" s="229">
        <v>296911.31</v>
      </c>
      <c r="CT191" s="229">
        <v>0</v>
      </c>
      <c r="CU191" s="229">
        <v>0</v>
      </c>
      <c r="CV191" s="229">
        <v>296911.31</v>
      </c>
      <c r="CW191" s="229"/>
      <c r="CX191" s="229"/>
      <c r="CY191" s="229"/>
      <c r="CZ191" s="229">
        <v>0</v>
      </c>
      <c r="DA191" s="229">
        <f t="shared" si="81"/>
        <v>296911.31</v>
      </c>
      <c r="DB191" s="229">
        <v>0</v>
      </c>
      <c r="DC191" s="229">
        <v>0</v>
      </c>
      <c r="DD191" s="229">
        <v>0</v>
      </c>
      <c r="DE191" s="229">
        <v>0</v>
      </c>
      <c r="DF191" s="229">
        <v>-12812.75</v>
      </c>
      <c r="DG191" s="229">
        <v>-6034.56</v>
      </c>
      <c r="DH191" s="229">
        <v>0</v>
      </c>
      <c r="DI191" s="229">
        <v>0</v>
      </c>
      <c r="DJ191" s="229">
        <f t="shared" si="82"/>
        <v>-18847.310000000001</v>
      </c>
      <c r="DK191" s="229">
        <v>0</v>
      </c>
      <c r="DL191" s="229">
        <v>0</v>
      </c>
      <c r="DM191" s="229">
        <v>0</v>
      </c>
      <c r="DN191" s="229">
        <v>0</v>
      </c>
      <c r="DO191" s="229">
        <v>0</v>
      </c>
      <c r="DP191" s="230">
        <v>-6.9999999948777258E-2</v>
      </c>
      <c r="DQ191" s="231">
        <f t="shared" si="92"/>
        <v>2575087.0000000005</v>
      </c>
      <c r="DR191" s="232">
        <f t="shared" si="93"/>
        <v>802166.90000000037</v>
      </c>
      <c r="DS191" s="231">
        <f t="shared" si="94"/>
        <v>239292.77</v>
      </c>
      <c r="DT191" s="231">
        <f t="shared" si="95"/>
        <v>85348.83</v>
      </c>
      <c r="DU191" s="231">
        <f t="shared" si="96"/>
        <v>1100</v>
      </c>
      <c r="DV191" s="231">
        <f t="shared" si="91"/>
        <v>0</v>
      </c>
    </row>
    <row r="192" spans="1:126" ht="32" hidden="1">
      <c r="A192" s="226">
        <v>2245</v>
      </c>
      <c r="B192" s="227" t="s">
        <v>484</v>
      </c>
      <c r="C192" s="228" t="s">
        <v>281</v>
      </c>
      <c r="D192" s="228" t="s">
        <v>291</v>
      </c>
      <c r="E192" s="228" t="s">
        <v>5</v>
      </c>
      <c r="F192" s="228" t="s">
        <v>283</v>
      </c>
      <c r="G192" s="229">
        <v>1673592.95</v>
      </c>
      <c r="H192" s="229">
        <v>0</v>
      </c>
      <c r="I192" s="229">
        <v>169034.9</v>
      </c>
      <c r="J192" s="229">
        <v>0</v>
      </c>
      <c r="K192" s="229">
        <v>201280</v>
      </c>
      <c r="L192" s="229">
        <v>856.93</v>
      </c>
      <c r="M192" s="229">
        <v>0</v>
      </c>
      <c r="N192" s="229">
        <v>260</v>
      </c>
      <c r="O192" s="229">
        <v>12656.67</v>
      </c>
      <c r="P192" s="229">
        <v>0</v>
      </c>
      <c r="Q192" s="229">
        <v>0</v>
      </c>
      <c r="R192" s="229">
        <v>0</v>
      </c>
      <c r="S192" s="229">
        <v>0</v>
      </c>
      <c r="T192" s="229">
        <v>24217.91</v>
      </c>
      <c r="U192" s="229">
        <v>0</v>
      </c>
      <c r="V192" s="229">
        <v>8083.25</v>
      </c>
      <c r="W192" s="229">
        <v>33281</v>
      </c>
      <c r="X192" s="229">
        <f t="shared" si="75"/>
        <v>2123263.6099999994</v>
      </c>
      <c r="Y192" s="229">
        <v>872625.20000000135</v>
      </c>
      <c r="Z192" s="229">
        <v>0</v>
      </c>
      <c r="AA192" s="229">
        <v>356156.64</v>
      </c>
      <c r="AB192" s="229">
        <v>78590.67000000074</v>
      </c>
      <c r="AC192" s="229">
        <v>171037.93</v>
      </c>
      <c r="AD192" s="229">
        <v>0</v>
      </c>
      <c r="AE192" s="229">
        <v>12342.609999999637</v>
      </c>
      <c r="AF192" s="229">
        <v>6864.170000000051</v>
      </c>
      <c r="AG192" s="229">
        <v>4288.6899999999996</v>
      </c>
      <c r="AH192" s="229">
        <v>0</v>
      </c>
      <c r="AI192" s="229">
        <v>3476.15</v>
      </c>
      <c r="AJ192" s="229">
        <v>10875.28</v>
      </c>
      <c r="AK192" s="229">
        <v>2730</v>
      </c>
      <c r="AL192" s="229">
        <v>190.55</v>
      </c>
      <c r="AM192" s="229">
        <v>4797.7</v>
      </c>
      <c r="AN192" s="229">
        <v>35377.29</v>
      </c>
      <c r="AO192" s="229">
        <v>18595.43</v>
      </c>
      <c r="AP192" s="229">
        <v>15766.4</v>
      </c>
      <c r="AQ192" s="229">
        <v>85183.330000000133</v>
      </c>
      <c r="AR192" s="229">
        <v>4756.5</v>
      </c>
      <c r="AS192" s="229">
        <v>52582</v>
      </c>
      <c r="AT192" s="229">
        <v>0</v>
      </c>
      <c r="AU192" s="229">
        <v>5139.75</v>
      </c>
      <c r="AV192" s="229">
        <v>3676.4</v>
      </c>
      <c r="AW192" s="229">
        <v>121801.60000000001</v>
      </c>
      <c r="AX192" s="229">
        <v>238425.51</v>
      </c>
      <c r="AY192" s="229">
        <v>37175.700000000004</v>
      </c>
      <c r="AZ192" s="229">
        <v>159849.27000000002</v>
      </c>
      <c r="BA192" s="229">
        <v>0</v>
      </c>
      <c r="BB192" s="229">
        <v>0</v>
      </c>
      <c r="BC192" s="229">
        <v>0</v>
      </c>
      <c r="BD192" s="229">
        <f t="shared" si="76"/>
        <v>2302304.7700000019</v>
      </c>
      <c r="BE192" s="229">
        <v>204337.54000000044</v>
      </c>
      <c r="BF192" s="229">
        <f>X192-BD192</f>
        <v>-179041.16000000248</v>
      </c>
      <c r="BG192" s="229">
        <f>BE192+BF192</f>
        <v>25296.379999997967</v>
      </c>
      <c r="BH192" s="229">
        <v>6551.5</v>
      </c>
      <c r="BI192" s="229">
        <v>0</v>
      </c>
      <c r="BJ192" s="229">
        <v>0</v>
      </c>
      <c r="BK192" s="229">
        <v>6551.5</v>
      </c>
      <c r="BL192" s="229">
        <v>0</v>
      </c>
      <c r="BM192" s="229">
        <v>5203.83</v>
      </c>
      <c r="BN192" s="229">
        <v>0</v>
      </c>
      <c r="BO192" s="229">
        <v>1888.07</v>
      </c>
      <c r="BP192" s="229">
        <v>7091.9</v>
      </c>
      <c r="BQ192" s="229">
        <v>45641.729999999996</v>
      </c>
      <c r="BR192" s="229">
        <v>-540.39999999999964</v>
      </c>
      <c r="BS192" s="229">
        <v>45101.329999999994</v>
      </c>
      <c r="BT192" s="229">
        <v>0</v>
      </c>
      <c r="BU192" s="229">
        <v>0</v>
      </c>
      <c r="BV192" s="229">
        <v>0</v>
      </c>
      <c r="BW192" s="229">
        <v>0</v>
      </c>
      <c r="BX192" s="229">
        <v>0</v>
      </c>
      <c r="BY192" s="229">
        <v>0</v>
      </c>
      <c r="BZ192" s="229">
        <v>0</v>
      </c>
      <c r="CA192" s="229">
        <v>0</v>
      </c>
      <c r="CB192" s="229">
        <v>0</v>
      </c>
      <c r="CC192" s="229">
        <f t="shared" si="77"/>
        <v>25296.379999997967</v>
      </c>
      <c r="CD192" s="229"/>
      <c r="CE192" s="229">
        <f t="shared" si="78"/>
        <v>45101.329999999994</v>
      </c>
      <c r="CF192" s="229"/>
      <c r="CG192" s="229">
        <f>CB192</f>
        <v>0</v>
      </c>
      <c r="CH192" s="229">
        <f t="shared" si="79"/>
        <v>70397.709999997955</v>
      </c>
      <c r="CI192" s="229">
        <v>231188.33</v>
      </c>
      <c r="CJ192" s="229">
        <v>338.22</v>
      </c>
      <c r="CK192" s="229">
        <v>0</v>
      </c>
      <c r="CL192" s="229">
        <v>230850.11</v>
      </c>
      <c r="CM192" s="229">
        <v>0</v>
      </c>
      <c r="CN192" s="229">
        <v>0</v>
      </c>
      <c r="CO192" s="229">
        <v>4217.21</v>
      </c>
      <c r="CP192" s="229">
        <v>0</v>
      </c>
      <c r="CQ192" s="229">
        <v>-120067.83</v>
      </c>
      <c r="CR192" s="229">
        <f t="shared" si="80"/>
        <v>114999.48999999998</v>
      </c>
      <c r="CS192" s="229">
        <v>0</v>
      </c>
      <c r="CT192" s="229">
        <v>0</v>
      </c>
      <c r="CU192" s="229">
        <v>0</v>
      </c>
      <c r="CV192" s="229">
        <v>0</v>
      </c>
      <c r="CW192" s="229"/>
      <c r="CX192" s="229"/>
      <c r="CY192" s="229"/>
      <c r="CZ192" s="229">
        <v>0</v>
      </c>
      <c r="DA192" s="229">
        <f t="shared" si="81"/>
        <v>0</v>
      </c>
      <c r="DB192" s="229">
        <v>0</v>
      </c>
      <c r="DC192" s="229">
        <v>7671.67</v>
      </c>
      <c r="DD192" s="229">
        <v>0</v>
      </c>
      <c r="DE192" s="229">
        <v>0</v>
      </c>
      <c r="DF192" s="229">
        <v>-21652.79</v>
      </c>
      <c r="DG192" s="229">
        <v>-30620.66</v>
      </c>
      <c r="DH192" s="229">
        <v>0</v>
      </c>
      <c r="DI192" s="229">
        <v>0</v>
      </c>
      <c r="DJ192" s="229">
        <f t="shared" si="82"/>
        <v>-44601.78</v>
      </c>
      <c r="DK192" s="229">
        <v>0</v>
      </c>
      <c r="DL192" s="229">
        <v>0</v>
      </c>
      <c r="DM192" s="229">
        <v>0</v>
      </c>
      <c r="DN192" s="229">
        <v>0</v>
      </c>
      <c r="DO192" s="229">
        <v>0</v>
      </c>
      <c r="DP192" s="230">
        <v>0</v>
      </c>
      <c r="DQ192" s="231">
        <f t="shared" si="92"/>
        <v>1497617.2200000018</v>
      </c>
      <c r="DR192" s="232">
        <f t="shared" si="93"/>
        <v>804687.55</v>
      </c>
      <c r="DS192" s="231">
        <f t="shared" si="94"/>
        <v>238425.51</v>
      </c>
      <c r="DT192" s="231">
        <f t="shared" si="95"/>
        <v>12916.67</v>
      </c>
      <c r="DU192" s="231">
        <f t="shared" si="96"/>
        <v>24217.91</v>
      </c>
      <c r="DV192" s="231">
        <f t="shared" si="91"/>
        <v>0</v>
      </c>
    </row>
    <row r="193" spans="1:126" hidden="1">
      <c r="A193" s="226">
        <v>1020</v>
      </c>
      <c r="B193" s="227" t="s">
        <v>485</v>
      </c>
      <c r="C193" s="228" t="s">
        <v>281</v>
      </c>
      <c r="D193" s="228" t="s">
        <v>282</v>
      </c>
      <c r="E193" s="228" t="s">
        <v>5</v>
      </c>
      <c r="F193" s="228" t="s">
        <v>293</v>
      </c>
      <c r="G193" s="229">
        <v>1305931.0900000001</v>
      </c>
      <c r="H193" s="229">
        <v>0</v>
      </c>
      <c r="I193" s="229">
        <v>72809.97</v>
      </c>
      <c r="J193" s="229">
        <v>0</v>
      </c>
      <c r="K193" s="229">
        <v>0</v>
      </c>
      <c r="L193" s="229">
        <v>0</v>
      </c>
      <c r="M193" s="229">
        <v>0</v>
      </c>
      <c r="N193" s="229">
        <v>1000</v>
      </c>
      <c r="O193" s="229">
        <v>0</v>
      </c>
      <c r="P193" s="229">
        <v>0</v>
      </c>
      <c r="Q193" s="229">
        <v>0</v>
      </c>
      <c r="R193" s="229">
        <v>0</v>
      </c>
      <c r="S193" s="229">
        <v>104734.65</v>
      </c>
      <c r="T193" s="229">
        <v>424893.08</v>
      </c>
      <c r="U193" s="229">
        <v>0</v>
      </c>
      <c r="V193" s="229">
        <v>0</v>
      </c>
      <c r="W193" s="229">
        <v>0</v>
      </c>
      <c r="X193" s="229">
        <f t="shared" si="75"/>
        <v>1909368.79</v>
      </c>
      <c r="Y193" s="229">
        <v>421825.90999999963</v>
      </c>
      <c r="Z193" s="229">
        <v>0</v>
      </c>
      <c r="AA193" s="229">
        <v>591421.76</v>
      </c>
      <c r="AB193" s="229">
        <v>79236.210000000021</v>
      </c>
      <c r="AC193" s="229">
        <v>56278.95</v>
      </c>
      <c r="AD193" s="229">
        <v>0</v>
      </c>
      <c r="AE193" s="229">
        <v>3831.6800000008661</v>
      </c>
      <c r="AF193" s="229">
        <v>4672.4499999999844</v>
      </c>
      <c r="AG193" s="229">
        <v>3061</v>
      </c>
      <c r="AH193" s="229">
        <v>0</v>
      </c>
      <c r="AI193" s="229">
        <v>0</v>
      </c>
      <c r="AJ193" s="229">
        <v>7665.2100000000019</v>
      </c>
      <c r="AK193" s="229">
        <v>0</v>
      </c>
      <c r="AL193" s="229">
        <v>14298.810000000001</v>
      </c>
      <c r="AM193" s="229">
        <v>4057.3</v>
      </c>
      <c r="AN193" s="229">
        <v>36036.550000000003</v>
      </c>
      <c r="AO193" s="229">
        <v>20981.57</v>
      </c>
      <c r="AP193" s="229">
        <v>1966.6899999999998</v>
      </c>
      <c r="AQ193" s="229">
        <v>37622.9</v>
      </c>
      <c r="AR193" s="229">
        <v>0</v>
      </c>
      <c r="AS193" s="229">
        <v>0</v>
      </c>
      <c r="AT193" s="229">
        <v>13372.159999999993</v>
      </c>
      <c r="AU193" s="229">
        <v>3291.75</v>
      </c>
      <c r="AV193" s="229">
        <v>0</v>
      </c>
      <c r="AW193" s="229">
        <v>18389.740000000002</v>
      </c>
      <c r="AX193" s="229">
        <v>265339.14</v>
      </c>
      <c r="AY193" s="229">
        <v>7164.99</v>
      </c>
      <c r="AZ193" s="229">
        <v>99413.260000000766</v>
      </c>
      <c r="BA193" s="229">
        <v>1264.3499999999999</v>
      </c>
      <c r="BB193" s="229">
        <v>0</v>
      </c>
      <c r="BC193" s="229">
        <v>0</v>
      </c>
      <c r="BD193" s="229">
        <f t="shared" si="76"/>
        <v>1691192.3800000011</v>
      </c>
      <c r="BE193" s="229">
        <v>-431316.2</v>
      </c>
      <c r="BF193" s="229">
        <v>218176.40999999898</v>
      </c>
      <c r="BG193" s="229">
        <v>-213139.79000000103</v>
      </c>
      <c r="BH193" s="229">
        <v>5208.25</v>
      </c>
      <c r="BI193" s="229">
        <v>0</v>
      </c>
      <c r="BJ193" s="229">
        <v>0</v>
      </c>
      <c r="BK193" s="229">
        <v>5208.25</v>
      </c>
      <c r="BL193" s="229">
        <v>0</v>
      </c>
      <c r="BM193" s="229">
        <v>0</v>
      </c>
      <c r="BN193" s="229">
        <v>0</v>
      </c>
      <c r="BO193" s="229">
        <v>0</v>
      </c>
      <c r="BP193" s="229">
        <v>0</v>
      </c>
      <c r="BQ193" s="229">
        <v>46517.25</v>
      </c>
      <c r="BR193" s="229">
        <v>5208.25</v>
      </c>
      <c r="BS193" s="229">
        <v>51725.5</v>
      </c>
      <c r="BT193" s="229">
        <v>0</v>
      </c>
      <c r="BU193" s="229">
        <v>0</v>
      </c>
      <c r="BV193" s="229">
        <v>0</v>
      </c>
      <c r="BW193" s="229">
        <v>0</v>
      </c>
      <c r="BX193" s="229">
        <v>0</v>
      </c>
      <c r="BY193" s="229">
        <v>0</v>
      </c>
      <c r="BZ193" s="229">
        <v>0</v>
      </c>
      <c r="CA193" s="229">
        <v>0</v>
      </c>
      <c r="CB193" s="229">
        <v>0</v>
      </c>
      <c r="CC193" s="229"/>
      <c r="CD193" s="229">
        <v>-213139.79000000103</v>
      </c>
      <c r="CE193" s="229">
        <f t="shared" si="78"/>
        <v>51725.5</v>
      </c>
      <c r="CF193" s="229"/>
      <c r="CG193" s="229">
        <v>0</v>
      </c>
      <c r="CH193" s="229">
        <f t="shared" si="79"/>
        <v>-161414.29000000103</v>
      </c>
      <c r="CI193" s="229">
        <v>0</v>
      </c>
      <c r="CJ193" s="229">
        <v>0</v>
      </c>
      <c r="CK193" s="229">
        <v>0</v>
      </c>
      <c r="CL193" s="229">
        <v>0</v>
      </c>
      <c r="CM193" s="229">
        <v>0</v>
      </c>
      <c r="CN193" s="229">
        <v>0</v>
      </c>
      <c r="CO193" s="229">
        <v>0</v>
      </c>
      <c r="CP193" s="229">
        <v>0</v>
      </c>
      <c r="CQ193" s="229">
        <v>0</v>
      </c>
      <c r="CR193" s="229">
        <f t="shared" si="80"/>
        <v>0</v>
      </c>
      <c r="CS193" s="229">
        <v>0</v>
      </c>
      <c r="CT193" s="229">
        <v>0</v>
      </c>
      <c r="CU193" s="229">
        <v>0</v>
      </c>
      <c r="CV193" s="229">
        <v>0</v>
      </c>
      <c r="CW193" s="229"/>
      <c r="CX193" s="229"/>
      <c r="CY193" s="229"/>
      <c r="CZ193" s="229">
        <v>-134063.94000000102</v>
      </c>
      <c r="DA193" s="229">
        <f t="shared" si="81"/>
        <v>-134063.94000000102</v>
      </c>
      <c r="DB193" s="229">
        <v>0</v>
      </c>
      <c r="DC193" s="229">
        <v>0</v>
      </c>
      <c r="DD193" s="229">
        <v>0</v>
      </c>
      <c r="DE193" s="229">
        <v>0</v>
      </c>
      <c r="DF193" s="229">
        <v>-27350.35</v>
      </c>
      <c r="DG193" s="229">
        <v>0</v>
      </c>
      <c r="DH193" s="229">
        <v>0</v>
      </c>
      <c r="DI193" s="229">
        <v>0</v>
      </c>
      <c r="DJ193" s="229">
        <f t="shared" si="82"/>
        <v>-27350.35</v>
      </c>
      <c r="DK193" s="229">
        <v>0</v>
      </c>
      <c r="DL193" s="229">
        <v>0</v>
      </c>
      <c r="DM193" s="229">
        <v>0</v>
      </c>
      <c r="DN193" s="229">
        <v>0</v>
      </c>
      <c r="DO193" s="229">
        <v>0</v>
      </c>
      <c r="DP193" s="230">
        <v>1.0186340659856796E-9</v>
      </c>
      <c r="DQ193" s="231">
        <f t="shared" si="92"/>
        <v>1157266.9600000004</v>
      </c>
      <c r="DR193" s="232">
        <f t="shared" si="93"/>
        <v>533925.42000000062</v>
      </c>
      <c r="DS193" s="231">
        <f t="shared" si="94"/>
        <v>265339.14</v>
      </c>
      <c r="DT193" s="231">
        <f t="shared" si="95"/>
        <v>105734.65</v>
      </c>
      <c r="DU193" s="231">
        <f t="shared" si="96"/>
        <v>424893.08</v>
      </c>
      <c r="DV193" s="231">
        <f t="shared" si="91"/>
        <v>0</v>
      </c>
    </row>
    <row r="194" spans="1:126" hidden="1">
      <c r="A194" s="262">
        <v>1014</v>
      </c>
      <c r="B194" s="181" t="s">
        <v>486</v>
      </c>
      <c r="C194" s="228" t="s">
        <v>281</v>
      </c>
      <c r="D194" s="228" t="s">
        <v>282</v>
      </c>
      <c r="E194" s="175" t="s">
        <v>5</v>
      </c>
      <c r="F194" s="228" t="s">
        <v>283</v>
      </c>
      <c r="G194" s="263">
        <v>764704.48</v>
      </c>
      <c r="H194" s="263">
        <v>0</v>
      </c>
      <c r="I194" s="263">
        <v>45292.67</v>
      </c>
      <c r="J194" s="263">
        <v>0</v>
      </c>
      <c r="K194" s="263">
        <v>0</v>
      </c>
      <c r="L194" s="263">
        <v>22087.48</v>
      </c>
      <c r="M194" s="263">
        <v>0</v>
      </c>
      <c r="N194" s="263">
        <v>0</v>
      </c>
      <c r="O194" s="263">
        <v>36872.479999999996</v>
      </c>
      <c r="P194" s="263">
        <v>0</v>
      </c>
      <c r="Q194" s="263">
        <v>0</v>
      </c>
      <c r="R194" s="263">
        <v>0</v>
      </c>
      <c r="S194" s="263">
        <v>0</v>
      </c>
      <c r="T194" s="263">
        <v>12000</v>
      </c>
      <c r="U194" s="263">
        <v>0</v>
      </c>
      <c r="V194" s="263">
        <v>0</v>
      </c>
      <c r="W194" s="263">
        <v>0</v>
      </c>
      <c r="X194" s="229">
        <f t="shared" si="75"/>
        <v>880957.11</v>
      </c>
      <c r="Y194" s="263">
        <v>200807.43</v>
      </c>
      <c r="Z194" s="263">
        <v>0</v>
      </c>
      <c r="AA194" s="263">
        <v>151532.87000000002</v>
      </c>
      <c r="AB194" s="263">
        <v>27473.80999999991</v>
      </c>
      <c r="AC194" s="263">
        <v>123953.83</v>
      </c>
      <c r="AD194" s="263">
        <v>0</v>
      </c>
      <c r="AE194" s="263">
        <v>13325.549999999785</v>
      </c>
      <c r="AF194" s="263">
        <v>2045.7300000000059</v>
      </c>
      <c r="AG194" s="263">
        <v>7470.4</v>
      </c>
      <c r="AH194" s="263">
        <v>0</v>
      </c>
      <c r="AI194" s="263">
        <v>0</v>
      </c>
      <c r="AJ194" s="263">
        <v>37967.949999999997</v>
      </c>
      <c r="AK194" s="263">
        <v>4100.6099999999997</v>
      </c>
      <c r="AL194" s="263">
        <v>1481.8099999999997</v>
      </c>
      <c r="AM194" s="263">
        <v>1370.5</v>
      </c>
      <c r="AN194" s="263">
        <v>8715.82</v>
      </c>
      <c r="AO194" s="263">
        <v>0</v>
      </c>
      <c r="AP194" s="263">
        <v>4523.67</v>
      </c>
      <c r="AQ194" s="263">
        <v>14276.279999999992</v>
      </c>
      <c r="AR194" s="263">
        <v>654</v>
      </c>
      <c r="AS194" s="263">
        <v>0</v>
      </c>
      <c r="AT194" s="263">
        <v>52303.990000000005</v>
      </c>
      <c r="AU194" s="263">
        <v>3291.75</v>
      </c>
      <c r="AV194" s="263">
        <v>0</v>
      </c>
      <c r="AW194" s="263">
        <v>4533.130000000001</v>
      </c>
      <c r="AX194" s="263">
        <v>92015.560000000085</v>
      </c>
      <c r="AY194" s="263">
        <v>0</v>
      </c>
      <c r="AZ194" s="263">
        <v>66761.790000000008</v>
      </c>
      <c r="BA194" s="263">
        <v>0</v>
      </c>
      <c r="BB194" s="263">
        <v>0</v>
      </c>
      <c r="BC194" s="263">
        <v>0</v>
      </c>
      <c r="BD194" s="229">
        <f t="shared" si="76"/>
        <v>818606.47999999986</v>
      </c>
      <c r="BE194" s="263">
        <v>206981.41000000003</v>
      </c>
      <c r="BF194" s="263">
        <f>X194-BD194</f>
        <v>62350.630000000121</v>
      </c>
      <c r="BG194" s="263">
        <f>BE194+BF194</f>
        <v>269332.04000000015</v>
      </c>
      <c r="BH194" s="263">
        <v>4978.75</v>
      </c>
      <c r="BI194" s="263">
        <v>0</v>
      </c>
      <c r="BJ194" s="263">
        <v>0</v>
      </c>
      <c r="BK194" s="263">
        <v>4978.75</v>
      </c>
      <c r="BL194" s="263">
        <v>0</v>
      </c>
      <c r="BM194" s="263">
        <v>0</v>
      </c>
      <c r="BN194" s="263">
        <v>0</v>
      </c>
      <c r="BO194" s="263">
        <v>0</v>
      </c>
      <c r="BP194" s="263">
        <v>0</v>
      </c>
      <c r="BQ194" s="263">
        <v>24876.93</v>
      </c>
      <c r="BR194" s="263">
        <v>4978.75</v>
      </c>
      <c r="BS194" s="263">
        <v>29855.68</v>
      </c>
      <c r="BT194" s="263">
        <v>0</v>
      </c>
      <c r="BU194" s="263">
        <v>0</v>
      </c>
      <c r="BV194" s="263">
        <v>0</v>
      </c>
      <c r="BW194" s="263">
        <v>0</v>
      </c>
      <c r="BX194" s="263">
        <v>0</v>
      </c>
      <c r="BY194" s="263">
        <v>0</v>
      </c>
      <c r="BZ194" s="263">
        <v>0</v>
      </c>
      <c r="CA194" s="263">
        <v>0</v>
      </c>
      <c r="CB194" s="263">
        <v>0</v>
      </c>
      <c r="CC194" s="229">
        <f t="shared" si="77"/>
        <v>269332.04000000015</v>
      </c>
      <c r="CD194" s="229"/>
      <c r="CE194" s="229">
        <f t="shared" si="78"/>
        <v>29855.68</v>
      </c>
      <c r="CF194" s="229"/>
      <c r="CG194" s="263">
        <v>0</v>
      </c>
      <c r="CH194" s="229">
        <f t="shared" si="79"/>
        <v>299187.72000000015</v>
      </c>
      <c r="CI194" s="263">
        <v>351927.86</v>
      </c>
      <c r="CJ194" s="263">
        <v>0</v>
      </c>
      <c r="CK194" s="263">
        <v>0</v>
      </c>
      <c r="CL194" s="263">
        <v>351927.86</v>
      </c>
      <c r="CM194" s="263">
        <v>0</v>
      </c>
      <c r="CN194" s="263">
        <v>0</v>
      </c>
      <c r="CO194" s="263">
        <v>0</v>
      </c>
      <c r="CP194" s="263">
        <v>0</v>
      </c>
      <c r="CQ194" s="263">
        <v>-58860.821199466096</v>
      </c>
      <c r="CR194" s="229">
        <f t="shared" si="80"/>
        <v>293067.03880053386</v>
      </c>
      <c r="CS194" s="263">
        <v>0</v>
      </c>
      <c r="CT194" s="263">
        <v>0</v>
      </c>
      <c r="CU194" s="263">
        <v>0</v>
      </c>
      <c r="CV194" s="263">
        <v>0</v>
      </c>
      <c r="CW194" s="263"/>
      <c r="CX194" s="263"/>
      <c r="CY194" s="263"/>
      <c r="CZ194" s="263"/>
      <c r="DA194" s="229">
        <f t="shared" si="81"/>
        <v>0</v>
      </c>
      <c r="DB194" s="263">
        <v>0</v>
      </c>
      <c r="DC194" s="263">
        <v>6246.3</v>
      </c>
      <c r="DD194" s="263">
        <v>0</v>
      </c>
      <c r="DE194" s="263">
        <v>0</v>
      </c>
      <c r="DF194" s="263">
        <v>0</v>
      </c>
      <c r="DG194" s="229">
        <v>-126</v>
      </c>
      <c r="DH194" s="263">
        <v>0</v>
      </c>
      <c r="DI194" s="263">
        <v>0</v>
      </c>
      <c r="DJ194" s="229">
        <f t="shared" si="82"/>
        <v>6120.3</v>
      </c>
      <c r="DK194" s="263">
        <v>0</v>
      </c>
      <c r="DL194" s="263">
        <v>0</v>
      </c>
      <c r="DM194" s="263">
        <v>0</v>
      </c>
      <c r="DN194" s="263">
        <v>0</v>
      </c>
      <c r="DO194" s="263">
        <v>0</v>
      </c>
      <c r="DP194" s="263">
        <v>1.1994661181233823E-3</v>
      </c>
      <c r="DQ194" s="231">
        <f t="shared" si="92"/>
        <v>519139.21999999974</v>
      </c>
      <c r="DR194" s="232">
        <f t="shared" si="93"/>
        <v>299467.26000000013</v>
      </c>
      <c r="DS194" s="231">
        <f t="shared" si="94"/>
        <v>92015.560000000085</v>
      </c>
      <c r="DT194" s="231">
        <f t="shared" si="95"/>
        <v>36872.479999999996</v>
      </c>
      <c r="DU194" s="231">
        <f t="shared" si="96"/>
        <v>12000</v>
      </c>
      <c r="DV194" s="231">
        <f t="shared" si="91"/>
        <v>0</v>
      </c>
    </row>
    <row r="195" spans="1:126" hidden="1">
      <c r="A195" s="261">
        <v>2019</v>
      </c>
      <c r="B195" s="261" t="s">
        <v>487</v>
      </c>
      <c r="C195" s="228" t="s">
        <v>281</v>
      </c>
      <c r="D195" s="228" t="s">
        <v>291</v>
      </c>
      <c r="E195" s="261" t="s">
        <v>5</v>
      </c>
      <c r="F195" s="228" t="s">
        <v>293</v>
      </c>
      <c r="G195" s="231">
        <v>2344849.91</v>
      </c>
      <c r="H195" s="231">
        <v>0</v>
      </c>
      <c r="I195" s="231">
        <v>172470.33</v>
      </c>
      <c r="J195" s="231">
        <v>0</v>
      </c>
      <c r="K195" s="231">
        <v>296620</v>
      </c>
      <c r="L195" s="231">
        <v>0</v>
      </c>
      <c r="M195" s="231">
        <v>0</v>
      </c>
      <c r="N195" s="231">
        <v>0</v>
      </c>
      <c r="O195" s="231">
        <v>62558.959999999992</v>
      </c>
      <c r="P195" s="231">
        <v>0</v>
      </c>
      <c r="Q195" s="231">
        <v>0</v>
      </c>
      <c r="R195" s="231">
        <v>0</v>
      </c>
      <c r="S195" s="231">
        <v>33748.950000000004</v>
      </c>
      <c r="T195" s="231">
        <v>0</v>
      </c>
      <c r="U195" s="231">
        <v>0</v>
      </c>
      <c r="V195" s="231">
        <v>17745</v>
      </c>
      <c r="W195" s="231">
        <v>65659</v>
      </c>
      <c r="X195" s="229">
        <f t="shared" si="75"/>
        <v>2993652.1500000004</v>
      </c>
      <c r="Y195" s="231">
        <v>1464756.1800000004</v>
      </c>
      <c r="Z195" s="231">
        <v>0</v>
      </c>
      <c r="AA195" s="231">
        <v>297546.2</v>
      </c>
      <c r="AB195" s="231">
        <v>22841.970000000438</v>
      </c>
      <c r="AC195" s="231">
        <v>308002</v>
      </c>
      <c r="AD195" s="231">
        <v>0</v>
      </c>
      <c r="AE195" s="231">
        <v>76209.56999999992</v>
      </c>
      <c r="AF195" s="231">
        <v>1339.8700000000499</v>
      </c>
      <c r="AG195" s="231">
        <v>1914.4</v>
      </c>
      <c r="AH195" s="231">
        <v>0</v>
      </c>
      <c r="AI195" s="231">
        <v>0</v>
      </c>
      <c r="AJ195" s="231">
        <v>3251.880000000001</v>
      </c>
      <c r="AK195" s="231">
        <v>28690.959999999995</v>
      </c>
      <c r="AL195" s="231">
        <v>4091.8999999999996</v>
      </c>
      <c r="AM195" s="231">
        <v>36534.300000000003</v>
      </c>
      <c r="AN195" s="231">
        <v>91321.12</v>
      </c>
      <c r="AO195" s="231">
        <v>57582.77</v>
      </c>
      <c r="AP195" s="231">
        <v>8870.23</v>
      </c>
      <c r="AQ195" s="231">
        <v>54521.770000000004</v>
      </c>
      <c r="AR195" s="231">
        <v>0</v>
      </c>
      <c r="AS195" s="231">
        <v>0</v>
      </c>
      <c r="AT195" s="231">
        <v>167767.13000000018</v>
      </c>
      <c r="AU195" s="231">
        <v>0</v>
      </c>
      <c r="AV195" s="231">
        <v>0</v>
      </c>
      <c r="AW195" s="231">
        <v>159196.03000000003</v>
      </c>
      <c r="AX195" s="231">
        <v>11095.2</v>
      </c>
      <c r="AY195" s="231">
        <v>36.059999999999491</v>
      </c>
      <c r="AZ195" s="231">
        <v>269792.19</v>
      </c>
      <c r="BA195" s="231">
        <v>0</v>
      </c>
      <c r="BB195" s="231">
        <v>0</v>
      </c>
      <c r="BC195" s="231">
        <v>0</v>
      </c>
      <c r="BD195" s="229">
        <f t="shared" si="76"/>
        <v>3065361.7300000014</v>
      </c>
      <c r="BE195" s="231">
        <v>194887.88999999972</v>
      </c>
      <c r="BF195" s="231">
        <v>-71709.580000001006</v>
      </c>
      <c r="BG195" s="231">
        <v>123178.30999999872</v>
      </c>
      <c r="BH195" s="231">
        <v>29632.48</v>
      </c>
      <c r="BI195" s="231">
        <v>0</v>
      </c>
      <c r="BJ195" s="231">
        <v>0</v>
      </c>
      <c r="BK195" s="231">
        <v>29632.48</v>
      </c>
      <c r="BL195" s="231">
        <v>0</v>
      </c>
      <c r="BM195" s="231">
        <v>0</v>
      </c>
      <c r="BN195" s="231">
        <v>0</v>
      </c>
      <c r="BO195" s="231">
        <v>0</v>
      </c>
      <c r="BP195" s="231">
        <v>0</v>
      </c>
      <c r="BQ195" s="231">
        <v>1255.239999999998</v>
      </c>
      <c r="BR195" s="231">
        <v>29632.48</v>
      </c>
      <c r="BS195" s="231">
        <v>30887.719999999998</v>
      </c>
      <c r="BT195" s="231">
        <v>0</v>
      </c>
      <c r="BU195" s="231">
        <v>0</v>
      </c>
      <c r="BV195" s="231">
        <v>0</v>
      </c>
      <c r="BW195" s="231">
        <v>0</v>
      </c>
      <c r="BX195" s="231">
        <v>0</v>
      </c>
      <c r="BY195" s="231">
        <v>0</v>
      </c>
      <c r="BZ195" s="231">
        <v>0</v>
      </c>
      <c r="CA195" s="231">
        <v>0</v>
      </c>
      <c r="CB195" s="231">
        <v>0</v>
      </c>
      <c r="CC195" s="229">
        <f t="shared" si="77"/>
        <v>123178.30999999872</v>
      </c>
      <c r="CD195" s="229"/>
      <c r="CE195" s="229">
        <f t="shared" si="78"/>
        <v>30887.719999999998</v>
      </c>
      <c r="CF195" s="229"/>
      <c r="CG195" s="231">
        <v>0</v>
      </c>
      <c r="CH195" s="229">
        <f t="shared" si="79"/>
        <v>154066.02999999872</v>
      </c>
      <c r="CI195" s="231">
        <v>0</v>
      </c>
      <c r="CJ195" s="231">
        <v>0</v>
      </c>
      <c r="CK195" s="231">
        <v>0</v>
      </c>
      <c r="CL195" s="231">
        <v>0</v>
      </c>
      <c r="CM195" s="231">
        <v>0</v>
      </c>
      <c r="CN195" s="231">
        <v>0</v>
      </c>
      <c r="CO195" s="231">
        <v>0</v>
      </c>
      <c r="CP195" s="231">
        <v>0</v>
      </c>
      <c r="CQ195" s="231">
        <v>0</v>
      </c>
      <c r="CR195" s="229">
        <f t="shared" si="80"/>
        <v>0</v>
      </c>
      <c r="CS195" s="231">
        <v>0</v>
      </c>
      <c r="CT195" s="231">
        <v>0</v>
      </c>
      <c r="CU195" s="231">
        <v>0</v>
      </c>
      <c r="CV195" s="231">
        <v>0</v>
      </c>
      <c r="CW195" s="231"/>
      <c r="CX195" s="231"/>
      <c r="CY195" s="231"/>
      <c r="CZ195" s="231">
        <v>149045.59999999873</v>
      </c>
      <c r="DA195" s="229">
        <f t="shared" si="81"/>
        <v>149045.59999999873</v>
      </c>
      <c r="DB195" s="231">
        <v>0</v>
      </c>
      <c r="DC195" s="231">
        <v>5020.43</v>
      </c>
      <c r="DD195" s="231">
        <v>0</v>
      </c>
      <c r="DE195" s="231">
        <v>0</v>
      </c>
      <c r="DF195" s="231">
        <v>0</v>
      </c>
      <c r="DG195" s="229">
        <v>0</v>
      </c>
      <c r="DH195" s="231">
        <v>0</v>
      </c>
      <c r="DI195" s="231">
        <v>0</v>
      </c>
      <c r="DJ195" s="229">
        <f t="shared" si="82"/>
        <v>5020.43</v>
      </c>
      <c r="DK195" s="231">
        <v>0</v>
      </c>
      <c r="DL195" s="231">
        <v>0</v>
      </c>
      <c r="DM195" s="231">
        <v>0</v>
      </c>
      <c r="DN195" s="231">
        <v>0</v>
      </c>
      <c r="DO195" s="231">
        <v>0</v>
      </c>
      <c r="DP195" s="264">
        <v>1.280568540096283E-9</v>
      </c>
      <c r="DQ195" s="231">
        <f t="shared" si="92"/>
        <v>2170695.790000001</v>
      </c>
      <c r="DR195" s="232">
        <f t="shared" si="93"/>
        <v>894665.94000000041</v>
      </c>
      <c r="DS195" s="231">
        <f t="shared" si="94"/>
        <v>11095.2</v>
      </c>
      <c r="DT195" s="231">
        <f t="shared" si="95"/>
        <v>96307.91</v>
      </c>
      <c r="DU195" s="231">
        <f t="shared" si="96"/>
        <v>0</v>
      </c>
      <c r="DV195" s="231">
        <f t="shared" si="91"/>
        <v>0</v>
      </c>
    </row>
    <row r="196" spans="1:126" hidden="1">
      <c r="A196" s="226">
        <v>2011</v>
      </c>
      <c r="B196" s="227" t="s">
        <v>488</v>
      </c>
      <c r="C196" s="228" t="s">
        <v>281</v>
      </c>
      <c r="D196" s="228" t="s">
        <v>291</v>
      </c>
      <c r="E196" s="228" t="s">
        <v>5</v>
      </c>
      <c r="F196" s="228" t="s">
        <v>283</v>
      </c>
      <c r="G196" s="229">
        <v>3470607.35</v>
      </c>
      <c r="H196" s="229">
        <v>0</v>
      </c>
      <c r="I196" s="229">
        <v>140181.97</v>
      </c>
      <c r="J196" s="229">
        <v>0</v>
      </c>
      <c r="K196" s="229">
        <v>299610</v>
      </c>
      <c r="L196" s="229">
        <v>1913.86</v>
      </c>
      <c r="M196" s="229">
        <v>0</v>
      </c>
      <c r="N196" s="229">
        <v>17594.93</v>
      </c>
      <c r="O196" s="229">
        <v>68.94</v>
      </c>
      <c r="P196" s="229">
        <v>46119.68</v>
      </c>
      <c r="Q196" s="229">
        <v>0</v>
      </c>
      <c r="R196" s="229">
        <v>0</v>
      </c>
      <c r="S196" s="229">
        <v>35153.599999999999</v>
      </c>
      <c r="T196" s="229">
        <v>58071.24</v>
      </c>
      <c r="U196" s="229">
        <v>0</v>
      </c>
      <c r="V196" s="229">
        <v>11975</v>
      </c>
      <c r="W196" s="229">
        <v>96286</v>
      </c>
      <c r="X196" s="229">
        <f t="shared" si="75"/>
        <v>4177582.5700000008</v>
      </c>
      <c r="Y196" s="229">
        <v>2123594.4700000002</v>
      </c>
      <c r="Z196" s="229">
        <v>0</v>
      </c>
      <c r="AA196" s="229">
        <f>269595.34-338</f>
        <v>269257.34000000003</v>
      </c>
      <c r="AB196" s="229">
        <v>0</v>
      </c>
      <c r="AC196" s="229">
        <v>222587.94</v>
      </c>
      <c r="AD196" s="229">
        <v>136639.09</v>
      </c>
      <c r="AE196" s="229">
        <v>75429.48</v>
      </c>
      <c r="AF196" s="229">
        <v>28809.51</v>
      </c>
      <c r="AG196" s="229">
        <v>1160</v>
      </c>
      <c r="AH196" s="229">
        <v>0</v>
      </c>
      <c r="AI196" s="229">
        <v>0</v>
      </c>
      <c r="AJ196" s="229">
        <v>3644.8</v>
      </c>
      <c r="AK196" s="229">
        <v>0</v>
      </c>
      <c r="AL196" s="229">
        <v>0</v>
      </c>
      <c r="AM196" s="229">
        <v>19828.63</v>
      </c>
      <c r="AN196" s="229">
        <v>41410.15</v>
      </c>
      <c r="AO196" s="229">
        <v>87256.25</v>
      </c>
      <c r="AP196" s="229">
        <v>8678.2000000000007</v>
      </c>
      <c r="AQ196" s="229">
        <v>155091.46000000002</v>
      </c>
      <c r="AR196" s="229">
        <v>58326.14</v>
      </c>
      <c r="AS196" s="229">
        <v>0</v>
      </c>
      <c r="AT196" s="229">
        <v>5403.84</v>
      </c>
      <c r="AU196" s="229">
        <v>18745.650000000001</v>
      </c>
      <c r="AV196" s="229">
        <v>5998</v>
      </c>
      <c r="AW196" s="229">
        <v>74815.63</v>
      </c>
      <c r="AX196" s="229">
        <v>352483.99</v>
      </c>
      <c r="AY196" s="229">
        <v>58063.819999999992</v>
      </c>
      <c r="AZ196" s="229">
        <v>109859.39</v>
      </c>
      <c r="BA196" s="229">
        <v>234603</v>
      </c>
      <c r="BB196" s="229">
        <v>0</v>
      </c>
      <c r="BC196" s="229">
        <v>0</v>
      </c>
      <c r="BD196" s="229">
        <f t="shared" si="76"/>
        <v>4091686.7799999993</v>
      </c>
      <c r="BE196" s="229">
        <v>382019.71999999986</v>
      </c>
      <c r="BF196" s="229">
        <f t="shared" ref="BF196:BF208" si="97">X196-BD196</f>
        <v>85895.790000001434</v>
      </c>
      <c r="BG196" s="229">
        <f t="shared" ref="BG196:BG208" si="98">BE196+BF196</f>
        <v>467915.51000000129</v>
      </c>
      <c r="BH196" s="229">
        <v>11080.75</v>
      </c>
      <c r="BI196" s="229">
        <v>0</v>
      </c>
      <c r="BJ196" s="229">
        <v>0</v>
      </c>
      <c r="BK196" s="229">
        <v>11080.75</v>
      </c>
      <c r="BL196" s="229">
        <v>0</v>
      </c>
      <c r="BM196" s="229">
        <v>0</v>
      </c>
      <c r="BN196" s="229">
        <v>0</v>
      </c>
      <c r="BO196" s="229">
        <v>0</v>
      </c>
      <c r="BP196" s="229">
        <v>0</v>
      </c>
      <c r="BQ196" s="229">
        <v>36951.25</v>
      </c>
      <c r="BR196" s="229">
        <v>11080.75</v>
      </c>
      <c r="BS196" s="229">
        <v>48032</v>
      </c>
      <c r="BT196" s="229">
        <v>0</v>
      </c>
      <c r="BU196" s="229">
        <v>0</v>
      </c>
      <c r="BV196" s="229">
        <v>0</v>
      </c>
      <c r="BW196" s="229">
        <v>0</v>
      </c>
      <c r="BX196" s="229">
        <v>0</v>
      </c>
      <c r="BY196" s="229">
        <v>0</v>
      </c>
      <c r="BZ196" s="229">
        <v>0</v>
      </c>
      <c r="CA196" s="229">
        <v>0</v>
      </c>
      <c r="CB196" s="229">
        <v>0</v>
      </c>
      <c r="CC196" s="229">
        <f t="shared" si="77"/>
        <v>467915.51000000129</v>
      </c>
      <c r="CD196" s="229"/>
      <c r="CE196" s="229">
        <f t="shared" si="78"/>
        <v>48032</v>
      </c>
      <c r="CF196" s="229"/>
      <c r="CG196" s="229">
        <f t="shared" ref="CG196:CG208" si="99">CB196</f>
        <v>0</v>
      </c>
      <c r="CH196" s="229">
        <f t="shared" si="79"/>
        <v>515947.51000000129</v>
      </c>
      <c r="CI196" s="229">
        <v>567708.17000000004</v>
      </c>
      <c r="CJ196" s="229">
        <v>21531.47</v>
      </c>
      <c r="CK196" s="229">
        <v>0</v>
      </c>
      <c r="CL196" s="229">
        <v>546176.70000000007</v>
      </c>
      <c r="CM196" s="229">
        <v>0</v>
      </c>
      <c r="CN196" s="229">
        <v>0</v>
      </c>
      <c r="CO196" s="229">
        <v>14633.39</v>
      </c>
      <c r="CP196" s="229">
        <v>0</v>
      </c>
      <c r="CQ196" s="229">
        <v>8436.02</v>
      </c>
      <c r="CR196" s="229">
        <f t="shared" si="80"/>
        <v>569246.1100000001</v>
      </c>
      <c r="CS196" s="229">
        <v>0</v>
      </c>
      <c r="CT196" s="229">
        <v>0</v>
      </c>
      <c r="CU196" s="229">
        <v>0</v>
      </c>
      <c r="CV196" s="229">
        <v>0</v>
      </c>
      <c r="CW196" s="229"/>
      <c r="CX196" s="229"/>
      <c r="CY196" s="229"/>
      <c r="CZ196" s="229">
        <v>0</v>
      </c>
      <c r="DA196" s="229">
        <f t="shared" si="81"/>
        <v>0</v>
      </c>
      <c r="DB196" s="229">
        <v>0</v>
      </c>
      <c r="DC196" s="229">
        <v>0</v>
      </c>
      <c r="DD196" s="229">
        <v>0</v>
      </c>
      <c r="DE196" s="229">
        <v>0</v>
      </c>
      <c r="DF196" s="229">
        <v>-53036.800000000003</v>
      </c>
      <c r="DG196" s="229">
        <v>-261.8</v>
      </c>
      <c r="DH196" s="229">
        <v>0</v>
      </c>
      <c r="DI196" s="229">
        <v>0</v>
      </c>
      <c r="DJ196" s="229">
        <f t="shared" si="82"/>
        <v>-53298.600000000006</v>
      </c>
      <c r="DK196" s="229">
        <v>0</v>
      </c>
      <c r="DL196" s="229">
        <v>0</v>
      </c>
      <c r="DM196" s="229">
        <v>0</v>
      </c>
      <c r="DN196" s="229">
        <v>0</v>
      </c>
      <c r="DO196" s="229">
        <v>0</v>
      </c>
      <c r="DP196" s="230">
        <v>0</v>
      </c>
      <c r="DQ196" s="231">
        <f t="shared" si="92"/>
        <v>2856317.8299999996</v>
      </c>
      <c r="DR196" s="232">
        <f t="shared" si="93"/>
        <v>1235368.9499999997</v>
      </c>
      <c r="DS196" s="231">
        <f t="shared" si="94"/>
        <v>352483.99</v>
      </c>
      <c r="DT196" s="231">
        <f t="shared" si="95"/>
        <v>98937.15</v>
      </c>
      <c r="DU196" s="231">
        <f t="shared" si="96"/>
        <v>58071.24</v>
      </c>
      <c r="DV196" s="231">
        <f t="shared" si="91"/>
        <v>0</v>
      </c>
    </row>
    <row r="197" spans="1:126" hidden="1">
      <c r="A197" s="226">
        <v>4193</v>
      </c>
      <c r="B197" s="227" t="s">
        <v>489</v>
      </c>
      <c r="C197" s="228" t="s">
        <v>281</v>
      </c>
      <c r="D197" s="228" t="s">
        <v>294</v>
      </c>
      <c r="E197" s="228" t="s">
        <v>5</v>
      </c>
      <c r="F197" s="228" t="s">
        <v>283</v>
      </c>
      <c r="G197" s="229">
        <v>5599296.29</v>
      </c>
      <c r="H197" s="229">
        <v>0</v>
      </c>
      <c r="I197" s="229">
        <v>181171.69</v>
      </c>
      <c r="J197" s="229">
        <v>0</v>
      </c>
      <c r="K197" s="229">
        <v>247660</v>
      </c>
      <c r="L197" s="229">
        <v>856.93</v>
      </c>
      <c r="M197" s="229">
        <v>16007.2</v>
      </c>
      <c r="N197" s="229">
        <v>0</v>
      </c>
      <c r="O197" s="229">
        <v>6464.72</v>
      </c>
      <c r="P197" s="229">
        <v>0</v>
      </c>
      <c r="Q197" s="229">
        <v>0</v>
      </c>
      <c r="R197" s="229">
        <v>0</v>
      </c>
      <c r="S197" s="229">
        <v>20375.979999999996</v>
      </c>
      <c r="T197" s="229">
        <v>161241.72</v>
      </c>
      <c r="U197" s="229">
        <v>0</v>
      </c>
      <c r="V197" s="229">
        <v>25189.5</v>
      </c>
      <c r="W197" s="229">
        <v>0</v>
      </c>
      <c r="X197" s="229">
        <f t="shared" si="75"/>
        <v>6258264.0300000003</v>
      </c>
      <c r="Y197" s="229">
        <v>2791592</v>
      </c>
      <c r="Z197" s="229">
        <v>0</v>
      </c>
      <c r="AA197" s="229">
        <v>227557.98</v>
      </c>
      <c r="AB197" s="229">
        <v>0</v>
      </c>
      <c r="AC197" s="229">
        <v>910475.61</v>
      </c>
      <c r="AD197" s="229">
        <v>0</v>
      </c>
      <c r="AE197" s="229">
        <v>109937.18</v>
      </c>
      <c r="AF197" s="229">
        <v>47282.85</v>
      </c>
      <c r="AG197" s="229">
        <v>12627.02</v>
      </c>
      <c r="AH197" s="229">
        <v>0</v>
      </c>
      <c r="AI197" s="229">
        <v>0</v>
      </c>
      <c r="AJ197" s="229">
        <v>1516.48</v>
      </c>
      <c r="AK197" s="229">
        <v>1220.25</v>
      </c>
      <c r="AL197" s="229">
        <v>55.06</v>
      </c>
      <c r="AM197" s="229">
        <v>75003.58</v>
      </c>
      <c r="AN197" s="229">
        <v>125949.23</v>
      </c>
      <c r="AO197" s="229">
        <v>118188.96</v>
      </c>
      <c r="AP197" s="229">
        <v>20265.47</v>
      </c>
      <c r="AQ197" s="229">
        <v>80936.31</v>
      </c>
      <c r="AR197" s="229">
        <v>0</v>
      </c>
      <c r="AS197" s="229">
        <v>0</v>
      </c>
      <c r="AT197" s="229">
        <v>74906.59</v>
      </c>
      <c r="AU197" s="229">
        <v>19754.829999999998</v>
      </c>
      <c r="AV197" s="229">
        <v>0</v>
      </c>
      <c r="AW197" s="229">
        <v>151848.07</v>
      </c>
      <c r="AX197" s="229">
        <v>113173.13</v>
      </c>
      <c r="AY197" s="229">
        <v>71588.97</v>
      </c>
      <c r="AZ197" s="229">
        <v>392491.26</v>
      </c>
      <c r="BA197" s="229">
        <v>323190</v>
      </c>
      <c r="BB197" s="229">
        <v>0</v>
      </c>
      <c r="BC197" s="229">
        <v>0</v>
      </c>
      <c r="BD197" s="229">
        <f t="shared" si="76"/>
        <v>5669560.8299999991</v>
      </c>
      <c r="BE197" s="229">
        <v>991598.75</v>
      </c>
      <c r="BF197" s="229">
        <f t="shared" si="97"/>
        <v>588703.20000000112</v>
      </c>
      <c r="BG197" s="229">
        <f t="shared" si="98"/>
        <v>1580301.9500000011</v>
      </c>
      <c r="BH197" s="229">
        <v>15264.06</v>
      </c>
      <c r="BI197" s="229">
        <v>0</v>
      </c>
      <c r="BJ197" s="229">
        <v>0</v>
      </c>
      <c r="BK197" s="229">
        <v>15264.06</v>
      </c>
      <c r="BL197" s="229">
        <v>0</v>
      </c>
      <c r="BM197" s="229">
        <v>0</v>
      </c>
      <c r="BN197" s="229">
        <v>0</v>
      </c>
      <c r="BO197" s="229">
        <v>0</v>
      </c>
      <c r="BP197" s="229">
        <v>0</v>
      </c>
      <c r="BQ197" s="229">
        <v>60207.53</v>
      </c>
      <c r="BR197" s="229">
        <v>15264.06</v>
      </c>
      <c r="BS197" s="229">
        <v>75471.59</v>
      </c>
      <c r="BT197" s="229">
        <v>0</v>
      </c>
      <c r="BU197" s="229">
        <v>0</v>
      </c>
      <c r="BV197" s="229">
        <v>0</v>
      </c>
      <c r="BW197" s="229">
        <v>0</v>
      </c>
      <c r="BX197" s="229">
        <v>0</v>
      </c>
      <c r="BY197" s="229">
        <v>0</v>
      </c>
      <c r="BZ197" s="229">
        <v>0</v>
      </c>
      <c r="CA197" s="229">
        <v>0</v>
      </c>
      <c r="CB197" s="229">
        <v>0</v>
      </c>
      <c r="CC197" s="229">
        <f t="shared" si="77"/>
        <v>1580301.9500000011</v>
      </c>
      <c r="CD197" s="229"/>
      <c r="CE197" s="229">
        <f t="shared" si="78"/>
        <v>75471.59</v>
      </c>
      <c r="CF197" s="229"/>
      <c r="CG197" s="229">
        <f t="shared" si="99"/>
        <v>0</v>
      </c>
      <c r="CH197" s="229">
        <f t="shared" si="79"/>
        <v>1655773.5400000012</v>
      </c>
      <c r="CI197" s="229">
        <v>1590157.87</v>
      </c>
      <c r="CJ197" s="229">
        <v>2090.5100000000002</v>
      </c>
      <c r="CK197" s="229">
        <v>3367.43</v>
      </c>
      <c r="CL197" s="229">
        <v>1591434.79</v>
      </c>
      <c r="CM197" s="229">
        <v>0</v>
      </c>
      <c r="CN197" s="229">
        <v>0</v>
      </c>
      <c r="CO197" s="229">
        <v>19516.87</v>
      </c>
      <c r="CP197" s="229">
        <v>0</v>
      </c>
      <c r="CQ197" s="229">
        <v>0</v>
      </c>
      <c r="CR197" s="229">
        <f t="shared" si="80"/>
        <v>1610951.6600000001</v>
      </c>
      <c r="CS197" s="229">
        <v>0</v>
      </c>
      <c r="CT197" s="229">
        <v>0</v>
      </c>
      <c r="CU197" s="229">
        <v>0</v>
      </c>
      <c r="CV197" s="229">
        <v>0</v>
      </c>
      <c r="CW197" s="229"/>
      <c r="CX197" s="229"/>
      <c r="CY197" s="229"/>
      <c r="CZ197" s="229">
        <v>0</v>
      </c>
      <c r="DA197" s="229">
        <f t="shared" si="81"/>
        <v>0</v>
      </c>
      <c r="DB197" s="229">
        <v>0</v>
      </c>
      <c r="DC197" s="229">
        <v>4097.1400000000003</v>
      </c>
      <c r="DD197" s="229">
        <v>130852.08</v>
      </c>
      <c r="DE197" s="229">
        <v>0</v>
      </c>
      <c r="DF197" s="229">
        <v>-24103.1</v>
      </c>
      <c r="DG197" s="229">
        <v>-3140.82</v>
      </c>
      <c r="DH197" s="229">
        <v>0</v>
      </c>
      <c r="DI197" s="229">
        <v>-62883.42</v>
      </c>
      <c r="DJ197" s="229">
        <f t="shared" si="82"/>
        <v>44821.87999999999</v>
      </c>
      <c r="DK197" s="229">
        <v>0</v>
      </c>
      <c r="DL197" s="229">
        <v>0</v>
      </c>
      <c r="DM197" s="229">
        <v>0</v>
      </c>
      <c r="DN197" s="229">
        <v>0</v>
      </c>
      <c r="DO197" s="229">
        <v>0</v>
      </c>
      <c r="DP197" s="230">
        <v>0</v>
      </c>
      <c r="DQ197" s="231">
        <f t="shared" si="92"/>
        <v>4086845.62</v>
      </c>
      <c r="DR197" s="232">
        <f t="shared" si="93"/>
        <v>1582715.209999999</v>
      </c>
      <c r="DS197" s="231">
        <f t="shared" si="94"/>
        <v>113173.13</v>
      </c>
      <c r="DT197" s="231">
        <f t="shared" si="95"/>
        <v>26840.699999999997</v>
      </c>
      <c r="DU197" s="231">
        <f t="shared" si="96"/>
        <v>161241.72</v>
      </c>
      <c r="DV197" s="231">
        <f t="shared" si="91"/>
        <v>0</v>
      </c>
    </row>
    <row r="198" spans="1:126" hidden="1">
      <c r="A198" s="226">
        <v>2478</v>
      </c>
      <c r="B198" s="227" t="s">
        <v>490</v>
      </c>
      <c r="C198" s="228" t="s">
        <v>281</v>
      </c>
      <c r="D198" s="228" t="s">
        <v>291</v>
      </c>
      <c r="E198" s="228" t="s">
        <v>5</v>
      </c>
      <c r="F198" s="228" t="s">
        <v>283</v>
      </c>
      <c r="G198" s="229">
        <v>2258853.7799999998</v>
      </c>
      <c r="H198" s="229">
        <v>0</v>
      </c>
      <c r="I198" s="229">
        <v>14375.53</v>
      </c>
      <c r="J198" s="229">
        <v>0</v>
      </c>
      <c r="K198" s="229">
        <v>63170</v>
      </c>
      <c r="L198" s="229">
        <v>200</v>
      </c>
      <c r="M198" s="229">
        <v>318954.40999999997</v>
      </c>
      <c r="N198" s="229">
        <v>228269.11</v>
      </c>
      <c r="O198" s="229">
        <v>12533.06</v>
      </c>
      <c r="P198" s="229">
        <v>0</v>
      </c>
      <c r="Q198" s="229">
        <v>0</v>
      </c>
      <c r="R198" s="229">
        <v>0</v>
      </c>
      <c r="S198" s="229">
        <v>63083.77</v>
      </c>
      <c r="T198" s="229">
        <v>0</v>
      </c>
      <c r="U198" s="229">
        <v>0</v>
      </c>
      <c r="V198" s="229">
        <v>1005.83</v>
      </c>
      <c r="W198" s="229">
        <v>99553</v>
      </c>
      <c r="X198" s="229">
        <f t="shared" si="75"/>
        <v>3059998.4899999998</v>
      </c>
      <c r="Y198" s="229">
        <v>1185052.94</v>
      </c>
      <c r="Z198" s="229">
        <v>19453.25</v>
      </c>
      <c r="AA198" s="229">
        <v>282832.45</v>
      </c>
      <c r="AB198" s="229">
        <v>57927.55</v>
      </c>
      <c r="AC198" s="229">
        <v>182176.08</v>
      </c>
      <c r="AD198" s="229">
        <v>0</v>
      </c>
      <c r="AE198" s="229">
        <v>123462.17</v>
      </c>
      <c r="AF198" s="229">
        <v>1564.33</v>
      </c>
      <c r="AG198" s="229">
        <v>407.65</v>
      </c>
      <c r="AH198" s="229">
        <v>0</v>
      </c>
      <c r="AI198" s="229">
        <v>0</v>
      </c>
      <c r="AJ198" s="229">
        <v>63657.79</v>
      </c>
      <c r="AK198" s="229">
        <v>5514.78</v>
      </c>
      <c r="AL198" s="229">
        <v>55602.76</v>
      </c>
      <c r="AM198" s="229">
        <v>10651.29</v>
      </c>
      <c r="AN198" s="229">
        <v>89623.89</v>
      </c>
      <c r="AO198" s="229">
        <v>47099.58</v>
      </c>
      <c r="AP198" s="229">
        <v>14129.630000000001</v>
      </c>
      <c r="AQ198" s="229">
        <v>52822.939999999995</v>
      </c>
      <c r="AR198" s="229">
        <v>7631.93</v>
      </c>
      <c r="AS198" s="229">
        <v>0</v>
      </c>
      <c r="AT198" s="229">
        <v>43557.71</v>
      </c>
      <c r="AU198" s="229">
        <v>19362</v>
      </c>
      <c r="AV198" s="229">
        <v>0</v>
      </c>
      <c r="AW198" s="229">
        <v>72572.27</v>
      </c>
      <c r="AX198" s="229">
        <v>185677.92</v>
      </c>
      <c r="AY198" s="229">
        <v>29663.200000000001</v>
      </c>
      <c r="AZ198" s="229">
        <v>239729.36</v>
      </c>
      <c r="BA198" s="229">
        <v>0</v>
      </c>
      <c r="BB198" s="229">
        <v>0</v>
      </c>
      <c r="BC198" s="229">
        <v>0</v>
      </c>
      <c r="BD198" s="229">
        <f t="shared" si="76"/>
        <v>2790173.4699999997</v>
      </c>
      <c r="BE198" s="229">
        <v>305774.75000000012</v>
      </c>
      <c r="BF198" s="229">
        <f t="shared" si="97"/>
        <v>269825.02</v>
      </c>
      <c r="BG198" s="229">
        <f t="shared" si="98"/>
        <v>575599.77000000014</v>
      </c>
      <c r="BH198" s="229">
        <v>4273.96</v>
      </c>
      <c r="BI198" s="229">
        <v>0</v>
      </c>
      <c r="BJ198" s="229">
        <v>0</v>
      </c>
      <c r="BK198" s="229">
        <v>4273.96</v>
      </c>
      <c r="BL198" s="229">
        <v>0</v>
      </c>
      <c r="BM198" s="229">
        <v>0</v>
      </c>
      <c r="BN198" s="229">
        <v>4273.96</v>
      </c>
      <c r="BO198" s="229">
        <v>0</v>
      </c>
      <c r="BP198" s="229">
        <v>4273.96</v>
      </c>
      <c r="BQ198" s="229">
        <v>4255.9600000000028</v>
      </c>
      <c r="BR198" s="229">
        <v>0</v>
      </c>
      <c r="BS198" s="229">
        <v>4255.9600000000028</v>
      </c>
      <c r="BT198" s="229">
        <v>0</v>
      </c>
      <c r="BU198" s="229">
        <v>0</v>
      </c>
      <c r="BV198" s="229">
        <v>0</v>
      </c>
      <c r="BW198" s="229">
        <v>0</v>
      </c>
      <c r="BX198" s="229">
        <v>0</v>
      </c>
      <c r="BY198" s="229">
        <v>0</v>
      </c>
      <c r="BZ198" s="229">
        <v>0</v>
      </c>
      <c r="CA198" s="229">
        <v>0</v>
      </c>
      <c r="CB198" s="229">
        <v>0</v>
      </c>
      <c r="CC198" s="229">
        <f t="shared" si="77"/>
        <v>575599.77000000014</v>
      </c>
      <c r="CD198" s="229"/>
      <c r="CE198" s="229">
        <f t="shared" si="78"/>
        <v>4255.9600000000028</v>
      </c>
      <c r="CF198" s="229"/>
      <c r="CG198" s="229">
        <f t="shared" si="99"/>
        <v>0</v>
      </c>
      <c r="CH198" s="229">
        <f t="shared" si="79"/>
        <v>579855.7300000001</v>
      </c>
      <c r="CI198" s="229">
        <v>100000</v>
      </c>
      <c r="CJ198" s="229">
        <v>149893.71</v>
      </c>
      <c r="CK198" s="229">
        <v>216.6</v>
      </c>
      <c r="CL198" s="229">
        <v>-49677.109999999993</v>
      </c>
      <c r="CM198" s="229">
        <v>0</v>
      </c>
      <c r="CN198" s="229">
        <v>0</v>
      </c>
      <c r="CO198" s="229">
        <v>13607.41</v>
      </c>
      <c r="CP198" s="229">
        <v>0</v>
      </c>
      <c r="CQ198" s="229">
        <v>1208</v>
      </c>
      <c r="CR198" s="229">
        <f t="shared" si="80"/>
        <v>-34861.699999999997</v>
      </c>
      <c r="CS198" s="229">
        <v>565368.44999999995</v>
      </c>
      <c r="CT198" s="229">
        <v>0</v>
      </c>
      <c r="CU198" s="229">
        <v>0</v>
      </c>
      <c r="CV198" s="229">
        <v>565368.44999999995</v>
      </c>
      <c r="CW198" s="229"/>
      <c r="CX198" s="229"/>
      <c r="CY198" s="229"/>
      <c r="CZ198" s="229">
        <v>0</v>
      </c>
      <c r="DA198" s="229">
        <f t="shared" si="81"/>
        <v>565368.44999999995</v>
      </c>
      <c r="DB198" s="229">
        <v>5331.66</v>
      </c>
      <c r="DC198" s="229">
        <v>9724.73</v>
      </c>
      <c r="DD198" s="229">
        <v>0</v>
      </c>
      <c r="DE198" s="229">
        <v>0</v>
      </c>
      <c r="DF198" s="229">
        <v>-51126.06</v>
      </c>
      <c r="DG198" s="229">
        <v>-69621.7</v>
      </c>
      <c r="DH198" s="229">
        <v>0</v>
      </c>
      <c r="DI198" s="229">
        <v>0</v>
      </c>
      <c r="DJ198" s="229">
        <f t="shared" si="82"/>
        <v>-105691.37</v>
      </c>
      <c r="DK198" s="229">
        <v>0</v>
      </c>
      <c r="DL198" s="229">
        <v>0</v>
      </c>
      <c r="DM198" s="229">
        <v>0</v>
      </c>
      <c r="DN198" s="229">
        <v>0</v>
      </c>
      <c r="DO198" s="229">
        <v>155040.82999999999</v>
      </c>
      <c r="DP198" s="230">
        <v>-0.47999999998137355</v>
      </c>
      <c r="DQ198" s="231">
        <f t="shared" si="92"/>
        <v>1852468.77</v>
      </c>
      <c r="DR198" s="232">
        <f t="shared" si="93"/>
        <v>937704.69999999972</v>
      </c>
      <c r="DS198" s="231">
        <f t="shared" si="94"/>
        <v>185677.92</v>
      </c>
      <c r="DT198" s="231">
        <f t="shared" si="95"/>
        <v>303885.94</v>
      </c>
      <c r="DU198" s="231">
        <f t="shared" si="96"/>
        <v>0</v>
      </c>
      <c r="DV198" s="231">
        <f t="shared" si="91"/>
        <v>155040.82999999999</v>
      </c>
    </row>
    <row r="199" spans="1:126" hidden="1">
      <c r="A199" s="226">
        <v>2293</v>
      </c>
      <c r="B199" s="227" t="s">
        <v>491</v>
      </c>
      <c r="C199" s="228" t="s">
        <v>281</v>
      </c>
      <c r="D199" s="228" t="s">
        <v>291</v>
      </c>
      <c r="E199" s="228" t="s">
        <v>5</v>
      </c>
      <c r="F199" s="228" t="s">
        <v>283</v>
      </c>
      <c r="G199" s="229">
        <v>3527738.87</v>
      </c>
      <c r="H199" s="229">
        <v>0</v>
      </c>
      <c r="I199" s="229">
        <v>48477.02</v>
      </c>
      <c r="J199" s="229">
        <v>0</v>
      </c>
      <c r="K199" s="229">
        <v>345180</v>
      </c>
      <c r="L199" s="229">
        <v>5000</v>
      </c>
      <c r="M199" s="229">
        <v>0</v>
      </c>
      <c r="N199" s="229">
        <v>0</v>
      </c>
      <c r="O199" s="229">
        <v>109.24</v>
      </c>
      <c r="P199" s="229">
        <v>0</v>
      </c>
      <c r="Q199" s="229">
        <v>0</v>
      </c>
      <c r="R199" s="229">
        <v>0</v>
      </c>
      <c r="S199" s="229">
        <v>0</v>
      </c>
      <c r="T199" s="229">
        <v>157213.97</v>
      </c>
      <c r="U199" s="229">
        <v>0</v>
      </c>
      <c r="V199" s="229">
        <v>14846.88</v>
      </c>
      <c r="W199" s="229">
        <v>90586</v>
      </c>
      <c r="X199" s="229">
        <f t="shared" si="75"/>
        <v>4189151.9800000004</v>
      </c>
      <c r="Y199" s="229">
        <v>1746781.16</v>
      </c>
      <c r="Z199" s="229">
        <v>0</v>
      </c>
      <c r="AA199" s="229">
        <v>526800.54</v>
      </c>
      <c r="AB199" s="229">
        <v>173416.59</v>
      </c>
      <c r="AC199" s="229">
        <v>240615.94</v>
      </c>
      <c r="AD199" s="229">
        <v>138424.09</v>
      </c>
      <c r="AE199" s="229">
        <v>143719.84</v>
      </c>
      <c r="AF199" s="229">
        <v>0</v>
      </c>
      <c r="AG199" s="229">
        <v>7051.18</v>
      </c>
      <c r="AH199" s="229">
        <v>0</v>
      </c>
      <c r="AI199" s="229">
        <v>0</v>
      </c>
      <c r="AJ199" s="229">
        <v>30092.38</v>
      </c>
      <c r="AK199" s="229">
        <v>2518.7600000000002</v>
      </c>
      <c r="AL199" s="229">
        <v>940.52</v>
      </c>
      <c r="AM199" s="229">
        <v>7156.8</v>
      </c>
      <c r="AN199" s="229">
        <v>78501.440000000002</v>
      </c>
      <c r="AO199" s="229">
        <v>41074.75</v>
      </c>
      <c r="AP199" s="229">
        <v>20223.66</v>
      </c>
      <c r="AQ199" s="229">
        <v>151337.29999999999</v>
      </c>
      <c r="AR199" s="229">
        <v>8965.82</v>
      </c>
      <c r="AS199" s="229">
        <v>0</v>
      </c>
      <c r="AT199" s="229">
        <v>104825.94</v>
      </c>
      <c r="AU199" s="229">
        <v>12566.4</v>
      </c>
      <c r="AV199" s="229">
        <v>4299.05</v>
      </c>
      <c r="AW199" s="229">
        <v>109174.21</v>
      </c>
      <c r="AX199" s="229">
        <v>309285.17</v>
      </c>
      <c r="AY199" s="229">
        <v>85982.33</v>
      </c>
      <c r="AZ199" s="229">
        <v>215223.89</v>
      </c>
      <c r="BA199" s="229">
        <v>0</v>
      </c>
      <c r="BB199" s="229">
        <v>0</v>
      </c>
      <c r="BC199" s="229">
        <v>0</v>
      </c>
      <c r="BD199" s="229">
        <f t="shared" si="76"/>
        <v>4158977.7599999988</v>
      </c>
      <c r="BE199" s="229">
        <v>1003300.02</v>
      </c>
      <c r="BF199" s="229">
        <f t="shared" si="97"/>
        <v>30174.220000001602</v>
      </c>
      <c r="BG199" s="229">
        <f t="shared" si="98"/>
        <v>1033474.2400000016</v>
      </c>
      <c r="BH199" s="229">
        <v>10914.25</v>
      </c>
      <c r="BI199" s="229">
        <v>0</v>
      </c>
      <c r="BJ199" s="229">
        <v>0</v>
      </c>
      <c r="BK199" s="229">
        <v>10914.25</v>
      </c>
      <c r="BL199" s="229">
        <v>0</v>
      </c>
      <c r="BM199" s="229">
        <v>122504.7</v>
      </c>
      <c r="BN199" s="229">
        <v>0</v>
      </c>
      <c r="BO199" s="229">
        <v>0</v>
      </c>
      <c r="BP199" s="229">
        <v>122504.7</v>
      </c>
      <c r="BQ199" s="229">
        <v>194118.39999999999</v>
      </c>
      <c r="BR199" s="229">
        <v>-111590.45</v>
      </c>
      <c r="BS199" s="229">
        <v>82527.95</v>
      </c>
      <c r="BT199" s="229">
        <v>0</v>
      </c>
      <c r="BU199" s="229">
        <v>0</v>
      </c>
      <c r="BV199" s="229">
        <v>0</v>
      </c>
      <c r="BW199" s="229">
        <v>0</v>
      </c>
      <c r="BX199" s="229">
        <v>0</v>
      </c>
      <c r="BY199" s="229">
        <v>0</v>
      </c>
      <c r="BZ199" s="229">
        <v>0</v>
      </c>
      <c r="CA199" s="229">
        <v>0</v>
      </c>
      <c r="CB199" s="229">
        <v>0</v>
      </c>
      <c r="CC199" s="229">
        <f t="shared" si="77"/>
        <v>1033474.2400000016</v>
      </c>
      <c r="CD199" s="229"/>
      <c r="CE199" s="229">
        <f t="shared" si="78"/>
        <v>82527.95</v>
      </c>
      <c r="CF199" s="229"/>
      <c r="CG199" s="229">
        <f t="shared" si="99"/>
        <v>0</v>
      </c>
      <c r="CH199" s="229">
        <f t="shared" si="79"/>
        <v>1116002.1900000016</v>
      </c>
      <c r="CI199" s="229">
        <v>1062587.43</v>
      </c>
      <c r="CJ199" s="229">
        <v>51849.98</v>
      </c>
      <c r="CK199" s="229">
        <v>1751.61</v>
      </c>
      <c r="CL199" s="229">
        <v>1012489.0599999999</v>
      </c>
      <c r="CM199" s="229">
        <v>0</v>
      </c>
      <c r="CN199" s="229">
        <v>0</v>
      </c>
      <c r="CO199" s="229">
        <v>10350</v>
      </c>
      <c r="CP199" s="229">
        <v>102871.83</v>
      </c>
      <c r="CQ199" s="229">
        <v>0</v>
      </c>
      <c r="CR199" s="229">
        <f t="shared" si="80"/>
        <v>1125710.8899999999</v>
      </c>
      <c r="CS199" s="229">
        <v>0</v>
      </c>
      <c r="CT199" s="229">
        <v>0</v>
      </c>
      <c r="CU199" s="229">
        <v>0</v>
      </c>
      <c r="CV199" s="229">
        <v>0</v>
      </c>
      <c r="CW199" s="229"/>
      <c r="CX199" s="229"/>
      <c r="CY199" s="229"/>
      <c r="CZ199" s="229">
        <v>0</v>
      </c>
      <c r="DA199" s="229">
        <f t="shared" si="81"/>
        <v>0</v>
      </c>
      <c r="DB199" s="229">
        <v>0</v>
      </c>
      <c r="DC199" s="229">
        <v>0</v>
      </c>
      <c r="DD199" s="229">
        <v>0</v>
      </c>
      <c r="DE199" s="229">
        <v>0</v>
      </c>
      <c r="DF199" s="229">
        <v>0</v>
      </c>
      <c r="DG199" s="229">
        <v>-11171.11</v>
      </c>
      <c r="DH199" s="229">
        <v>0</v>
      </c>
      <c r="DI199" s="229">
        <v>0</v>
      </c>
      <c r="DJ199" s="229">
        <f t="shared" si="82"/>
        <v>-11171.11</v>
      </c>
      <c r="DK199" s="229">
        <v>0</v>
      </c>
      <c r="DL199" s="229">
        <v>0</v>
      </c>
      <c r="DM199" s="229">
        <v>0</v>
      </c>
      <c r="DN199" s="229">
        <v>1462.31</v>
      </c>
      <c r="DO199" s="229">
        <v>0</v>
      </c>
      <c r="DP199" s="230">
        <v>0.10000000009313226</v>
      </c>
      <c r="DQ199" s="231">
        <f t="shared" si="92"/>
        <v>2969758.1599999997</v>
      </c>
      <c r="DR199" s="232">
        <f t="shared" si="93"/>
        <v>1189219.5999999992</v>
      </c>
      <c r="DS199" s="231">
        <f t="shared" si="94"/>
        <v>309285.17</v>
      </c>
      <c r="DT199" s="231">
        <f t="shared" si="95"/>
        <v>109.24</v>
      </c>
      <c r="DU199" s="231">
        <f t="shared" si="96"/>
        <v>157213.97</v>
      </c>
      <c r="DV199" s="231">
        <f t="shared" si="91"/>
        <v>1462.31</v>
      </c>
    </row>
    <row r="200" spans="1:126" hidden="1">
      <c r="A200" s="226">
        <v>2445</v>
      </c>
      <c r="B200" s="227" t="s">
        <v>492</v>
      </c>
      <c r="C200" s="228" t="s">
        <v>281</v>
      </c>
      <c r="D200" s="228" t="s">
        <v>291</v>
      </c>
      <c r="E200" s="228" t="s">
        <v>5</v>
      </c>
      <c r="F200" s="228" t="s">
        <v>304</v>
      </c>
      <c r="G200" s="229">
        <v>1352656.56</v>
      </c>
      <c r="H200" s="229">
        <v>0</v>
      </c>
      <c r="I200" s="229">
        <v>83626.37</v>
      </c>
      <c r="J200" s="229">
        <v>0</v>
      </c>
      <c r="K200" s="229">
        <v>213120</v>
      </c>
      <c r="L200" s="229">
        <v>0</v>
      </c>
      <c r="M200" s="229">
        <v>0</v>
      </c>
      <c r="N200" s="229">
        <v>0</v>
      </c>
      <c r="O200" s="229">
        <v>38366.23000000001</v>
      </c>
      <c r="P200" s="229">
        <v>17559.78</v>
      </c>
      <c r="Q200" s="229">
        <v>0</v>
      </c>
      <c r="R200" s="229">
        <v>0</v>
      </c>
      <c r="S200" s="229">
        <v>8559.2799999999988</v>
      </c>
      <c r="T200" s="229">
        <v>0</v>
      </c>
      <c r="U200" s="229">
        <v>0</v>
      </c>
      <c r="V200" s="229">
        <v>11850</v>
      </c>
      <c r="W200" s="229">
        <v>32187</v>
      </c>
      <c r="X200" s="229">
        <f t="shared" si="75"/>
        <v>1757925.2200000002</v>
      </c>
      <c r="Y200" s="229">
        <v>633135.87000000046</v>
      </c>
      <c r="Z200" s="229">
        <v>0</v>
      </c>
      <c r="AA200" s="229">
        <f>379155.44-162.34</f>
        <v>378993.1</v>
      </c>
      <c r="AB200" s="229">
        <v>64982.96000000037</v>
      </c>
      <c r="AC200" s="229">
        <v>108501.18999999999</v>
      </c>
      <c r="AD200" s="229">
        <v>0</v>
      </c>
      <c r="AE200" s="229">
        <v>81236.049999999988</v>
      </c>
      <c r="AF200" s="229">
        <v>372.99999999999818</v>
      </c>
      <c r="AG200" s="229">
        <v>2785</v>
      </c>
      <c r="AH200" s="229">
        <v>0</v>
      </c>
      <c r="AI200" s="229">
        <v>130</v>
      </c>
      <c r="AJ200" s="229">
        <v>5734.9999999999982</v>
      </c>
      <c r="AK200" s="229">
        <v>5675</v>
      </c>
      <c r="AL200" s="229">
        <v>4922</v>
      </c>
      <c r="AM200" s="229">
        <v>11133</v>
      </c>
      <c r="AN200" s="229">
        <v>59961.999999999993</v>
      </c>
      <c r="AO200" s="229">
        <v>24535.64</v>
      </c>
      <c r="AP200" s="229">
        <v>12659</v>
      </c>
      <c r="AQ200" s="229">
        <v>69344.600000000006</v>
      </c>
      <c r="AR200" s="229">
        <v>38619</v>
      </c>
      <c r="AS200" s="229">
        <v>0</v>
      </c>
      <c r="AT200" s="229">
        <v>10920.000000000007</v>
      </c>
      <c r="AU200" s="229">
        <v>5139.75</v>
      </c>
      <c r="AV200" s="229">
        <v>3525</v>
      </c>
      <c r="AW200" s="229">
        <v>98317.63</v>
      </c>
      <c r="AX200" s="229">
        <v>60693.389999999978</v>
      </c>
      <c r="AY200" s="229">
        <v>31868.93</v>
      </c>
      <c r="AZ200" s="229">
        <v>18753</v>
      </c>
      <c r="BA200" s="229">
        <v>0</v>
      </c>
      <c r="BB200" s="229">
        <v>0</v>
      </c>
      <c r="BC200" s="229">
        <v>0</v>
      </c>
      <c r="BD200" s="229">
        <f t="shared" si="76"/>
        <v>1731940.1100000008</v>
      </c>
      <c r="BE200" s="229">
        <v>-2464.4900000002513</v>
      </c>
      <c r="BF200" s="229">
        <f t="shared" si="97"/>
        <v>25985.109999999404</v>
      </c>
      <c r="BG200" s="229">
        <f t="shared" si="98"/>
        <v>23520.619999999151</v>
      </c>
      <c r="BH200" s="229">
        <v>6193.75</v>
      </c>
      <c r="BI200" s="229">
        <v>0</v>
      </c>
      <c r="BJ200" s="229">
        <v>0</v>
      </c>
      <c r="BK200" s="229">
        <v>6193.75</v>
      </c>
      <c r="BL200" s="229">
        <v>0</v>
      </c>
      <c r="BM200" s="229">
        <v>6790</v>
      </c>
      <c r="BN200" s="229">
        <v>0</v>
      </c>
      <c r="BO200" s="229">
        <v>0</v>
      </c>
      <c r="BP200" s="229">
        <v>6790</v>
      </c>
      <c r="BQ200" s="229">
        <v>14114.849999999999</v>
      </c>
      <c r="BR200" s="229">
        <v>-596.25</v>
      </c>
      <c r="BS200" s="229">
        <v>13518.599999999999</v>
      </c>
      <c r="BT200" s="229">
        <v>0</v>
      </c>
      <c r="BU200" s="229">
        <v>0</v>
      </c>
      <c r="BV200" s="229">
        <v>0</v>
      </c>
      <c r="BW200" s="229">
        <v>0</v>
      </c>
      <c r="BX200" s="229">
        <v>0</v>
      </c>
      <c r="BY200" s="229">
        <v>0</v>
      </c>
      <c r="BZ200" s="229">
        <v>0</v>
      </c>
      <c r="CA200" s="229">
        <v>0</v>
      </c>
      <c r="CB200" s="229">
        <v>0</v>
      </c>
      <c r="CC200" s="229">
        <f t="shared" si="77"/>
        <v>23520.619999999151</v>
      </c>
      <c r="CD200" s="229"/>
      <c r="CE200" s="229">
        <f t="shared" si="78"/>
        <v>13518.599999999999</v>
      </c>
      <c r="CF200" s="229"/>
      <c r="CG200" s="229">
        <f t="shared" si="99"/>
        <v>0</v>
      </c>
      <c r="CH200" s="229">
        <f t="shared" si="79"/>
        <v>37039.21999999915</v>
      </c>
      <c r="CI200" s="229">
        <v>0</v>
      </c>
      <c r="CJ200" s="229">
        <v>0</v>
      </c>
      <c r="CK200" s="229">
        <v>0</v>
      </c>
      <c r="CL200" s="229">
        <v>0</v>
      </c>
      <c r="CM200" s="229">
        <v>0</v>
      </c>
      <c r="CN200" s="229">
        <v>0</v>
      </c>
      <c r="CO200" s="229">
        <v>0</v>
      </c>
      <c r="CP200" s="229">
        <v>0</v>
      </c>
      <c r="CQ200" s="229">
        <v>0</v>
      </c>
      <c r="CR200" s="229">
        <f t="shared" si="80"/>
        <v>0</v>
      </c>
      <c r="CS200" s="229">
        <v>0</v>
      </c>
      <c r="CT200" s="229">
        <v>0</v>
      </c>
      <c r="CU200" s="229">
        <v>0</v>
      </c>
      <c r="CV200" s="229">
        <v>0</v>
      </c>
      <c r="CW200" s="229"/>
      <c r="CX200" s="229"/>
      <c r="CY200" s="229"/>
      <c r="CZ200" s="229">
        <v>66755.939999999275</v>
      </c>
      <c r="DA200" s="229">
        <f t="shared" si="81"/>
        <v>66755.939999999275</v>
      </c>
      <c r="DB200" s="229">
        <v>0</v>
      </c>
      <c r="DC200" s="229">
        <v>129.91</v>
      </c>
      <c r="DD200" s="229">
        <v>0</v>
      </c>
      <c r="DE200" s="229">
        <v>0</v>
      </c>
      <c r="DF200" s="229">
        <v>0</v>
      </c>
      <c r="DG200" s="229">
        <v>-29846.63</v>
      </c>
      <c r="DH200" s="229">
        <v>0</v>
      </c>
      <c r="DI200" s="229">
        <v>0</v>
      </c>
      <c r="DJ200" s="229">
        <f t="shared" si="82"/>
        <v>-29716.720000000001</v>
      </c>
      <c r="DK200" s="229">
        <v>0</v>
      </c>
      <c r="DL200" s="229">
        <v>0</v>
      </c>
      <c r="DM200" s="229">
        <v>0</v>
      </c>
      <c r="DN200" s="229">
        <v>0</v>
      </c>
      <c r="DO200" s="229">
        <v>0</v>
      </c>
      <c r="DP200" s="230">
        <v>7.2759576141834259E-10</v>
      </c>
      <c r="DQ200" s="231">
        <f t="shared" si="92"/>
        <v>1267222.1700000009</v>
      </c>
      <c r="DR200" s="232">
        <f t="shared" si="93"/>
        <v>464717.93999999994</v>
      </c>
      <c r="DS200" s="231">
        <f t="shared" si="94"/>
        <v>60693.389999999978</v>
      </c>
      <c r="DT200" s="231">
        <f t="shared" si="95"/>
        <v>64485.290000000008</v>
      </c>
      <c r="DU200" s="231">
        <f t="shared" si="96"/>
        <v>0</v>
      </c>
      <c r="DV200" s="231">
        <f t="shared" si="91"/>
        <v>0</v>
      </c>
    </row>
    <row r="201" spans="1:126" hidden="1">
      <c r="A201" s="226">
        <v>2278</v>
      </c>
      <c r="B201" s="227" t="s">
        <v>493</v>
      </c>
      <c r="C201" s="228" t="s">
        <v>281</v>
      </c>
      <c r="D201" s="228" t="s">
        <v>291</v>
      </c>
      <c r="E201" s="228" t="s">
        <v>5</v>
      </c>
      <c r="F201" s="228" t="s">
        <v>283</v>
      </c>
      <c r="G201" s="229">
        <v>2459656.35</v>
      </c>
      <c r="H201" s="229">
        <v>0</v>
      </c>
      <c r="I201" s="229">
        <v>261614.39</v>
      </c>
      <c r="J201" s="229">
        <v>0</v>
      </c>
      <c r="K201" s="229">
        <v>360060</v>
      </c>
      <c r="L201" s="229">
        <v>1256.93</v>
      </c>
      <c r="M201" s="229">
        <v>0</v>
      </c>
      <c r="N201" s="229">
        <v>2796.25</v>
      </c>
      <c r="O201" s="229">
        <v>18131.18</v>
      </c>
      <c r="P201" s="229">
        <v>0</v>
      </c>
      <c r="Q201" s="229">
        <v>0</v>
      </c>
      <c r="R201" s="229">
        <v>0</v>
      </c>
      <c r="S201" s="229">
        <v>13800.4</v>
      </c>
      <c r="T201" s="229">
        <v>20556.28</v>
      </c>
      <c r="U201" s="229">
        <v>0</v>
      </c>
      <c r="V201" s="229">
        <v>5884.38</v>
      </c>
      <c r="W201" s="229">
        <v>45635</v>
      </c>
      <c r="X201" s="229">
        <f t="shared" si="75"/>
        <v>3189391.16</v>
      </c>
      <c r="Y201" s="229">
        <v>1394428.3100000003</v>
      </c>
      <c r="Z201" s="229">
        <v>0</v>
      </c>
      <c r="AA201" s="229">
        <f>676968.34-585</f>
        <v>676383.34</v>
      </c>
      <c r="AB201" s="229">
        <v>84011.540000000095</v>
      </c>
      <c r="AC201" s="229">
        <v>147993.81</v>
      </c>
      <c r="AD201" s="229">
        <v>0</v>
      </c>
      <c r="AE201" s="229">
        <v>73728.979999999399</v>
      </c>
      <c r="AF201" s="229">
        <v>12324.910000000029</v>
      </c>
      <c r="AG201" s="229">
        <v>0</v>
      </c>
      <c r="AH201" s="229">
        <v>0</v>
      </c>
      <c r="AI201" s="229">
        <v>0</v>
      </c>
      <c r="AJ201" s="229">
        <v>51800.61</v>
      </c>
      <c r="AK201" s="229">
        <v>0</v>
      </c>
      <c r="AL201" s="229">
        <v>2516.84</v>
      </c>
      <c r="AM201" s="229">
        <v>2990.44</v>
      </c>
      <c r="AN201" s="229">
        <v>70505.24000000002</v>
      </c>
      <c r="AO201" s="229">
        <v>24535.64</v>
      </c>
      <c r="AP201" s="229">
        <v>5579.37</v>
      </c>
      <c r="AQ201" s="229">
        <v>53927.48000000001</v>
      </c>
      <c r="AR201" s="229">
        <v>0</v>
      </c>
      <c r="AS201" s="229">
        <v>0</v>
      </c>
      <c r="AT201" s="229">
        <v>52015.1</v>
      </c>
      <c r="AU201" s="229">
        <v>9471</v>
      </c>
      <c r="AV201" s="229">
        <v>2530</v>
      </c>
      <c r="AW201" s="229">
        <v>174614.53</v>
      </c>
      <c r="AX201" s="229">
        <v>34350.120000000003</v>
      </c>
      <c r="AY201" s="229">
        <v>10128.280000000001</v>
      </c>
      <c r="AZ201" s="229">
        <v>177655.84</v>
      </c>
      <c r="BA201" s="229">
        <v>0</v>
      </c>
      <c r="BB201" s="229">
        <v>0</v>
      </c>
      <c r="BC201" s="229">
        <v>0</v>
      </c>
      <c r="BD201" s="229">
        <f t="shared" si="76"/>
        <v>3061491.38</v>
      </c>
      <c r="BE201" s="229">
        <v>384182.56999999995</v>
      </c>
      <c r="BF201" s="229">
        <f t="shared" si="97"/>
        <v>127899.78000000026</v>
      </c>
      <c r="BG201" s="229">
        <f t="shared" si="98"/>
        <v>512082.35000000021</v>
      </c>
      <c r="BH201" s="229">
        <v>8545</v>
      </c>
      <c r="BI201" s="229">
        <v>0</v>
      </c>
      <c r="BJ201" s="229">
        <v>0</v>
      </c>
      <c r="BK201" s="229">
        <v>8545</v>
      </c>
      <c r="BL201" s="229">
        <v>0</v>
      </c>
      <c r="BM201" s="229">
        <v>0</v>
      </c>
      <c r="BN201" s="229">
        <v>0</v>
      </c>
      <c r="BO201" s="229">
        <v>0</v>
      </c>
      <c r="BP201" s="229">
        <v>0</v>
      </c>
      <c r="BQ201" s="229">
        <v>19492.59</v>
      </c>
      <c r="BR201" s="229">
        <v>8545</v>
      </c>
      <c r="BS201" s="229">
        <v>28037.59</v>
      </c>
      <c r="BT201" s="229">
        <v>0</v>
      </c>
      <c r="BU201" s="229">
        <v>0</v>
      </c>
      <c r="BV201" s="229">
        <v>0</v>
      </c>
      <c r="BW201" s="229">
        <v>0</v>
      </c>
      <c r="BX201" s="229">
        <v>0</v>
      </c>
      <c r="BY201" s="229">
        <v>0</v>
      </c>
      <c r="BZ201" s="229">
        <v>0</v>
      </c>
      <c r="CA201" s="229">
        <v>0</v>
      </c>
      <c r="CB201" s="229">
        <v>0</v>
      </c>
      <c r="CC201" s="229">
        <f t="shared" si="77"/>
        <v>512082.35000000021</v>
      </c>
      <c r="CD201" s="229"/>
      <c r="CE201" s="229">
        <f t="shared" si="78"/>
        <v>28037.59</v>
      </c>
      <c r="CF201" s="229"/>
      <c r="CG201" s="229">
        <f t="shared" si="99"/>
        <v>0</v>
      </c>
      <c r="CH201" s="229">
        <f t="shared" si="79"/>
        <v>540119.94000000018</v>
      </c>
      <c r="CI201" s="229">
        <v>1034407.63</v>
      </c>
      <c r="CJ201" s="229">
        <v>35651.040000000001</v>
      </c>
      <c r="CK201" s="229">
        <v>0</v>
      </c>
      <c r="CL201" s="229">
        <v>998756.59</v>
      </c>
      <c r="CM201" s="229">
        <v>0</v>
      </c>
      <c r="CN201" s="229">
        <v>0</v>
      </c>
      <c r="CO201" s="229">
        <v>0</v>
      </c>
      <c r="CP201" s="229">
        <v>0</v>
      </c>
      <c r="CQ201" s="229">
        <v>-430178.39999999997</v>
      </c>
      <c r="CR201" s="229">
        <f t="shared" si="80"/>
        <v>568578.18999999994</v>
      </c>
      <c r="CS201" s="229">
        <v>0</v>
      </c>
      <c r="CT201" s="229">
        <v>0</v>
      </c>
      <c r="CU201" s="229">
        <v>0</v>
      </c>
      <c r="CV201" s="229">
        <v>0</v>
      </c>
      <c r="CW201" s="229"/>
      <c r="CX201" s="229"/>
      <c r="CY201" s="229"/>
      <c r="CZ201" s="229">
        <v>0</v>
      </c>
      <c r="DA201" s="229">
        <f t="shared" si="81"/>
        <v>0</v>
      </c>
      <c r="DB201" s="229">
        <v>0</v>
      </c>
      <c r="DC201" s="229">
        <v>11375.55</v>
      </c>
      <c r="DD201" s="229">
        <v>0</v>
      </c>
      <c r="DE201" s="229">
        <v>0</v>
      </c>
      <c r="DF201" s="229">
        <v>0</v>
      </c>
      <c r="DG201" s="229">
        <v>-43930.35</v>
      </c>
      <c r="DH201" s="229">
        <v>0</v>
      </c>
      <c r="DI201" s="229">
        <v>0</v>
      </c>
      <c r="DJ201" s="229">
        <f t="shared" si="82"/>
        <v>-32554.799999999999</v>
      </c>
      <c r="DK201" s="229">
        <v>4096.55</v>
      </c>
      <c r="DL201" s="229">
        <v>0</v>
      </c>
      <c r="DM201" s="229">
        <v>0</v>
      </c>
      <c r="DN201" s="229">
        <v>0</v>
      </c>
      <c r="DO201" s="229">
        <v>0</v>
      </c>
      <c r="DP201" s="230">
        <v>0</v>
      </c>
      <c r="DQ201" s="231">
        <f t="shared" si="92"/>
        <v>2388870.89</v>
      </c>
      <c r="DR201" s="232">
        <f t="shared" si="93"/>
        <v>672620.48999999976</v>
      </c>
      <c r="DS201" s="231">
        <f t="shared" si="94"/>
        <v>34350.120000000003</v>
      </c>
      <c r="DT201" s="231">
        <f t="shared" si="95"/>
        <v>34727.83</v>
      </c>
      <c r="DU201" s="231">
        <f t="shared" si="96"/>
        <v>20556.28</v>
      </c>
      <c r="DV201" s="231">
        <f t="shared" ref="DV201:DV208" si="100">SUM(DK201:DO201)</f>
        <v>4096.55</v>
      </c>
    </row>
    <row r="202" spans="1:126" hidden="1">
      <c r="A202" s="226">
        <v>2314</v>
      </c>
      <c r="B202" s="227" t="s">
        <v>494</v>
      </c>
      <c r="C202" s="228" t="s">
        <v>281</v>
      </c>
      <c r="D202" s="228" t="s">
        <v>291</v>
      </c>
      <c r="E202" s="228" t="s">
        <v>5</v>
      </c>
      <c r="F202" s="228" t="s">
        <v>283</v>
      </c>
      <c r="G202" s="229">
        <v>1151233.5</v>
      </c>
      <c r="H202" s="229">
        <v>0</v>
      </c>
      <c r="I202" s="229">
        <v>44188</v>
      </c>
      <c r="J202" s="229">
        <v>0</v>
      </c>
      <c r="K202" s="229">
        <v>75330</v>
      </c>
      <c r="L202" s="229">
        <v>0</v>
      </c>
      <c r="M202" s="229">
        <v>0</v>
      </c>
      <c r="N202" s="229">
        <v>17387.5</v>
      </c>
      <c r="O202" s="229">
        <v>28726.869999999995</v>
      </c>
      <c r="P202" s="229">
        <v>0</v>
      </c>
      <c r="Q202" s="229">
        <v>0</v>
      </c>
      <c r="R202" s="229">
        <v>0</v>
      </c>
      <c r="S202" s="229">
        <v>26688.65</v>
      </c>
      <c r="T202" s="229">
        <v>47197.9</v>
      </c>
      <c r="U202" s="229">
        <v>0</v>
      </c>
      <c r="V202" s="229">
        <v>4089.17</v>
      </c>
      <c r="W202" s="229">
        <v>49441</v>
      </c>
      <c r="X202" s="229">
        <f t="shared" ref="X202:X208" si="101">SUM(G202:W202)</f>
        <v>1444282.5899999999</v>
      </c>
      <c r="Y202" s="229">
        <v>676322.20000000065</v>
      </c>
      <c r="Z202" s="229">
        <v>5532.96</v>
      </c>
      <c r="AA202" s="229">
        <v>282944.84000000003</v>
      </c>
      <c r="AB202" s="229">
        <v>50086.750000000175</v>
      </c>
      <c r="AC202" s="229">
        <v>75163.710000000006</v>
      </c>
      <c r="AD202" s="229">
        <v>0</v>
      </c>
      <c r="AE202" s="229">
        <v>38987.749999999971</v>
      </c>
      <c r="AF202" s="229">
        <v>15682.290000000017</v>
      </c>
      <c r="AG202" s="229">
        <v>5528</v>
      </c>
      <c r="AH202" s="229">
        <v>0</v>
      </c>
      <c r="AI202" s="229">
        <v>0</v>
      </c>
      <c r="AJ202" s="229">
        <v>4527.47</v>
      </c>
      <c r="AK202" s="229">
        <v>1268.0600000000002</v>
      </c>
      <c r="AL202" s="229">
        <v>1582.4</v>
      </c>
      <c r="AM202" s="229">
        <v>4890.6499999999996</v>
      </c>
      <c r="AN202" s="229">
        <v>23673.62999999999</v>
      </c>
      <c r="AO202" s="229">
        <v>18595.43</v>
      </c>
      <c r="AP202" s="229">
        <v>3597.8299999999949</v>
      </c>
      <c r="AQ202" s="229">
        <v>39742.869999999995</v>
      </c>
      <c r="AR202" s="229">
        <v>0</v>
      </c>
      <c r="AS202" s="229">
        <v>0</v>
      </c>
      <c r="AT202" s="229">
        <v>12654.370000000012</v>
      </c>
      <c r="AU202" s="229">
        <v>5139.75</v>
      </c>
      <c r="AV202" s="229">
        <v>3616.2</v>
      </c>
      <c r="AW202" s="229">
        <v>45065.83</v>
      </c>
      <c r="AX202" s="229">
        <v>99286.409999999945</v>
      </c>
      <c r="AY202" s="229">
        <v>20240.29</v>
      </c>
      <c r="AZ202" s="229">
        <v>88374.32</v>
      </c>
      <c r="BA202" s="229">
        <v>0</v>
      </c>
      <c r="BB202" s="229">
        <v>0</v>
      </c>
      <c r="BC202" s="229">
        <v>0</v>
      </c>
      <c r="BD202" s="229">
        <f t="shared" ref="BD202:BD208" si="102">SUM(Y202:BC202)</f>
        <v>1522504.0100000009</v>
      </c>
      <c r="BE202" s="229">
        <v>134916.88999999981</v>
      </c>
      <c r="BF202" s="229">
        <f t="shared" si="97"/>
        <v>-78221.42000000109</v>
      </c>
      <c r="BG202" s="229">
        <f t="shared" si="98"/>
        <v>56695.469999998721</v>
      </c>
      <c r="BH202" s="229">
        <v>6396.25</v>
      </c>
      <c r="BI202" s="229">
        <v>0</v>
      </c>
      <c r="BJ202" s="229">
        <v>0</v>
      </c>
      <c r="BK202" s="229">
        <v>6396.25</v>
      </c>
      <c r="BL202" s="229">
        <v>0</v>
      </c>
      <c r="BM202" s="229">
        <v>19360</v>
      </c>
      <c r="BN202" s="229">
        <v>0</v>
      </c>
      <c r="BO202" s="229">
        <v>0</v>
      </c>
      <c r="BP202" s="229">
        <v>19360</v>
      </c>
      <c r="BQ202" s="229">
        <v>28630.629999999997</v>
      </c>
      <c r="BR202" s="229">
        <v>-12963.75</v>
      </c>
      <c r="BS202" s="229">
        <v>15666.879999999997</v>
      </c>
      <c r="BT202" s="229">
        <v>0</v>
      </c>
      <c r="BU202" s="229">
        <v>0</v>
      </c>
      <c r="BV202" s="229">
        <v>0</v>
      </c>
      <c r="BW202" s="229">
        <v>0</v>
      </c>
      <c r="BX202" s="229">
        <v>0</v>
      </c>
      <c r="BY202" s="229">
        <v>0</v>
      </c>
      <c r="BZ202" s="229">
        <v>0</v>
      </c>
      <c r="CA202" s="229">
        <v>0</v>
      </c>
      <c r="CB202" s="229">
        <v>0</v>
      </c>
      <c r="CC202" s="229">
        <f t="shared" ref="CC202:CC208" si="103">BG202</f>
        <v>56695.469999998721</v>
      </c>
      <c r="CD202" s="229"/>
      <c r="CE202" s="229">
        <f t="shared" ref="CE202:CE208" si="104">BS202</f>
        <v>15666.879999999997</v>
      </c>
      <c r="CF202" s="229"/>
      <c r="CG202" s="229">
        <f t="shared" si="99"/>
        <v>0</v>
      </c>
      <c r="CH202" s="229">
        <f t="shared" ref="CH202:CH208" si="105">SUM(CC202:CE202)</f>
        <v>72362.349999998725</v>
      </c>
      <c r="CI202" s="229">
        <v>160587.39000000001</v>
      </c>
      <c r="CJ202" s="229">
        <v>0</v>
      </c>
      <c r="CK202" s="229">
        <v>0</v>
      </c>
      <c r="CL202" s="229">
        <v>160587.39000000001</v>
      </c>
      <c r="CM202" s="229">
        <v>0</v>
      </c>
      <c r="CN202" s="229">
        <v>0</v>
      </c>
      <c r="CO202" s="229">
        <v>4325.1400000000003</v>
      </c>
      <c r="CP202" s="229">
        <v>0</v>
      </c>
      <c r="CQ202" s="229">
        <v>-93417.900000000009</v>
      </c>
      <c r="CR202" s="229">
        <f t="shared" ref="CR202:CR208" si="106">SUM(CL202:CQ202)</f>
        <v>71494.630000000019</v>
      </c>
      <c r="CS202" s="229">
        <v>0</v>
      </c>
      <c r="CT202" s="229">
        <v>0</v>
      </c>
      <c r="CU202" s="229">
        <v>0</v>
      </c>
      <c r="CV202" s="229">
        <v>0</v>
      </c>
      <c r="CW202" s="229"/>
      <c r="CX202" s="229"/>
      <c r="CY202" s="229"/>
      <c r="CZ202" s="229">
        <v>0</v>
      </c>
      <c r="DA202" s="229">
        <f t="shared" ref="DA202:DA208" si="107">SUM(CV202:CZ202)</f>
        <v>0</v>
      </c>
      <c r="DB202" s="229">
        <v>0</v>
      </c>
      <c r="DC202" s="229">
        <v>4204.09</v>
      </c>
      <c r="DD202" s="229">
        <v>0</v>
      </c>
      <c r="DE202" s="229">
        <v>0</v>
      </c>
      <c r="DF202" s="229">
        <v>-3336.38</v>
      </c>
      <c r="DG202" s="229">
        <v>0</v>
      </c>
      <c r="DH202" s="229">
        <v>0</v>
      </c>
      <c r="DI202" s="229">
        <v>0</v>
      </c>
      <c r="DJ202" s="229">
        <f t="shared" ref="DJ202:DJ208" si="108">SUM(DB202:DI202)</f>
        <v>867.71</v>
      </c>
      <c r="DK202" s="229">
        <v>0</v>
      </c>
      <c r="DL202" s="229">
        <v>0</v>
      </c>
      <c r="DM202" s="229">
        <v>0</v>
      </c>
      <c r="DN202" s="229">
        <v>0</v>
      </c>
      <c r="DO202" s="229">
        <v>0</v>
      </c>
      <c r="DP202" s="230">
        <v>9.9999999802093953E-3</v>
      </c>
      <c r="DQ202" s="231">
        <f t="shared" si="92"/>
        <v>1144720.5000000009</v>
      </c>
      <c r="DR202" s="232">
        <f t="shared" si="93"/>
        <v>377783.51</v>
      </c>
      <c r="DS202" s="231">
        <f t="shared" si="94"/>
        <v>99286.409999999945</v>
      </c>
      <c r="DT202" s="231">
        <f t="shared" si="95"/>
        <v>72803.01999999999</v>
      </c>
      <c r="DU202" s="231">
        <f t="shared" si="96"/>
        <v>47197.9</v>
      </c>
      <c r="DV202" s="231">
        <f t="shared" si="100"/>
        <v>0</v>
      </c>
    </row>
    <row r="203" spans="1:126" hidden="1">
      <c r="A203" s="226">
        <v>2317</v>
      </c>
      <c r="B203" s="227" t="s">
        <v>495</v>
      </c>
      <c r="C203" s="228" t="s">
        <v>281</v>
      </c>
      <c r="D203" s="228" t="s">
        <v>291</v>
      </c>
      <c r="E203" s="228" t="s">
        <v>5</v>
      </c>
      <c r="F203" s="228" t="s">
        <v>283</v>
      </c>
      <c r="G203" s="229">
        <v>1950561.46</v>
      </c>
      <c r="H203" s="229">
        <v>0</v>
      </c>
      <c r="I203" s="229">
        <v>82566.78</v>
      </c>
      <c r="J203" s="229">
        <v>0</v>
      </c>
      <c r="K203" s="229">
        <v>135380</v>
      </c>
      <c r="L203" s="229">
        <v>0</v>
      </c>
      <c r="M203" s="229">
        <v>0</v>
      </c>
      <c r="N203" s="229">
        <v>0</v>
      </c>
      <c r="O203" s="229">
        <v>40494.82</v>
      </c>
      <c r="P203" s="229">
        <v>30347.99</v>
      </c>
      <c r="Q203" s="229">
        <v>0</v>
      </c>
      <c r="R203" s="229">
        <v>0</v>
      </c>
      <c r="S203" s="229">
        <v>0</v>
      </c>
      <c r="T203" s="229">
        <v>0</v>
      </c>
      <c r="U203" s="229">
        <v>0</v>
      </c>
      <c r="V203" s="229">
        <v>3215.11</v>
      </c>
      <c r="W203" s="229">
        <v>84974</v>
      </c>
      <c r="X203" s="229">
        <f t="shared" si="101"/>
        <v>2327540.16</v>
      </c>
      <c r="Y203" s="229">
        <v>986998.17999999819</v>
      </c>
      <c r="Z203" s="229">
        <v>4697.83</v>
      </c>
      <c r="AA203" s="229">
        <v>2616.7799999999984</v>
      </c>
      <c r="AB203" s="229">
        <v>64509.059999999707</v>
      </c>
      <c r="AC203" s="229">
        <v>356041.79</v>
      </c>
      <c r="AD203" s="229">
        <v>0</v>
      </c>
      <c r="AE203" s="229">
        <v>406351.35000000062</v>
      </c>
      <c r="AF203" s="229">
        <v>19334.659999999996</v>
      </c>
      <c r="AG203" s="229">
        <v>0</v>
      </c>
      <c r="AH203" s="229">
        <v>0</v>
      </c>
      <c r="AI203" s="229">
        <v>0</v>
      </c>
      <c r="AJ203" s="229">
        <v>440</v>
      </c>
      <c r="AK203" s="229">
        <v>0</v>
      </c>
      <c r="AL203" s="229">
        <v>569.76</v>
      </c>
      <c r="AM203" s="229">
        <v>0</v>
      </c>
      <c r="AN203" s="229">
        <v>117704.4</v>
      </c>
      <c r="AO203" s="229">
        <v>15383.15</v>
      </c>
      <c r="AP203" s="229">
        <v>0</v>
      </c>
      <c r="AQ203" s="229">
        <v>192629.78000000003</v>
      </c>
      <c r="AR203" s="229">
        <v>0</v>
      </c>
      <c r="AS203" s="229">
        <v>300.5</v>
      </c>
      <c r="AT203" s="229">
        <v>163589.86000000004</v>
      </c>
      <c r="AU203" s="229">
        <v>5139.75</v>
      </c>
      <c r="AV203" s="229">
        <v>0</v>
      </c>
      <c r="AW203" s="229">
        <v>144501.1</v>
      </c>
      <c r="AX203" s="229">
        <v>0</v>
      </c>
      <c r="AY203" s="229">
        <v>6392.85</v>
      </c>
      <c r="AZ203" s="229">
        <v>20968.3</v>
      </c>
      <c r="BA203" s="229">
        <v>0</v>
      </c>
      <c r="BB203" s="229">
        <v>0</v>
      </c>
      <c r="BC203" s="229">
        <v>0</v>
      </c>
      <c r="BD203" s="229">
        <f t="shared" si="102"/>
        <v>2508169.0999999982</v>
      </c>
      <c r="BE203" s="229">
        <v>88626.849999999977</v>
      </c>
      <c r="BF203" s="229">
        <f t="shared" si="97"/>
        <v>-180628.93999999808</v>
      </c>
      <c r="BG203" s="229">
        <f t="shared" si="98"/>
        <v>-92002.089999998105</v>
      </c>
      <c r="BH203" s="229">
        <v>7543.75</v>
      </c>
      <c r="BI203" s="229">
        <v>0</v>
      </c>
      <c r="BJ203" s="229">
        <v>0</v>
      </c>
      <c r="BK203" s="229">
        <v>7543.75</v>
      </c>
      <c r="BL203" s="229">
        <v>0</v>
      </c>
      <c r="BM203" s="229">
        <v>2349</v>
      </c>
      <c r="BN203" s="229">
        <v>0</v>
      </c>
      <c r="BO203" s="229">
        <v>0</v>
      </c>
      <c r="BP203" s="229">
        <v>2349</v>
      </c>
      <c r="BQ203" s="229">
        <v>13129.549999999997</v>
      </c>
      <c r="BR203" s="229">
        <v>5194.75</v>
      </c>
      <c r="BS203" s="229">
        <v>18324.299999999996</v>
      </c>
      <c r="BT203" s="229">
        <v>0</v>
      </c>
      <c r="BU203" s="229">
        <v>0</v>
      </c>
      <c r="BV203" s="229">
        <v>0</v>
      </c>
      <c r="BW203" s="229">
        <v>0</v>
      </c>
      <c r="BX203" s="229">
        <v>0</v>
      </c>
      <c r="BY203" s="229">
        <v>0</v>
      </c>
      <c r="BZ203" s="229">
        <v>0</v>
      </c>
      <c r="CA203" s="229">
        <v>0</v>
      </c>
      <c r="CB203" s="229">
        <v>0</v>
      </c>
      <c r="CC203" s="229"/>
      <c r="CD203" s="229">
        <v>-92002.089999998105</v>
      </c>
      <c r="CE203" s="229">
        <f t="shared" si="104"/>
        <v>18324.299999999996</v>
      </c>
      <c r="CF203" s="229"/>
      <c r="CG203" s="229">
        <f t="shared" si="99"/>
        <v>0</v>
      </c>
      <c r="CH203" s="229">
        <f t="shared" si="105"/>
        <v>-73677.789999998116</v>
      </c>
      <c r="CI203" s="229">
        <v>122000.85</v>
      </c>
      <c r="CJ203" s="229">
        <v>0</v>
      </c>
      <c r="CK203" s="229">
        <v>0</v>
      </c>
      <c r="CL203" s="229">
        <v>122000.85</v>
      </c>
      <c r="CM203" s="229">
        <v>0</v>
      </c>
      <c r="CN203" s="229">
        <v>0</v>
      </c>
      <c r="CO203" s="229">
        <v>2106.81</v>
      </c>
      <c r="CP203" s="229">
        <v>0</v>
      </c>
      <c r="CQ203" s="229">
        <v>-171452.06999999998</v>
      </c>
      <c r="CR203" s="229">
        <f t="shared" si="106"/>
        <v>-47344.409999999974</v>
      </c>
      <c r="CS203" s="229">
        <v>0</v>
      </c>
      <c r="CT203" s="229">
        <v>0</v>
      </c>
      <c r="CU203" s="229">
        <v>0</v>
      </c>
      <c r="CV203" s="229">
        <v>0</v>
      </c>
      <c r="CW203" s="229"/>
      <c r="CX203" s="229"/>
      <c r="CY203" s="229"/>
      <c r="CZ203" s="229">
        <v>0</v>
      </c>
      <c r="DA203" s="229">
        <f t="shared" si="107"/>
        <v>0</v>
      </c>
      <c r="DB203" s="229">
        <v>0</v>
      </c>
      <c r="DC203" s="229">
        <v>3036.46</v>
      </c>
      <c r="DD203" s="229">
        <v>0</v>
      </c>
      <c r="DE203" s="229">
        <v>0</v>
      </c>
      <c r="DF203" s="229">
        <v>0</v>
      </c>
      <c r="DG203" s="229">
        <v>-29369.85</v>
      </c>
      <c r="DH203" s="229">
        <v>0</v>
      </c>
      <c r="DI203" s="229">
        <v>0</v>
      </c>
      <c r="DJ203" s="229">
        <f t="shared" si="108"/>
        <v>-26333.39</v>
      </c>
      <c r="DK203" s="229">
        <v>0</v>
      </c>
      <c r="DL203" s="229">
        <v>0</v>
      </c>
      <c r="DM203" s="229">
        <v>0</v>
      </c>
      <c r="DN203" s="229">
        <v>0</v>
      </c>
      <c r="DO203" s="229">
        <v>0</v>
      </c>
      <c r="DP203" s="230">
        <v>9.9999999729334377E-3</v>
      </c>
      <c r="DQ203" s="231">
        <f t="shared" si="92"/>
        <v>1840549.6499999983</v>
      </c>
      <c r="DR203" s="232">
        <f t="shared" si="93"/>
        <v>667619.44999999995</v>
      </c>
      <c r="DS203" s="231">
        <f t="shared" si="94"/>
        <v>0</v>
      </c>
      <c r="DT203" s="231">
        <f t="shared" si="95"/>
        <v>70842.81</v>
      </c>
      <c r="DU203" s="231">
        <f t="shared" si="96"/>
        <v>0</v>
      </c>
      <c r="DV203" s="231">
        <f t="shared" si="100"/>
        <v>0</v>
      </c>
    </row>
    <row r="204" spans="1:126" hidden="1">
      <c r="A204" s="226">
        <v>2225</v>
      </c>
      <c r="B204" s="227" t="s">
        <v>496</v>
      </c>
      <c r="C204" s="228" t="s">
        <v>281</v>
      </c>
      <c r="D204" s="228" t="s">
        <v>291</v>
      </c>
      <c r="E204" s="228" t="s">
        <v>5</v>
      </c>
      <c r="F204" s="228" t="s">
        <v>283</v>
      </c>
      <c r="G204" s="229">
        <v>2180712.71</v>
      </c>
      <c r="H204" s="229">
        <v>0</v>
      </c>
      <c r="I204" s="229">
        <v>226249.93</v>
      </c>
      <c r="J204" s="229">
        <v>0</v>
      </c>
      <c r="K204" s="229">
        <v>257520</v>
      </c>
      <c r="L204" s="229">
        <v>8571.2900000000009</v>
      </c>
      <c r="M204" s="229">
        <v>67299</v>
      </c>
      <c r="N204" s="229">
        <v>0</v>
      </c>
      <c r="O204" s="229">
        <v>19654.599999999999</v>
      </c>
      <c r="P204" s="229">
        <v>31845.43</v>
      </c>
      <c r="Q204" s="229">
        <v>0</v>
      </c>
      <c r="R204" s="229">
        <v>0</v>
      </c>
      <c r="S204" s="229">
        <v>58650.89</v>
      </c>
      <c r="T204" s="229">
        <v>79629.600000000006</v>
      </c>
      <c r="U204" s="229">
        <v>0</v>
      </c>
      <c r="V204" s="229">
        <v>-640</v>
      </c>
      <c r="W204" s="229">
        <v>19634</v>
      </c>
      <c r="X204" s="229">
        <f t="shared" si="101"/>
        <v>2949127.4500000007</v>
      </c>
      <c r="Y204" s="229">
        <v>1110713.53</v>
      </c>
      <c r="Z204" s="229">
        <v>0</v>
      </c>
      <c r="AA204" s="229">
        <v>656495.35</v>
      </c>
      <c r="AB204" s="229">
        <v>77571.44</v>
      </c>
      <c r="AC204" s="229">
        <v>152644.85</v>
      </c>
      <c r="AD204" s="229">
        <v>0</v>
      </c>
      <c r="AE204" s="229">
        <v>54241.98</v>
      </c>
      <c r="AF204" s="229">
        <v>746.14</v>
      </c>
      <c r="AG204" s="229">
        <v>10884.6</v>
      </c>
      <c r="AH204" s="229">
        <v>0</v>
      </c>
      <c r="AI204" s="229">
        <v>0</v>
      </c>
      <c r="AJ204" s="229">
        <v>52209.87</v>
      </c>
      <c r="AK204" s="229">
        <v>1173.8</v>
      </c>
      <c r="AL204" s="229">
        <v>5935.41</v>
      </c>
      <c r="AM204" s="229">
        <v>8777.26</v>
      </c>
      <c r="AN204" s="229">
        <v>105153.16</v>
      </c>
      <c r="AO204" s="229">
        <v>20391.63</v>
      </c>
      <c r="AP204" s="229">
        <v>12813.43</v>
      </c>
      <c r="AQ204" s="229">
        <v>86882.34</v>
      </c>
      <c r="AR204" s="229">
        <v>727.3</v>
      </c>
      <c r="AS204" s="229">
        <v>1584</v>
      </c>
      <c r="AT204" s="229">
        <v>18953.43</v>
      </c>
      <c r="AU204" s="229">
        <v>9250</v>
      </c>
      <c r="AV204" s="229">
        <v>6266.5</v>
      </c>
      <c r="AW204" s="229">
        <v>135707</v>
      </c>
      <c r="AX204" s="229">
        <v>84612.76</v>
      </c>
      <c r="AY204" s="229">
        <v>51870.92</v>
      </c>
      <c r="AZ204" s="229">
        <v>142754.01999999999</v>
      </c>
      <c r="BA204" s="229">
        <v>0</v>
      </c>
      <c r="BB204" s="229">
        <v>0</v>
      </c>
      <c r="BC204" s="229">
        <v>0</v>
      </c>
      <c r="BD204" s="229">
        <f t="shared" si="102"/>
        <v>2808360.7199999993</v>
      </c>
      <c r="BE204" s="229">
        <v>436365.16999999946</v>
      </c>
      <c r="BF204" s="229">
        <f t="shared" si="97"/>
        <v>140766.73000000138</v>
      </c>
      <c r="BG204" s="229">
        <f t="shared" si="98"/>
        <v>577131.90000000084</v>
      </c>
      <c r="BH204" s="229">
        <v>8016.25</v>
      </c>
      <c r="BI204" s="229">
        <v>0</v>
      </c>
      <c r="BJ204" s="229">
        <v>0</v>
      </c>
      <c r="BK204" s="229">
        <v>8016.25</v>
      </c>
      <c r="BL204" s="229">
        <v>0</v>
      </c>
      <c r="BM204" s="229">
        <v>0</v>
      </c>
      <c r="BN204" s="229">
        <v>0</v>
      </c>
      <c r="BO204" s="229">
        <v>0</v>
      </c>
      <c r="BP204" s="229">
        <v>0</v>
      </c>
      <c r="BQ204" s="229">
        <v>50167.5</v>
      </c>
      <c r="BR204" s="229">
        <v>8016.25</v>
      </c>
      <c r="BS204" s="229">
        <v>58183.75</v>
      </c>
      <c r="BT204" s="229">
        <v>0</v>
      </c>
      <c r="BU204" s="229">
        <v>0</v>
      </c>
      <c r="BV204" s="229">
        <v>0</v>
      </c>
      <c r="BW204" s="229">
        <v>0</v>
      </c>
      <c r="BX204" s="229">
        <v>0</v>
      </c>
      <c r="BY204" s="229">
        <v>0</v>
      </c>
      <c r="BZ204" s="229">
        <v>0</v>
      </c>
      <c r="CA204" s="229">
        <v>0</v>
      </c>
      <c r="CB204" s="229">
        <v>0</v>
      </c>
      <c r="CC204" s="229">
        <f t="shared" si="103"/>
        <v>577131.90000000084</v>
      </c>
      <c r="CD204" s="229"/>
      <c r="CE204" s="229">
        <f t="shared" si="104"/>
        <v>58183.75</v>
      </c>
      <c r="CF204" s="229"/>
      <c r="CG204" s="229">
        <f t="shared" si="99"/>
        <v>0</v>
      </c>
      <c r="CH204" s="229">
        <f t="shared" si="105"/>
        <v>635315.65000000084</v>
      </c>
      <c r="CI204" s="229">
        <v>917754.95</v>
      </c>
      <c r="CJ204" s="229">
        <v>12790.93</v>
      </c>
      <c r="CK204" s="229">
        <v>1361.03</v>
      </c>
      <c r="CL204" s="229">
        <v>906325.04999999993</v>
      </c>
      <c r="CM204" s="229">
        <v>0</v>
      </c>
      <c r="CN204" s="229">
        <v>0</v>
      </c>
      <c r="CO204" s="229">
        <v>4449.1499999999996</v>
      </c>
      <c r="CP204" s="229">
        <v>4614.84</v>
      </c>
      <c r="CQ204" s="229">
        <v>0</v>
      </c>
      <c r="CR204" s="229">
        <f t="shared" si="106"/>
        <v>915389.03999999992</v>
      </c>
      <c r="CS204" s="229">
        <v>49005.85</v>
      </c>
      <c r="CT204" s="229">
        <v>0</v>
      </c>
      <c r="CU204" s="229">
        <v>0</v>
      </c>
      <c r="CV204" s="229">
        <v>49005.85</v>
      </c>
      <c r="CW204" s="229"/>
      <c r="CX204" s="229"/>
      <c r="CY204" s="229"/>
      <c r="CZ204" s="229">
        <v>0</v>
      </c>
      <c r="DA204" s="229">
        <f t="shared" si="107"/>
        <v>49005.85</v>
      </c>
      <c r="DB204" s="229">
        <v>9410</v>
      </c>
      <c r="DC204" s="229">
        <v>0</v>
      </c>
      <c r="DD204" s="229">
        <v>0</v>
      </c>
      <c r="DE204" s="229">
        <v>0</v>
      </c>
      <c r="DF204" s="229">
        <v>-83208.759999999995</v>
      </c>
      <c r="DG204" s="229">
        <v>-37871.24</v>
      </c>
      <c r="DH204" s="229">
        <v>0</v>
      </c>
      <c r="DI204" s="229">
        <v>0</v>
      </c>
      <c r="DJ204" s="229">
        <f t="shared" si="108"/>
        <v>-111670</v>
      </c>
      <c r="DK204" s="229">
        <v>0</v>
      </c>
      <c r="DL204" s="229">
        <v>0</v>
      </c>
      <c r="DM204" s="229">
        <v>-50988.79</v>
      </c>
      <c r="DN204" s="229">
        <v>-166420.43</v>
      </c>
      <c r="DO204" s="229">
        <v>0</v>
      </c>
      <c r="DP204" s="230">
        <v>-1.999999990221113E-2</v>
      </c>
      <c r="DQ204" s="231">
        <f t="shared" si="92"/>
        <v>2052413.2899999998</v>
      </c>
      <c r="DR204" s="232">
        <f t="shared" si="93"/>
        <v>755947.42999999947</v>
      </c>
      <c r="DS204" s="231">
        <f t="shared" si="94"/>
        <v>84612.76</v>
      </c>
      <c r="DT204" s="231">
        <f t="shared" si="95"/>
        <v>110150.92</v>
      </c>
      <c r="DU204" s="231">
        <f t="shared" si="96"/>
        <v>79629.600000000006</v>
      </c>
      <c r="DV204" s="231">
        <f t="shared" si="100"/>
        <v>-217409.22</v>
      </c>
    </row>
    <row r="205" spans="1:126" hidden="1">
      <c r="A205" s="226">
        <v>2412</v>
      </c>
      <c r="B205" s="227" t="s">
        <v>497</v>
      </c>
      <c r="C205" s="228" t="s">
        <v>281</v>
      </c>
      <c r="D205" s="228" t="s">
        <v>291</v>
      </c>
      <c r="E205" s="228" t="s">
        <v>5</v>
      </c>
      <c r="F205" s="228" t="s">
        <v>283</v>
      </c>
      <c r="G205" s="229">
        <v>2150447.38</v>
      </c>
      <c r="H205" s="229">
        <v>0</v>
      </c>
      <c r="I205" s="229">
        <v>105527.48</v>
      </c>
      <c r="J205" s="229">
        <v>0</v>
      </c>
      <c r="K205" s="229">
        <v>159760</v>
      </c>
      <c r="L205" s="229">
        <v>9371.2900000000009</v>
      </c>
      <c r="M205" s="229">
        <v>0</v>
      </c>
      <c r="N205" s="229">
        <v>616</v>
      </c>
      <c r="O205" s="229">
        <v>659.61999999999989</v>
      </c>
      <c r="P205" s="229">
        <v>0</v>
      </c>
      <c r="Q205" s="229">
        <v>0</v>
      </c>
      <c r="R205" s="229">
        <v>0</v>
      </c>
      <c r="S205" s="229">
        <v>30576.83</v>
      </c>
      <c r="T205" s="229">
        <v>118072.16</v>
      </c>
      <c r="U205" s="229">
        <v>0</v>
      </c>
      <c r="V205" s="229">
        <v>6196.88</v>
      </c>
      <c r="W205" s="229">
        <v>83739</v>
      </c>
      <c r="X205" s="229">
        <f t="shared" si="101"/>
        <v>2664966.64</v>
      </c>
      <c r="Y205" s="229">
        <v>1441779.31</v>
      </c>
      <c r="Z205" s="229">
        <v>0</v>
      </c>
      <c r="AA205" s="229">
        <v>189479.21</v>
      </c>
      <c r="AB205" s="229">
        <v>84715.05</v>
      </c>
      <c r="AC205" s="229">
        <v>85625.98</v>
      </c>
      <c r="AD205" s="229">
        <v>0</v>
      </c>
      <c r="AE205" s="229">
        <v>48699.54</v>
      </c>
      <c r="AF205" s="229">
        <v>7521.76</v>
      </c>
      <c r="AG205" s="229">
        <v>3797.68</v>
      </c>
      <c r="AH205" s="229">
        <v>0</v>
      </c>
      <c r="AI205" s="229">
        <v>0</v>
      </c>
      <c r="AJ205" s="229">
        <v>6849.54</v>
      </c>
      <c r="AK205" s="229">
        <v>2200</v>
      </c>
      <c r="AL205" s="229">
        <v>6023.18</v>
      </c>
      <c r="AM205" s="229">
        <v>7887.48</v>
      </c>
      <c r="AN205" s="229">
        <v>51434.54</v>
      </c>
      <c r="AO205" s="229">
        <v>32064.81</v>
      </c>
      <c r="AP205" s="229">
        <v>9979.74</v>
      </c>
      <c r="AQ205" s="229">
        <v>83060.25</v>
      </c>
      <c r="AR205" s="229">
        <v>67518.490000000005</v>
      </c>
      <c r="AS205" s="229">
        <v>0</v>
      </c>
      <c r="AT205" s="229">
        <v>31935.98</v>
      </c>
      <c r="AU205" s="229">
        <v>9471</v>
      </c>
      <c r="AV205" s="229">
        <v>2205.4</v>
      </c>
      <c r="AW205" s="229">
        <v>84500.52</v>
      </c>
      <c r="AX205" s="229">
        <v>203189.46</v>
      </c>
      <c r="AY205" s="229">
        <v>16639.330000000002</v>
      </c>
      <c r="AZ205" s="229">
        <v>140942.42000000001</v>
      </c>
      <c r="BA205" s="229">
        <v>0</v>
      </c>
      <c r="BB205" s="229">
        <v>0</v>
      </c>
      <c r="BC205" s="229">
        <v>0</v>
      </c>
      <c r="BD205" s="229">
        <f t="shared" si="102"/>
        <v>2617520.67</v>
      </c>
      <c r="BE205" s="229">
        <v>569347.34000000008</v>
      </c>
      <c r="BF205" s="229">
        <f t="shared" si="97"/>
        <v>47445.970000000205</v>
      </c>
      <c r="BG205" s="229">
        <f t="shared" si="98"/>
        <v>616793.31000000029</v>
      </c>
      <c r="BH205" s="229">
        <v>8725</v>
      </c>
      <c r="BI205" s="229">
        <v>0</v>
      </c>
      <c r="BJ205" s="229">
        <v>0</v>
      </c>
      <c r="BK205" s="229">
        <v>8725</v>
      </c>
      <c r="BL205" s="229">
        <v>0</v>
      </c>
      <c r="BM205" s="229">
        <v>0</v>
      </c>
      <c r="BN205" s="229">
        <v>0</v>
      </c>
      <c r="BO205" s="229">
        <v>0</v>
      </c>
      <c r="BP205" s="229">
        <v>0</v>
      </c>
      <c r="BQ205" s="229">
        <v>61544.25</v>
      </c>
      <c r="BR205" s="229">
        <v>8725</v>
      </c>
      <c r="BS205" s="229">
        <v>70269.25</v>
      </c>
      <c r="BT205" s="229">
        <v>0</v>
      </c>
      <c r="BU205" s="229">
        <v>0</v>
      </c>
      <c r="BV205" s="229">
        <v>0</v>
      </c>
      <c r="BW205" s="229">
        <v>0</v>
      </c>
      <c r="BX205" s="229">
        <v>0</v>
      </c>
      <c r="BY205" s="229">
        <v>0</v>
      </c>
      <c r="BZ205" s="229">
        <v>0</v>
      </c>
      <c r="CA205" s="229">
        <v>0</v>
      </c>
      <c r="CB205" s="229">
        <v>0</v>
      </c>
      <c r="CC205" s="229">
        <f t="shared" si="103"/>
        <v>616793.31000000029</v>
      </c>
      <c r="CD205" s="229"/>
      <c r="CE205" s="229">
        <f t="shared" si="104"/>
        <v>70269.25</v>
      </c>
      <c r="CF205" s="229"/>
      <c r="CG205" s="229">
        <f t="shared" si="99"/>
        <v>0</v>
      </c>
      <c r="CH205" s="229">
        <f t="shared" si="105"/>
        <v>687062.56000000029</v>
      </c>
      <c r="CI205" s="229">
        <v>827157.67</v>
      </c>
      <c r="CJ205" s="229">
        <v>149442</v>
      </c>
      <c r="CK205" s="229">
        <v>0</v>
      </c>
      <c r="CL205" s="229">
        <v>677715.67</v>
      </c>
      <c r="CM205" s="229">
        <v>0</v>
      </c>
      <c r="CN205" s="229">
        <v>0</v>
      </c>
      <c r="CO205" s="229">
        <v>21619.56</v>
      </c>
      <c r="CP205" s="229">
        <v>0</v>
      </c>
      <c r="CQ205" s="229">
        <v>0</v>
      </c>
      <c r="CR205" s="229">
        <f t="shared" si="106"/>
        <v>699335.2300000001</v>
      </c>
      <c r="CS205" s="229">
        <v>0</v>
      </c>
      <c r="CT205" s="229">
        <v>0</v>
      </c>
      <c r="CU205" s="229">
        <v>0</v>
      </c>
      <c r="CV205" s="229">
        <v>0</v>
      </c>
      <c r="CW205" s="229"/>
      <c r="CX205" s="229"/>
      <c r="CY205" s="229"/>
      <c r="CZ205" s="229">
        <v>0</v>
      </c>
      <c r="DA205" s="229">
        <f t="shared" si="107"/>
        <v>0</v>
      </c>
      <c r="DB205" s="229">
        <v>0</v>
      </c>
      <c r="DC205" s="229">
        <v>571.54999999999995</v>
      </c>
      <c r="DD205" s="229">
        <v>0</v>
      </c>
      <c r="DE205" s="229">
        <v>0</v>
      </c>
      <c r="DF205" s="229">
        <v>-12778</v>
      </c>
      <c r="DG205" s="229">
        <v>0</v>
      </c>
      <c r="DH205" s="229">
        <v>0</v>
      </c>
      <c r="DI205" s="229">
        <v>0</v>
      </c>
      <c r="DJ205" s="229">
        <f t="shared" si="108"/>
        <v>-12206.45</v>
      </c>
      <c r="DK205" s="229">
        <v>-220</v>
      </c>
      <c r="DL205" s="229">
        <v>0</v>
      </c>
      <c r="DM205" s="229">
        <v>154</v>
      </c>
      <c r="DN205" s="229">
        <v>0</v>
      </c>
      <c r="DO205" s="229">
        <v>0</v>
      </c>
      <c r="DP205" s="230">
        <v>6.4028427004814148E-10</v>
      </c>
      <c r="DQ205" s="231">
        <f t="shared" si="92"/>
        <v>1857820.85</v>
      </c>
      <c r="DR205" s="232">
        <f t="shared" si="93"/>
        <v>759699.81999999983</v>
      </c>
      <c r="DS205" s="231">
        <f t="shared" si="94"/>
        <v>203189.46</v>
      </c>
      <c r="DT205" s="231">
        <f t="shared" si="95"/>
        <v>31852.45</v>
      </c>
      <c r="DU205" s="231">
        <f t="shared" si="96"/>
        <v>118072.16</v>
      </c>
      <c r="DV205" s="231">
        <f t="shared" si="100"/>
        <v>-66</v>
      </c>
    </row>
    <row r="206" spans="1:126" hidden="1">
      <c r="A206" s="226">
        <v>3421</v>
      </c>
      <c r="B206" s="227" t="s">
        <v>498</v>
      </c>
      <c r="C206" s="228" t="s">
        <v>281</v>
      </c>
      <c r="D206" s="228" t="s">
        <v>291</v>
      </c>
      <c r="E206" s="228" t="s">
        <v>5</v>
      </c>
      <c r="F206" s="228" t="s">
        <v>283</v>
      </c>
      <c r="G206" s="229">
        <v>4274605.9400000004</v>
      </c>
      <c r="H206" s="229">
        <v>0</v>
      </c>
      <c r="I206" s="229">
        <v>155377.51</v>
      </c>
      <c r="J206" s="229">
        <v>0</v>
      </c>
      <c r="K206" s="229">
        <v>421170</v>
      </c>
      <c r="L206" s="229">
        <v>180664.29</v>
      </c>
      <c r="M206" s="229">
        <v>0</v>
      </c>
      <c r="N206" s="229">
        <v>180</v>
      </c>
      <c r="O206" s="229">
        <v>62307.069999999992</v>
      </c>
      <c r="P206" s="229">
        <v>36351.370000000003</v>
      </c>
      <c r="Q206" s="229">
        <v>0</v>
      </c>
      <c r="R206" s="229">
        <v>0</v>
      </c>
      <c r="S206" s="229">
        <v>167401.09999999992</v>
      </c>
      <c r="T206" s="229">
        <v>0</v>
      </c>
      <c r="U206" s="229">
        <v>0</v>
      </c>
      <c r="V206" s="229">
        <v>24353.96</v>
      </c>
      <c r="W206" s="229">
        <v>123790</v>
      </c>
      <c r="X206" s="229">
        <f t="shared" si="101"/>
        <v>5446201.2400000002</v>
      </c>
      <c r="Y206" s="229">
        <v>3077455.4699999974</v>
      </c>
      <c r="Z206" s="229">
        <v>131859.43000000002</v>
      </c>
      <c r="AA206" s="229">
        <v>702273.39</v>
      </c>
      <c r="AB206" s="229">
        <v>93727.350000000326</v>
      </c>
      <c r="AC206" s="229">
        <v>228754.94</v>
      </c>
      <c r="AD206" s="229">
        <v>0</v>
      </c>
      <c r="AE206" s="229">
        <v>146152.63</v>
      </c>
      <c r="AF206" s="229">
        <v>44274.749999999942</v>
      </c>
      <c r="AG206" s="229">
        <v>0</v>
      </c>
      <c r="AH206" s="229">
        <v>0</v>
      </c>
      <c r="AI206" s="229">
        <v>0</v>
      </c>
      <c r="AJ206" s="229">
        <v>10175.459999999999</v>
      </c>
      <c r="AK206" s="229">
        <v>114.32</v>
      </c>
      <c r="AL206" s="229">
        <v>81611.920000000013</v>
      </c>
      <c r="AM206" s="229">
        <v>16643.25</v>
      </c>
      <c r="AN206" s="229">
        <v>86931.17</v>
      </c>
      <c r="AO206" s="229">
        <v>32542.02</v>
      </c>
      <c r="AP206" s="229">
        <v>6276.3899999999994</v>
      </c>
      <c r="AQ206" s="229">
        <v>415966.27000000008</v>
      </c>
      <c r="AR206" s="229">
        <v>25046.960000000003</v>
      </c>
      <c r="AS206" s="229">
        <v>0</v>
      </c>
      <c r="AT206" s="229">
        <v>109834.69999999998</v>
      </c>
      <c r="AU206" s="229">
        <v>24312.75</v>
      </c>
      <c r="AV206" s="229">
        <v>6975</v>
      </c>
      <c r="AW206" s="229">
        <v>256042.51</v>
      </c>
      <c r="AX206" s="229">
        <v>10209.509999999998</v>
      </c>
      <c r="AY206" s="229">
        <v>20833.169999999998</v>
      </c>
      <c r="AZ206" s="229">
        <v>105485.1</v>
      </c>
      <c r="BA206" s="229">
        <v>0</v>
      </c>
      <c r="BB206" s="229">
        <v>0</v>
      </c>
      <c r="BC206" s="229">
        <v>0</v>
      </c>
      <c r="BD206" s="229">
        <f t="shared" si="102"/>
        <v>5633498.4599999972</v>
      </c>
      <c r="BE206" s="229">
        <v>384641.16999999981</v>
      </c>
      <c r="BF206" s="229">
        <f t="shared" si="97"/>
        <v>-187297.21999999695</v>
      </c>
      <c r="BG206" s="229">
        <f t="shared" si="98"/>
        <v>197343.95000000286</v>
      </c>
      <c r="BH206" s="229">
        <v>13438.75</v>
      </c>
      <c r="BI206" s="229">
        <v>0</v>
      </c>
      <c r="BJ206" s="229">
        <v>0</v>
      </c>
      <c r="BK206" s="229">
        <v>13438.75</v>
      </c>
      <c r="BL206" s="229">
        <v>0</v>
      </c>
      <c r="BM206" s="229">
        <v>8335.57</v>
      </c>
      <c r="BN206" s="229">
        <v>0</v>
      </c>
      <c r="BO206" s="229">
        <v>0</v>
      </c>
      <c r="BP206" s="229">
        <v>8335.57</v>
      </c>
      <c r="BQ206" s="229">
        <v>1798.1299999999974</v>
      </c>
      <c r="BR206" s="229">
        <v>5103.18</v>
      </c>
      <c r="BS206" s="229">
        <v>6901.3099999999977</v>
      </c>
      <c r="BT206" s="229">
        <v>0</v>
      </c>
      <c r="BU206" s="229">
        <v>0</v>
      </c>
      <c r="BV206" s="229">
        <v>0</v>
      </c>
      <c r="BW206" s="229">
        <v>0</v>
      </c>
      <c r="BX206" s="229">
        <v>0</v>
      </c>
      <c r="BY206" s="229">
        <v>0</v>
      </c>
      <c r="BZ206" s="229">
        <v>0</v>
      </c>
      <c r="CA206" s="229">
        <v>0</v>
      </c>
      <c r="CB206" s="229">
        <v>0</v>
      </c>
      <c r="CC206" s="229">
        <f t="shared" si="103"/>
        <v>197343.95000000286</v>
      </c>
      <c r="CD206" s="229"/>
      <c r="CE206" s="229">
        <f t="shared" si="104"/>
        <v>6901.3099999999977</v>
      </c>
      <c r="CF206" s="229"/>
      <c r="CG206" s="229">
        <f t="shared" si="99"/>
        <v>0</v>
      </c>
      <c r="CH206" s="229">
        <f t="shared" si="105"/>
        <v>204245.26000000286</v>
      </c>
      <c r="CI206" s="229">
        <v>569477.11</v>
      </c>
      <c r="CJ206" s="229">
        <v>2027.31</v>
      </c>
      <c r="CK206" s="229">
        <v>250</v>
      </c>
      <c r="CL206" s="229">
        <v>567699.79999999993</v>
      </c>
      <c r="CM206" s="229">
        <v>0</v>
      </c>
      <c r="CN206" s="229">
        <v>0</v>
      </c>
      <c r="CO206" s="229">
        <v>11027.52</v>
      </c>
      <c r="CP206" s="229">
        <v>12824.25</v>
      </c>
      <c r="CQ206" s="229">
        <v>-377493.55</v>
      </c>
      <c r="CR206" s="229">
        <f t="shared" si="106"/>
        <v>214058.01999999996</v>
      </c>
      <c r="CS206" s="229">
        <v>0</v>
      </c>
      <c r="CT206" s="229">
        <v>0</v>
      </c>
      <c r="CU206" s="229">
        <v>0</v>
      </c>
      <c r="CV206" s="229">
        <v>0</v>
      </c>
      <c r="CW206" s="229"/>
      <c r="CX206" s="229"/>
      <c r="CY206" s="229"/>
      <c r="CZ206" s="229">
        <v>0</v>
      </c>
      <c r="DA206" s="229">
        <f t="shared" si="107"/>
        <v>0</v>
      </c>
      <c r="DB206" s="229">
        <v>0</v>
      </c>
      <c r="DC206" s="229">
        <v>14345.75</v>
      </c>
      <c r="DD206" s="229">
        <v>0</v>
      </c>
      <c r="DE206" s="229">
        <v>0</v>
      </c>
      <c r="DF206" s="229">
        <v>-23927.3</v>
      </c>
      <c r="DG206" s="229">
        <v>-231</v>
      </c>
      <c r="DH206" s="229">
        <v>0</v>
      </c>
      <c r="DI206" s="229">
        <v>0</v>
      </c>
      <c r="DJ206" s="229">
        <f t="shared" si="108"/>
        <v>-9812.5499999999993</v>
      </c>
      <c r="DK206" s="229">
        <v>0</v>
      </c>
      <c r="DL206" s="229">
        <v>0</v>
      </c>
      <c r="DM206" s="229">
        <v>0</v>
      </c>
      <c r="DN206" s="229">
        <v>0</v>
      </c>
      <c r="DO206" s="229">
        <v>0</v>
      </c>
      <c r="DP206" s="230">
        <v>-0.2099999999627471</v>
      </c>
      <c r="DQ206" s="231">
        <f t="shared" si="92"/>
        <v>4424497.9599999981</v>
      </c>
      <c r="DR206" s="232">
        <f t="shared" si="93"/>
        <v>1209000.4999999991</v>
      </c>
      <c r="DS206" s="231">
        <f t="shared" si="94"/>
        <v>10209.509999999998</v>
      </c>
      <c r="DT206" s="231">
        <f t="shared" si="95"/>
        <v>266239.53999999992</v>
      </c>
      <c r="DU206" s="231">
        <f t="shared" si="96"/>
        <v>0</v>
      </c>
      <c r="DV206" s="231">
        <f t="shared" si="100"/>
        <v>0</v>
      </c>
    </row>
    <row r="207" spans="1:126" hidden="1">
      <c r="A207" s="226">
        <v>2227</v>
      </c>
      <c r="B207" s="227" t="s">
        <v>499</v>
      </c>
      <c r="C207" s="228" t="s">
        <v>281</v>
      </c>
      <c r="D207" s="228" t="s">
        <v>291</v>
      </c>
      <c r="E207" s="228" t="s">
        <v>5</v>
      </c>
      <c r="F207" s="228" t="s">
        <v>283</v>
      </c>
      <c r="G207" s="229">
        <v>2826959.12</v>
      </c>
      <c r="H207" s="229">
        <v>0</v>
      </c>
      <c r="I207" s="229">
        <v>192177.9</v>
      </c>
      <c r="J207" s="229">
        <v>0</v>
      </c>
      <c r="K207" s="229">
        <v>351590</v>
      </c>
      <c r="L207" s="229">
        <v>1000</v>
      </c>
      <c r="M207" s="229">
        <v>0</v>
      </c>
      <c r="N207" s="229">
        <v>0</v>
      </c>
      <c r="O207" s="229">
        <v>50212.280000000006</v>
      </c>
      <c r="P207" s="229">
        <v>60121.759999999951</v>
      </c>
      <c r="Q207" s="229">
        <v>0</v>
      </c>
      <c r="R207" s="229">
        <v>0</v>
      </c>
      <c r="S207" s="229">
        <v>34330.089999999997</v>
      </c>
      <c r="T207" s="229">
        <v>0</v>
      </c>
      <c r="U207" s="229">
        <v>0</v>
      </c>
      <c r="V207" s="229">
        <v>7533.32</v>
      </c>
      <c r="W207" s="229">
        <v>60318</v>
      </c>
      <c r="X207" s="229">
        <f t="shared" si="101"/>
        <v>3584242.4699999993</v>
      </c>
      <c r="Y207" s="229">
        <v>1317392.5399999996</v>
      </c>
      <c r="Z207" s="229">
        <v>0</v>
      </c>
      <c r="AA207" s="229">
        <v>0</v>
      </c>
      <c r="AB207" s="229">
        <v>673491.28999999992</v>
      </c>
      <c r="AC207" s="229">
        <v>1808.9899999999998</v>
      </c>
      <c r="AD207" s="229">
        <v>0</v>
      </c>
      <c r="AE207" s="229">
        <v>568857.95999999973</v>
      </c>
      <c r="AF207" s="229">
        <v>40902.419999999984</v>
      </c>
      <c r="AG207" s="229">
        <v>4408.82</v>
      </c>
      <c r="AH207" s="229">
        <v>0</v>
      </c>
      <c r="AI207" s="229">
        <v>0</v>
      </c>
      <c r="AJ207" s="229">
        <v>127456.05411775295</v>
      </c>
      <c r="AK207" s="229">
        <v>2310</v>
      </c>
      <c r="AL207" s="229">
        <v>2563.58</v>
      </c>
      <c r="AM207" s="229">
        <v>0</v>
      </c>
      <c r="AN207" s="229">
        <v>37940.899999999994</v>
      </c>
      <c r="AO207" s="229">
        <v>20919.87</v>
      </c>
      <c r="AP207" s="229">
        <v>19054.080000000002</v>
      </c>
      <c r="AQ207" s="229">
        <v>69172.11000000003</v>
      </c>
      <c r="AR207" s="229">
        <v>0</v>
      </c>
      <c r="AS207" s="229">
        <v>312.52</v>
      </c>
      <c r="AT207" s="229">
        <v>17594.299999999992</v>
      </c>
      <c r="AU207" s="229">
        <v>9471</v>
      </c>
      <c r="AV207" s="229">
        <v>8740</v>
      </c>
      <c r="AW207" s="229">
        <v>231740.32</v>
      </c>
      <c r="AX207" s="229">
        <v>107028.62000000001</v>
      </c>
      <c r="AY207" s="229">
        <v>10604.61</v>
      </c>
      <c r="AZ207" s="229">
        <v>164596.43000000002</v>
      </c>
      <c r="BA207" s="229">
        <v>0</v>
      </c>
      <c r="BB207" s="229">
        <v>0</v>
      </c>
      <c r="BC207" s="229">
        <v>0</v>
      </c>
      <c r="BD207" s="229">
        <f t="shared" si="102"/>
        <v>3436366.4141177521</v>
      </c>
      <c r="BE207" s="229">
        <v>263445.09999999969</v>
      </c>
      <c r="BF207" s="229">
        <f t="shared" si="97"/>
        <v>147876.05588224716</v>
      </c>
      <c r="BG207" s="229">
        <f t="shared" si="98"/>
        <v>411321.15588224685</v>
      </c>
      <c r="BH207" s="229">
        <v>8860</v>
      </c>
      <c r="BI207" s="229">
        <v>0</v>
      </c>
      <c r="BJ207" s="229">
        <v>0</v>
      </c>
      <c r="BK207" s="229">
        <v>8860</v>
      </c>
      <c r="BL207" s="229">
        <v>0</v>
      </c>
      <c r="BM207" s="229">
        <v>6524</v>
      </c>
      <c r="BN207" s="229">
        <v>0</v>
      </c>
      <c r="BO207" s="229">
        <v>0</v>
      </c>
      <c r="BP207" s="229">
        <v>6524</v>
      </c>
      <c r="BQ207" s="229">
        <v>1427.8000000000002</v>
      </c>
      <c r="BR207" s="229">
        <v>2336</v>
      </c>
      <c r="BS207" s="229">
        <v>3763.8</v>
      </c>
      <c r="BT207" s="229">
        <v>0</v>
      </c>
      <c r="BU207" s="229">
        <v>0</v>
      </c>
      <c r="BV207" s="229">
        <v>0</v>
      </c>
      <c r="BW207" s="229">
        <v>0</v>
      </c>
      <c r="BX207" s="229">
        <v>0</v>
      </c>
      <c r="BY207" s="229">
        <v>0</v>
      </c>
      <c r="BZ207" s="229">
        <v>0</v>
      </c>
      <c r="CA207" s="229">
        <v>0</v>
      </c>
      <c r="CB207" s="229">
        <v>0</v>
      </c>
      <c r="CC207" s="229">
        <f t="shared" si="103"/>
        <v>411321.15588224685</v>
      </c>
      <c r="CD207" s="229"/>
      <c r="CE207" s="229">
        <f t="shared" si="104"/>
        <v>3763.8</v>
      </c>
      <c r="CF207" s="229"/>
      <c r="CG207" s="229">
        <f t="shared" si="99"/>
        <v>0</v>
      </c>
      <c r="CH207" s="229">
        <f t="shared" si="105"/>
        <v>415084.95588224684</v>
      </c>
      <c r="CI207" s="229">
        <v>681823.63</v>
      </c>
      <c r="CJ207" s="229">
        <v>0</v>
      </c>
      <c r="CK207" s="229">
        <v>0</v>
      </c>
      <c r="CL207" s="229">
        <v>681823.63</v>
      </c>
      <c r="CM207" s="229">
        <v>0</v>
      </c>
      <c r="CN207" s="229">
        <v>0</v>
      </c>
      <c r="CO207" s="229">
        <v>16743.900000000001</v>
      </c>
      <c r="CP207" s="229">
        <v>0</v>
      </c>
      <c r="CQ207" s="229">
        <v>-241499.502995496</v>
      </c>
      <c r="CR207" s="229">
        <f t="shared" si="106"/>
        <v>457068.02700450399</v>
      </c>
      <c r="CS207" s="229">
        <v>0</v>
      </c>
      <c r="CT207" s="229">
        <v>0</v>
      </c>
      <c r="CU207" s="229">
        <v>0</v>
      </c>
      <c r="CV207" s="229">
        <v>0</v>
      </c>
      <c r="CW207" s="229"/>
      <c r="CX207" s="229"/>
      <c r="CY207" s="229"/>
      <c r="CZ207" s="229">
        <v>0</v>
      </c>
      <c r="DA207" s="229">
        <f t="shared" si="107"/>
        <v>0</v>
      </c>
      <c r="DB207" s="229">
        <v>0</v>
      </c>
      <c r="DC207" s="229">
        <v>14081.9</v>
      </c>
      <c r="DD207" s="229">
        <v>0</v>
      </c>
      <c r="DE207" s="229">
        <v>0</v>
      </c>
      <c r="DF207" s="229">
        <v>-6499.76</v>
      </c>
      <c r="DG207" s="229">
        <v>-49565.21</v>
      </c>
      <c r="DH207" s="229">
        <v>0</v>
      </c>
      <c r="DI207" s="229">
        <v>0</v>
      </c>
      <c r="DJ207" s="229">
        <f t="shared" si="108"/>
        <v>-41983.07</v>
      </c>
      <c r="DK207" s="229">
        <v>0</v>
      </c>
      <c r="DL207" s="229">
        <v>0</v>
      </c>
      <c r="DM207" s="229">
        <v>0</v>
      </c>
      <c r="DN207" s="229">
        <v>0</v>
      </c>
      <c r="DO207" s="229">
        <v>0</v>
      </c>
      <c r="DP207" s="230">
        <v>2.9954959754832089E-3</v>
      </c>
      <c r="DQ207" s="231">
        <f t="shared" si="92"/>
        <v>2602453.1999999993</v>
      </c>
      <c r="DR207" s="232">
        <f t="shared" si="93"/>
        <v>833913.21411775285</v>
      </c>
      <c r="DS207" s="231">
        <f t="shared" si="94"/>
        <v>107028.62000000001</v>
      </c>
      <c r="DT207" s="231">
        <f t="shared" si="95"/>
        <v>144664.12999999995</v>
      </c>
      <c r="DU207" s="231">
        <f t="shared" si="96"/>
        <v>0</v>
      </c>
      <c r="DV207" s="231">
        <f t="shared" si="100"/>
        <v>0</v>
      </c>
    </row>
    <row r="208" spans="1:126" hidden="1">
      <c r="A208" s="226">
        <v>2231</v>
      </c>
      <c r="B208" s="227" t="s">
        <v>500</v>
      </c>
      <c r="C208" s="228" t="s">
        <v>281</v>
      </c>
      <c r="D208" s="228" t="s">
        <v>291</v>
      </c>
      <c r="E208" s="228" t="s">
        <v>5</v>
      </c>
      <c r="F208" s="228" t="s">
        <v>283</v>
      </c>
      <c r="G208" s="229">
        <v>2493540.91</v>
      </c>
      <c r="H208" s="229">
        <v>0</v>
      </c>
      <c r="I208" s="229">
        <v>41119.519999999997</v>
      </c>
      <c r="J208" s="229">
        <v>0</v>
      </c>
      <c r="K208" s="229">
        <v>234930</v>
      </c>
      <c r="L208" s="229">
        <v>5600</v>
      </c>
      <c r="M208" s="229">
        <v>0</v>
      </c>
      <c r="N208" s="229">
        <v>0</v>
      </c>
      <c r="O208" s="229">
        <v>45882.979999999989</v>
      </c>
      <c r="P208" s="229">
        <v>45392.41</v>
      </c>
      <c r="Q208" s="229">
        <v>0</v>
      </c>
      <c r="R208" s="229">
        <v>0</v>
      </c>
      <c r="S208" s="229">
        <v>24828.320000000003</v>
      </c>
      <c r="T208" s="229">
        <v>0</v>
      </c>
      <c r="U208" s="229">
        <v>0</v>
      </c>
      <c r="V208" s="229">
        <v>8030</v>
      </c>
      <c r="W208" s="229">
        <v>65305</v>
      </c>
      <c r="X208" s="229">
        <f t="shared" si="101"/>
        <v>2964629.14</v>
      </c>
      <c r="Y208" s="229">
        <v>1392567.0899999992</v>
      </c>
      <c r="Z208" s="229">
        <v>43027.290000000015</v>
      </c>
      <c r="AA208" s="229">
        <v>151320.89000000001</v>
      </c>
      <c r="AB208" s="229">
        <v>93244</v>
      </c>
      <c r="AC208" s="229">
        <v>130111.23</v>
      </c>
      <c r="AD208" s="229">
        <v>0</v>
      </c>
      <c r="AE208" s="229">
        <v>565892.42999999947</v>
      </c>
      <c r="AF208" s="229">
        <v>29730.149999999987</v>
      </c>
      <c r="AG208" s="229">
        <v>766</v>
      </c>
      <c r="AH208" s="229">
        <v>0</v>
      </c>
      <c r="AI208" s="229">
        <v>0</v>
      </c>
      <c r="AJ208" s="229">
        <v>6943.8700000000017</v>
      </c>
      <c r="AK208" s="229">
        <v>0</v>
      </c>
      <c r="AL208" s="229">
        <v>0</v>
      </c>
      <c r="AM208" s="229">
        <v>2350.16</v>
      </c>
      <c r="AN208" s="229">
        <v>22761.300000000003</v>
      </c>
      <c r="AO208" s="229">
        <v>25697.86</v>
      </c>
      <c r="AP208" s="229">
        <v>12379.46</v>
      </c>
      <c r="AQ208" s="229">
        <v>103285.20999999999</v>
      </c>
      <c r="AR208" s="229">
        <v>19741.080000000002</v>
      </c>
      <c r="AS208" s="229">
        <v>3040</v>
      </c>
      <c r="AT208" s="229">
        <v>15180.369999999997</v>
      </c>
      <c r="AU208" s="229">
        <v>9471</v>
      </c>
      <c r="AV208" s="229">
        <v>3220</v>
      </c>
      <c r="AW208" s="229">
        <v>227171.95</v>
      </c>
      <c r="AX208" s="229">
        <v>58890.119999999988</v>
      </c>
      <c r="AY208" s="229">
        <v>10654.75</v>
      </c>
      <c r="AZ208" s="229">
        <v>44224.74</v>
      </c>
      <c r="BA208" s="229">
        <v>0</v>
      </c>
      <c r="BB208" s="229">
        <v>0</v>
      </c>
      <c r="BC208" s="229">
        <v>0</v>
      </c>
      <c r="BD208" s="229">
        <f t="shared" si="102"/>
        <v>2971670.9499999993</v>
      </c>
      <c r="BE208" s="229">
        <v>216573.10000000021</v>
      </c>
      <c r="BF208" s="229">
        <f t="shared" si="97"/>
        <v>-7041.8099999991246</v>
      </c>
      <c r="BG208" s="229">
        <f t="shared" si="98"/>
        <v>209531.29000000108</v>
      </c>
      <c r="BH208" s="229">
        <v>9069.25</v>
      </c>
      <c r="BI208" s="229">
        <v>0</v>
      </c>
      <c r="BJ208" s="229">
        <v>0</v>
      </c>
      <c r="BK208" s="229">
        <v>9069.25</v>
      </c>
      <c r="BL208" s="229">
        <v>0</v>
      </c>
      <c r="BM208" s="229">
        <v>2016.36</v>
      </c>
      <c r="BN208" s="229">
        <v>0</v>
      </c>
      <c r="BO208" s="229">
        <v>0</v>
      </c>
      <c r="BP208" s="229">
        <v>2016.36</v>
      </c>
      <c r="BQ208" s="229">
        <v>715.75</v>
      </c>
      <c r="BR208" s="229">
        <v>7052.89</v>
      </c>
      <c r="BS208" s="229">
        <v>7768.64</v>
      </c>
      <c r="BT208" s="229">
        <v>0</v>
      </c>
      <c r="BU208" s="229">
        <v>0</v>
      </c>
      <c r="BV208" s="229">
        <v>0</v>
      </c>
      <c r="BW208" s="229">
        <v>0</v>
      </c>
      <c r="BX208" s="229">
        <v>0</v>
      </c>
      <c r="BY208" s="229">
        <v>0</v>
      </c>
      <c r="BZ208" s="229">
        <v>0</v>
      </c>
      <c r="CA208" s="229">
        <v>0</v>
      </c>
      <c r="CB208" s="229">
        <v>0</v>
      </c>
      <c r="CC208" s="229">
        <f t="shared" si="103"/>
        <v>209531.29000000108</v>
      </c>
      <c r="CD208" s="229"/>
      <c r="CE208" s="229">
        <f t="shared" si="104"/>
        <v>7768.64</v>
      </c>
      <c r="CF208" s="229"/>
      <c r="CG208" s="229">
        <f t="shared" si="99"/>
        <v>0</v>
      </c>
      <c r="CH208" s="229">
        <f t="shared" si="105"/>
        <v>217299.9300000011</v>
      </c>
      <c r="CI208" s="229">
        <v>232711.74</v>
      </c>
      <c r="CJ208" s="229">
        <v>0</v>
      </c>
      <c r="CK208" s="229">
        <v>0</v>
      </c>
      <c r="CL208" s="229">
        <v>232711.74</v>
      </c>
      <c r="CM208" s="229">
        <v>0</v>
      </c>
      <c r="CN208" s="229">
        <v>0</v>
      </c>
      <c r="CO208" s="229">
        <v>3722.19</v>
      </c>
      <c r="CP208" s="229">
        <v>0</v>
      </c>
      <c r="CQ208" s="229">
        <v>22886.520000000019</v>
      </c>
      <c r="CR208" s="229">
        <f t="shared" si="106"/>
        <v>259320.45</v>
      </c>
      <c r="CS208" s="229">
        <v>0</v>
      </c>
      <c r="CT208" s="229">
        <v>0</v>
      </c>
      <c r="CU208" s="229">
        <v>0</v>
      </c>
      <c r="CV208" s="229">
        <v>0</v>
      </c>
      <c r="CW208" s="229"/>
      <c r="CX208" s="229"/>
      <c r="CY208" s="229"/>
      <c r="CZ208" s="229">
        <v>0</v>
      </c>
      <c r="DA208" s="229">
        <f t="shared" si="107"/>
        <v>0</v>
      </c>
      <c r="DB208" s="229">
        <v>0</v>
      </c>
      <c r="DC208" s="229">
        <v>7137.42</v>
      </c>
      <c r="DD208" s="229">
        <v>0</v>
      </c>
      <c r="DE208" s="229">
        <v>0</v>
      </c>
      <c r="DF208" s="229">
        <v>0</v>
      </c>
      <c r="DG208" s="229">
        <v>-49157.94</v>
      </c>
      <c r="DH208" s="229">
        <v>0</v>
      </c>
      <c r="DI208" s="229">
        <v>0</v>
      </c>
      <c r="DJ208" s="229">
        <f t="shared" si="108"/>
        <v>-42020.520000000004</v>
      </c>
      <c r="DK208" s="229">
        <v>0</v>
      </c>
      <c r="DL208" s="229">
        <v>0</v>
      </c>
      <c r="DM208" s="229">
        <v>0</v>
      </c>
      <c r="DN208" s="229">
        <v>0</v>
      </c>
      <c r="DO208" s="229">
        <v>0</v>
      </c>
      <c r="DP208" s="230">
        <v>0</v>
      </c>
      <c r="DQ208" s="231">
        <f t="shared" si="92"/>
        <v>2405893.0799999987</v>
      </c>
      <c r="DR208" s="232">
        <f t="shared" si="93"/>
        <v>565777.87000000058</v>
      </c>
      <c r="DS208" s="231">
        <f t="shared" si="94"/>
        <v>58890.119999999988</v>
      </c>
      <c r="DT208" s="231">
        <f t="shared" si="95"/>
        <v>116103.70999999999</v>
      </c>
      <c r="DU208" s="231">
        <f t="shared" si="96"/>
        <v>0</v>
      </c>
      <c r="DV208" s="231">
        <f t="shared" si="100"/>
        <v>0</v>
      </c>
    </row>
    <row r="209" spans="1:137" s="242" customFormat="1" ht="16.5" hidden="1" thickBot="1">
      <c r="A209" s="238" t="s">
        <v>502</v>
      </c>
      <c r="B209" s="239"/>
      <c r="C209" s="240"/>
      <c r="D209" s="240"/>
      <c r="E209" s="240"/>
      <c r="F209" s="240"/>
      <c r="G209" s="241">
        <f t="shared" ref="G209:AL209" si="109">SUM(G9:G208)</f>
        <v>464414353.19517988</v>
      </c>
      <c r="H209" s="241">
        <f t="shared" si="109"/>
        <v>6734535.4399999995</v>
      </c>
      <c r="I209" s="241">
        <f t="shared" si="109"/>
        <v>68005563.963333338</v>
      </c>
      <c r="J209" s="241">
        <f t="shared" si="109"/>
        <v>0</v>
      </c>
      <c r="K209" s="241">
        <f t="shared" si="109"/>
        <v>37386373.560000002</v>
      </c>
      <c r="L209" s="241">
        <f t="shared" si="109"/>
        <v>4361790.0300000049</v>
      </c>
      <c r="M209" s="241">
        <f t="shared" si="109"/>
        <v>2253625.2000000002</v>
      </c>
      <c r="N209" s="241">
        <f t="shared" si="109"/>
        <v>1479246.3399999999</v>
      </c>
      <c r="O209" s="241">
        <f t="shared" si="109"/>
        <v>17447054.770000007</v>
      </c>
      <c r="P209" s="241">
        <f t="shared" si="109"/>
        <v>4410270.3600000003</v>
      </c>
      <c r="Q209" s="241">
        <f t="shared" si="109"/>
        <v>87135.01</v>
      </c>
      <c r="R209" s="241">
        <f t="shared" si="109"/>
        <v>87078.6</v>
      </c>
      <c r="S209" s="241">
        <f t="shared" si="109"/>
        <v>5313314.4800000014</v>
      </c>
      <c r="T209" s="241">
        <f t="shared" si="109"/>
        <v>4989195.169999999</v>
      </c>
      <c r="U209" s="241">
        <f t="shared" si="109"/>
        <v>0</v>
      </c>
      <c r="V209" s="241">
        <f t="shared" si="109"/>
        <v>1930865.5699999987</v>
      </c>
      <c r="W209" s="241">
        <f t="shared" si="109"/>
        <v>9473168.1699999999</v>
      </c>
      <c r="X209" s="241">
        <f t="shared" si="109"/>
        <v>627758035.56851292</v>
      </c>
      <c r="Y209" s="241">
        <f t="shared" si="109"/>
        <v>271399893.79450011</v>
      </c>
      <c r="Z209" s="241">
        <f t="shared" si="109"/>
        <v>1206386.5799999998</v>
      </c>
      <c r="AA209" s="241">
        <f t="shared" si="109"/>
        <v>81490064.638000026</v>
      </c>
      <c r="AB209" s="241">
        <f t="shared" si="109"/>
        <v>27599879.776500005</v>
      </c>
      <c r="AC209" s="241">
        <f t="shared" si="109"/>
        <v>33036475.732000005</v>
      </c>
      <c r="AD209" s="241">
        <f t="shared" si="109"/>
        <v>3205855.8600000003</v>
      </c>
      <c r="AE209" s="241">
        <f t="shared" si="109"/>
        <v>31872368.560000002</v>
      </c>
      <c r="AF209" s="241">
        <f t="shared" si="109"/>
        <v>2781429.3835000074</v>
      </c>
      <c r="AG209" s="241">
        <f t="shared" si="109"/>
        <v>1599234.7054999995</v>
      </c>
      <c r="AH209" s="241">
        <f t="shared" si="109"/>
        <v>34347.599999999999</v>
      </c>
      <c r="AI209" s="241">
        <f t="shared" si="109"/>
        <v>143406.75</v>
      </c>
      <c r="AJ209" s="241">
        <f t="shared" si="109"/>
        <v>10409262.632617751</v>
      </c>
      <c r="AK209" s="241">
        <f t="shared" si="109"/>
        <v>717322.51349999977</v>
      </c>
      <c r="AL209" s="241">
        <f t="shared" si="109"/>
        <v>4415739.1434999974</v>
      </c>
      <c r="AM209" s="241">
        <f t="shared" ref="AM209:BR209" si="110">SUM(AM9:AM208)</f>
        <v>1617343.5795000007</v>
      </c>
      <c r="AN209" s="241">
        <f t="shared" si="110"/>
        <v>11376097.555999998</v>
      </c>
      <c r="AO209" s="241">
        <f t="shared" si="110"/>
        <v>4791928.29</v>
      </c>
      <c r="AP209" s="241">
        <f t="shared" si="110"/>
        <v>4752066.4318333361</v>
      </c>
      <c r="AQ209" s="241">
        <f t="shared" si="110"/>
        <v>25178243.905166686</v>
      </c>
      <c r="AR209" s="241">
        <f t="shared" si="110"/>
        <v>4705571.3027549041</v>
      </c>
      <c r="AS209" s="241">
        <f t="shared" si="110"/>
        <v>1939782.9375000002</v>
      </c>
      <c r="AT209" s="241">
        <f t="shared" si="110"/>
        <v>9301956.9394131936</v>
      </c>
      <c r="AU209" s="241">
        <f t="shared" si="110"/>
        <v>1916177.2104999998</v>
      </c>
      <c r="AV209" s="241">
        <f t="shared" si="110"/>
        <v>2231390.3400000003</v>
      </c>
      <c r="AW209" s="241">
        <f t="shared" si="110"/>
        <v>21706233.747000005</v>
      </c>
      <c r="AX209" s="241">
        <f t="shared" si="110"/>
        <v>28772731.680000011</v>
      </c>
      <c r="AY209" s="241">
        <f t="shared" si="110"/>
        <v>5921216.6847499991</v>
      </c>
      <c r="AZ209" s="241">
        <f t="shared" si="110"/>
        <v>31218837.710000001</v>
      </c>
      <c r="BA209" s="241">
        <f t="shared" si="110"/>
        <v>5943371.6199999982</v>
      </c>
      <c r="BB209" s="241">
        <f t="shared" si="110"/>
        <v>28878.31</v>
      </c>
      <c r="BC209" s="241">
        <f t="shared" si="110"/>
        <v>615916.08000000007</v>
      </c>
      <c r="BD209" s="241">
        <f t="shared" si="110"/>
        <v>631929411.99403572</v>
      </c>
      <c r="BE209" s="241">
        <f t="shared" si="110"/>
        <v>63696047.185567714</v>
      </c>
      <c r="BF209" s="241">
        <f t="shared" si="110"/>
        <v>-4171376.295522653</v>
      </c>
      <c r="BG209" s="241">
        <f t="shared" si="110"/>
        <v>59524670.890045092</v>
      </c>
      <c r="BH209" s="241">
        <f t="shared" si="110"/>
        <v>2128982.2199999988</v>
      </c>
      <c r="BI209" s="241">
        <f t="shared" si="110"/>
        <v>0</v>
      </c>
      <c r="BJ209" s="241">
        <f t="shared" si="110"/>
        <v>615916.08000000007</v>
      </c>
      <c r="BK209" s="241">
        <f t="shared" si="110"/>
        <v>2727532.6399999987</v>
      </c>
      <c r="BL209" s="241">
        <f t="shared" si="110"/>
        <v>60850.5</v>
      </c>
      <c r="BM209" s="241">
        <f t="shared" si="110"/>
        <v>1770196.2</v>
      </c>
      <c r="BN209" s="241">
        <f t="shared" si="110"/>
        <v>317885.85000000003</v>
      </c>
      <c r="BO209" s="241">
        <f t="shared" si="110"/>
        <v>368486.04999999993</v>
      </c>
      <c r="BP209" s="241">
        <f t="shared" si="110"/>
        <v>2517419.5999999992</v>
      </c>
      <c r="BQ209" s="241">
        <f t="shared" si="110"/>
        <v>4148338.0800000005</v>
      </c>
      <c r="BR209" s="241">
        <f t="shared" si="110"/>
        <v>210110.04000000004</v>
      </c>
      <c r="BS209" s="241">
        <f t="shared" ref="BS209:CE209" si="111">SUM(BS9:BS208)</f>
        <v>4375814.7300000004</v>
      </c>
      <c r="BT209" s="241">
        <f t="shared" si="111"/>
        <v>0</v>
      </c>
      <c r="BU209" s="241">
        <f t="shared" si="111"/>
        <v>0</v>
      </c>
      <c r="BV209" s="241">
        <f t="shared" si="111"/>
        <v>0</v>
      </c>
      <c r="BW209" s="241">
        <f t="shared" si="111"/>
        <v>0</v>
      </c>
      <c r="BX209" s="241">
        <f t="shared" si="111"/>
        <v>0</v>
      </c>
      <c r="BY209" s="241">
        <f t="shared" si="111"/>
        <v>0</v>
      </c>
      <c r="BZ209" s="241">
        <f t="shared" si="111"/>
        <v>0</v>
      </c>
      <c r="CA209" s="241">
        <f t="shared" si="111"/>
        <v>0</v>
      </c>
      <c r="CB209" s="241">
        <f t="shared" si="111"/>
        <v>0</v>
      </c>
      <c r="CC209" s="241">
        <f t="shared" si="111"/>
        <v>72319483.755964145</v>
      </c>
      <c r="CD209" s="241">
        <f t="shared" si="111"/>
        <v>-12794812.865919048</v>
      </c>
      <c r="CE209" s="241">
        <f t="shared" si="111"/>
        <v>4375814.7300000004</v>
      </c>
      <c r="CF209" s="229"/>
      <c r="CG209" s="241">
        <f t="shared" ref="CG209:DV209" si="112">SUM(CG9:CG208)</f>
        <v>0</v>
      </c>
      <c r="CH209" s="241">
        <f t="shared" si="112"/>
        <v>64710144.710045069</v>
      </c>
      <c r="CI209" s="241">
        <f t="shared" si="112"/>
        <v>87181890.239999995</v>
      </c>
      <c r="CJ209" s="241">
        <f t="shared" si="112"/>
        <v>10171816.899999999</v>
      </c>
      <c r="CK209" s="241">
        <f t="shared" si="112"/>
        <v>1117046.0500000005</v>
      </c>
      <c r="CL209" s="241">
        <f t="shared" si="112"/>
        <v>78917780.459999993</v>
      </c>
      <c r="CM209" s="241">
        <f t="shared" si="112"/>
        <v>19746.16</v>
      </c>
      <c r="CN209" s="241">
        <f t="shared" si="112"/>
        <v>0</v>
      </c>
      <c r="CO209" s="241">
        <f t="shared" si="112"/>
        <v>1894890.0199999998</v>
      </c>
      <c r="CP209" s="241">
        <f t="shared" si="112"/>
        <v>890284.75999999978</v>
      </c>
      <c r="CQ209" s="241">
        <f t="shared" si="112"/>
        <v>-16118008.145979574</v>
      </c>
      <c r="CR209" s="241">
        <f t="shared" si="112"/>
        <v>66122835.25402043</v>
      </c>
      <c r="CS209" s="241">
        <f t="shared" si="112"/>
        <v>15199724.309999997</v>
      </c>
      <c r="CT209" s="241">
        <f t="shared" si="112"/>
        <v>11679.79</v>
      </c>
      <c r="CU209" s="241">
        <f t="shared" si="112"/>
        <v>0</v>
      </c>
      <c r="CV209" s="241">
        <f t="shared" si="112"/>
        <v>15188044.519999996</v>
      </c>
      <c r="CW209" s="241">
        <f t="shared" si="112"/>
        <v>0</v>
      </c>
      <c r="CX209" s="241">
        <f t="shared" si="112"/>
        <v>0</v>
      </c>
      <c r="CY209" s="241">
        <f t="shared" si="112"/>
        <v>0</v>
      </c>
      <c r="CZ209" s="241">
        <f t="shared" si="112"/>
        <v>-6351033.645919065</v>
      </c>
      <c r="DA209" s="241">
        <f t="shared" si="112"/>
        <v>8997996.8740809318</v>
      </c>
      <c r="DB209" s="241">
        <f t="shared" si="112"/>
        <v>1453980.2300000002</v>
      </c>
      <c r="DC209" s="241">
        <f t="shared" si="112"/>
        <v>2178790.7400000002</v>
      </c>
      <c r="DD209" s="241">
        <f t="shared" si="112"/>
        <v>603052.15999999992</v>
      </c>
      <c r="DE209" s="241">
        <f t="shared" si="112"/>
        <v>145069.26999999999</v>
      </c>
      <c r="DF209" s="241">
        <f t="shared" si="112"/>
        <v>-4353798.3399999961</v>
      </c>
      <c r="DG209" s="241">
        <f t="shared" si="112"/>
        <v>-3890250.3040000005</v>
      </c>
      <c r="DH209" s="241">
        <f t="shared" si="112"/>
        <v>-461507.8</v>
      </c>
      <c r="DI209" s="241">
        <f t="shared" si="112"/>
        <v>-243061.25</v>
      </c>
      <c r="DJ209" s="241">
        <f t="shared" si="112"/>
        <v>-4567725.2939999979</v>
      </c>
      <c r="DK209" s="241">
        <f t="shared" si="112"/>
        <v>293480.80000000005</v>
      </c>
      <c r="DL209" s="241">
        <f t="shared" si="112"/>
        <v>352178.13</v>
      </c>
      <c r="DM209" s="241">
        <f t="shared" si="112"/>
        <v>-552585.57999999996</v>
      </c>
      <c r="DN209" s="241">
        <f t="shared" si="112"/>
        <v>-4749351.9899999993</v>
      </c>
      <c r="DO209" s="241">
        <f t="shared" si="112"/>
        <v>-701680.43</v>
      </c>
      <c r="DP209" s="241">
        <f t="shared" si="112"/>
        <v>-1.42071701141151</v>
      </c>
      <c r="DQ209" s="241">
        <f t="shared" si="112"/>
        <v>441995153.31449974</v>
      </c>
      <c r="DR209" s="241">
        <f t="shared" si="112"/>
        <v>174127770.83953577</v>
      </c>
      <c r="DS209" s="241">
        <f t="shared" si="112"/>
        <v>28048074.170000013</v>
      </c>
      <c r="DT209" s="241">
        <f t="shared" si="112"/>
        <v>28097187.249999989</v>
      </c>
      <c r="DU209" s="241">
        <f t="shared" si="112"/>
        <v>5074528.669999999</v>
      </c>
      <c r="DV209" s="241">
        <f t="shared" si="112"/>
        <v>-5357959.0700000031</v>
      </c>
      <c r="DY209" s="243"/>
      <c r="DZ209" s="243"/>
      <c r="EG209" s="243"/>
    </row>
    <row r="210" spans="1:137" ht="15.5" hidden="1">
      <c r="A210" s="214"/>
      <c r="B210" s="214"/>
      <c r="C210" s="214" t="s">
        <v>225</v>
      </c>
      <c r="D210" s="214"/>
      <c r="E210" s="214" t="s">
        <v>227</v>
      </c>
      <c r="F210" s="214" t="s">
        <v>228</v>
      </c>
      <c r="G210" s="244" t="s">
        <v>18</v>
      </c>
      <c r="H210" s="244" t="s">
        <v>20</v>
      </c>
      <c r="I210" s="244" t="s">
        <v>22</v>
      </c>
      <c r="J210" s="244" t="s">
        <v>24</v>
      </c>
      <c r="K210" s="244" t="s">
        <v>26</v>
      </c>
      <c r="L210" s="244" t="s">
        <v>28</v>
      </c>
      <c r="M210" s="244" t="s">
        <v>30</v>
      </c>
      <c r="N210" s="244" t="s">
        <v>33</v>
      </c>
      <c r="O210" s="244" t="s">
        <v>35</v>
      </c>
      <c r="P210" s="244" t="s">
        <v>37</v>
      </c>
      <c r="Q210" s="244" t="s">
        <v>39</v>
      </c>
      <c r="R210" s="244" t="s">
        <v>41</v>
      </c>
      <c r="S210" s="244" t="s">
        <v>43</v>
      </c>
      <c r="T210" s="244" t="s">
        <v>45</v>
      </c>
      <c r="U210" s="244" t="s">
        <v>47</v>
      </c>
      <c r="V210" s="244" t="s">
        <v>49</v>
      </c>
      <c r="W210" s="244" t="s">
        <v>51</v>
      </c>
      <c r="X210" s="244"/>
      <c r="Y210" s="244" t="s">
        <v>55</v>
      </c>
      <c r="Z210" s="244" t="s">
        <v>57</v>
      </c>
      <c r="AA210" s="244" t="s">
        <v>59</v>
      </c>
      <c r="AB210" s="244" t="s">
        <v>61</v>
      </c>
      <c r="AC210" s="244" t="s">
        <v>63</v>
      </c>
      <c r="AD210" s="244" t="s">
        <v>65</v>
      </c>
      <c r="AE210" s="244" t="s">
        <v>67</v>
      </c>
      <c r="AF210" s="244" t="s">
        <v>69</v>
      </c>
      <c r="AG210" s="244" t="s">
        <v>71</v>
      </c>
      <c r="AH210" s="244" t="s">
        <v>73</v>
      </c>
      <c r="AI210" s="244" t="s">
        <v>75</v>
      </c>
      <c r="AJ210" s="244" t="s">
        <v>77</v>
      </c>
      <c r="AK210" s="244" t="s">
        <v>79</v>
      </c>
      <c r="AL210" s="244" t="s">
        <v>81</v>
      </c>
      <c r="AM210" s="244" t="s">
        <v>83</v>
      </c>
      <c r="AN210" s="244" t="s">
        <v>85</v>
      </c>
      <c r="AO210" s="244" t="s">
        <v>87</v>
      </c>
      <c r="AP210" s="244" t="s">
        <v>89</v>
      </c>
      <c r="AQ210" s="244" t="s">
        <v>91</v>
      </c>
      <c r="AR210" s="244" t="s">
        <v>93</v>
      </c>
      <c r="AS210" s="244" t="s">
        <v>95</v>
      </c>
      <c r="AT210" s="244" t="s">
        <v>97</v>
      </c>
      <c r="AU210" s="244" t="s">
        <v>99</v>
      </c>
      <c r="AV210" s="244" t="s">
        <v>101</v>
      </c>
      <c r="AW210" s="244" t="s">
        <v>103</v>
      </c>
      <c r="AX210" s="244" t="s">
        <v>105</v>
      </c>
      <c r="AY210" s="244" t="s">
        <v>107</v>
      </c>
      <c r="AZ210" s="244" t="s">
        <v>110</v>
      </c>
      <c r="BA210" s="244" t="s">
        <v>112</v>
      </c>
      <c r="BB210" s="244" t="s">
        <v>114</v>
      </c>
      <c r="BC210" s="244" t="s">
        <v>116</v>
      </c>
      <c r="BD210" s="244"/>
      <c r="BE210" s="244"/>
      <c r="BF210" s="244"/>
      <c r="BG210" s="244"/>
      <c r="BH210" s="245" t="s">
        <v>124</v>
      </c>
      <c r="BI210" s="245" t="s">
        <v>126</v>
      </c>
      <c r="BJ210" s="245" t="s">
        <v>128</v>
      </c>
      <c r="BK210" s="245"/>
      <c r="BL210" s="245" t="s">
        <v>132</v>
      </c>
      <c r="BM210" s="245" t="s">
        <v>134</v>
      </c>
      <c r="BN210" s="245" t="s">
        <v>136</v>
      </c>
      <c r="BO210" s="245" t="s">
        <v>138</v>
      </c>
      <c r="BP210" s="245"/>
      <c r="BQ210" s="245"/>
      <c r="BR210" s="245"/>
      <c r="BS210" s="245"/>
      <c r="BT210" s="246" t="s">
        <v>146</v>
      </c>
      <c r="BU210" s="246" t="s">
        <v>148</v>
      </c>
      <c r="BV210" s="246"/>
      <c r="BW210" s="246" t="s">
        <v>152</v>
      </c>
      <c r="BX210" s="246" t="s">
        <v>154</v>
      </c>
      <c r="BY210" s="246"/>
      <c r="BZ210" s="246"/>
      <c r="CA210" s="246"/>
      <c r="CB210" s="246"/>
      <c r="CC210" s="247" t="s">
        <v>161</v>
      </c>
      <c r="CD210" s="247" t="s">
        <v>163</v>
      </c>
      <c r="CE210" s="247" t="s">
        <v>165</v>
      </c>
      <c r="CF210" s="247" t="s">
        <v>167</v>
      </c>
      <c r="CG210" s="247" t="s">
        <v>169</v>
      </c>
      <c r="CH210" s="247"/>
      <c r="CI210" s="248"/>
      <c r="CJ210" s="248"/>
      <c r="CK210" s="248"/>
      <c r="CL210" s="248"/>
      <c r="CM210" s="248"/>
      <c r="CN210" s="248"/>
      <c r="CO210" s="248"/>
      <c r="CP210" s="248"/>
      <c r="CQ210" s="248"/>
      <c r="CR210" s="248"/>
      <c r="CS210" s="249"/>
      <c r="CT210" s="249"/>
      <c r="CU210" s="249"/>
      <c r="CV210" s="249"/>
      <c r="CW210" s="249"/>
      <c r="CX210" s="249"/>
      <c r="CY210" s="249"/>
      <c r="CZ210" s="249"/>
      <c r="DA210" s="249"/>
      <c r="DB210" s="250"/>
      <c r="DC210" s="250"/>
      <c r="DD210" s="250"/>
      <c r="DE210" s="250"/>
      <c r="DF210" s="250"/>
      <c r="DG210" s="250"/>
      <c r="DH210" s="250"/>
      <c r="DI210" s="250"/>
      <c r="DJ210" s="250"/>
      <c r="DK210" s="251"/>
      <c r="DL210" s="251"/>
      <c r="DM210" s="252"/>
      <c r="DN210" s="252"/>
      <c r="DO210" s="253"/>
      <c r="DP210" s="254"/>
      <c r="DR210" s="255"/>
      <c r="DS210" s="236"/>
    </row>
    <row r="211" spans="1:137" hidden="1">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c r="AE211" s="236"/>
      <c r="AF211" s="236"/>
      <c r="AG211" s="236"/>
      <c r="AH211" s="236"/>
      <c r="AI211" s="236"/>
      <c r="AJ211" s="236"/>
      <c r="AK211" s="236"/>
      <c r="AL211" s="236"/>
      <c r="AM211" s="236"/>
      <c r="AN211" s="236"/>
      <c r="AO211" s="236"/>
      <c r="AP211" s="236"/>
      <c r="AQ211" s="236"/>
      <c r="AR211" s="236"/>
      <c r="AS211" s="236"/>
      <c r="AT211" s="236"/>
      <c r="AU211" s="236"/>
      <c r="AV211" s="236"/>
      <c r="AW211" s="236"/>
      <c r="AX211" s="236"/>
      <c r="AY211" s="236"/>
      <c r="AZ211" s="236"/>
      <c r="BA211" s="236"/>
      <c r="BB211" s="236"/>
      <c r="BC211" s="236"/>
      <c r="BD211" s="236"/>
      <c r="BE211" s="236"/>
      <c r="BF211" s="236"/>
      <c r="BG211" s="236"/>
      <c r="BH211" s="236"/>
      <c r="BI211" s="236"/>
      <c r="BJ211" s="236"/>
      <c r="BK211" s="236"/>
      <c r="BL211" s="236"/>
      <c r="BM211" s="236"/>
      <c r="BN211" s="236"/>
      <c r="BO211" s="236"/>
      <c r="BP211" s="236"/>
      <c r="BQ211" s="236"/>
      <c r="BR211" s="236"/>
      <c r="BS211" s="236"/>
      <c r="BT211" s="236"/>
      <c r="BU211" s="236"/>
      <c r="BV211" s="236"/>
      <c r="BW211" s="236"/>
      <c r="BX211" s="236"/>
      <c r="BY211" s="236"/>
      <c r="BZ211" s="236"/>
      <c r="CA211" s="236"/>
      <c r="CB211" s="236"/>
      <c r="CC211" s="236"/>
      <c r="CD211" s="236"/>
      <c r="CE211" s="236"/>
      <c r="CF211" s="236"/>
      <c r="CG211" s="236"/>
      <c r="CH211" s="236"/>
      <c r="CI211" s="236"/>
      <c r="CJ211" s="236"/>
      <c r="CK211" s="236"/>
      <c r="CL211" s="236"/>
      <c r="CM211" s="236"/>
      <c r="CN211" s="236"/>
      <c r="CO211" s="236"/>
      <c r="CP211" s="236"/>
      <c r="CQ211" s="236"/>
      <c r="CR211" s="236"/>
      <c r="CS211" s="236"/>
      <c r="CT211" s="236"/>
      <c r="CU211" s="236"/>
      <c r="CV211" s="236"/>
      <c r="CW211" s="236"/>
      <c r="CX211" s="236"/>
      <c r="CY211" s="236"/>
      <c r="CZ211" s="236"/>
      <c r="DA211" s="236"/>
      <c r="DB211" s="236"/>
      <c r="DC211" s="236"/>
      <c r="DD211" s="236"/>
      <c r="DE211" s="236"/>
      <c r="DF211" s="236"/>
      <c r="DG211" s="236"/>
      <c r="DH211" s="236"/>
      <c r="DI211" s="236"/>
      <c r="DJ211" s="236"/>
      <c r="DK211" s="236"/>
      <c r="DL211" s="236"/>
      <c r="DM211" s="236"/>
      <c r="DN211" s="236"/>
      <c r="DO211" s="236"/>
      <c r="DP211" s="236"/>
      <c r="DR211" s="255"/>
      <c r="DS211" s="236"/>
    </row>
    <row r="212" spans="1:137" hidden="1">
      <c r="G212" s="236"/>
      <c r="H212" s="236"/>
      <c r="I212" s="236"/>
      <c r="J212" s="236"/>
      <c r="K212" s="236"/>
      <c r="L212" s="236"/>
      <c r="M212" s="236"/>
      <c r="N212" s="236"/>
      <c r="O212" s="236"/>
      <c r="P212" s="236"/>
      <c r="Q212" s="236"/>
      <c r="R212" s="236"/>
      <c r="S212" s="236"/>
      <c r="T212" s="236"/>
      <c r="U212" s="236"/>
      <c r="V212" s="236"/>
      <c r="W212" s="236"/>
      <c r="X212" s="236"/>
      <c r="Y212" s="236"/>
      <c r="Z212" s="236"/>
      <c r="AA212" s="236"/>
      <c r="AB212" s="236"/>
      <c r="AC212" s="236"/>
      <c r="AD212" s="236"/>
      <c r="AE212" s="236"/>
      <c r="AF212" s="236"/>
      <c r="AG212" s="236"/>
      <c r="AH212" s="236"/>
      <c r="AI212" s="236"/>
      <c r="AJ212" s="236"/>
      <c r="AK212" s="236"/>
      <c r="AL212" s="236"/>
      <c r="AM212" s="236"/>
      <c r="AN212" s="236"/>
      <c r="AO212" s="236"/>
      <c r="AP212" s="236"/>
      <c r="AQ212" s="236"/>
      <c r="AR212" s="236"/>
      <c r="AS212" s="236"/>
      <c r="AT212" s="236"/>
      <c r="AU212" s="236"/>
      <c r="AV212" s="236"/>
      <c r="AW212" s="236"/>
      <c r="AX212" s="236"/>
      <c r="AY212" s="236"/>
      <c r="AZ212" s="236"/>
      <c r="BA212" s="236"/>
      <c r="BB212" s="236"/>
      <c r="BC212" s="236"/>
      <c r="BD212" s="236"/>
      <c r="BE212" s="236"/>
      <c r="BF212" s="236"/>
      <c r="BG212" s="236"/>
      <c r="BH212" s="236"/>
      <c r="BI212" s="236"/>
      <c r="BJ212" s="236"/>
      <c r="BK212" s="236"/>
      <c r="BL212" s="236"/>
      <c r="BM212" s="236"/>
      <c r="BN212" s="236"/>
      <c r="BO212" s="236"/>
      <c r="BP212" s="236"/>
      <c r="BQ212" s="236"/>
      <c r="BR212" s="236"/>
      <c r="BS212" s="236"/>
      <c r="BT212" s="236"/>
      <c r="BU212" s="236"/>
      <c r="BV212" s="236"/>
      <c r="BW212" s="236"/>
      <c r="BX212" s="236"/>
      <c r="BY212" s="236"/>
      <c r="BZ212" s="236"/>
      <c r="CA212" s="236"/>
      <c r="CB212" s="236"/>
      <c r="CC212" s="236">
        <v>61066438.049466677</v>
      </c>
      <c r="CD212" s="236"/>
      <c r="CE212" s="236"/>
      <c r="CF212" s="236"/>
      <c r="CG212" s="236"/>
      <c r="CH212" s="236"/>
      <c r="CI212" s="236"/>
      <c r="CJ212" s="236"/>
      <c r="CK212" s="236"/>
      <c r="CL212" s="236"/>
      <c r="CM212" s="236"/>
      <c r="CN212" s="236"/>
      <c r="CO212" s="236"/>
      <c r="CP212" s="236"/>
      <c r="CQ212" s="236"/>
      <c r="CR212" s="236"/>
      <c r="CS212" s="236"/>
      <c r="CT212" s="236"/>
      <c r="CU212" s="236"/>
      <c r="CV212" s="236"/>
      <c r="CW212" s="236"/>
      <c r="CX212" s="236"/>
      <c r="CY212" s="236"/>
      <c r="CZ212" s="236"/>
      <c r="DA212" s="236"/>
      <c r="DB212" s="236"/>
      <c r="DC212" s="236"/>
      <c r="DD212" s="236"/>
      <c r="DE212" s="236"/>
      <c r="DF212" s="236"/>
      <c r="DG212" s="236"/>
      <c r="DH212" s="236"/>
      <c r="DI212" s="236"/>
      <c r="DJ212" s="236"/>
      <c r="DK212" s="236"/>
      <c r="DL212" s="236"/>
      <c r="DM212" s="236"/>
      <c r="DN212" s="236"/>
      <c r="DO212" s="236"/>
      <c r="DP212" s="236"/>
      <c r="DR212" s="255"/>
      <c r="DS212" s="236"/>
    </row>
    <row r="213" spans="1:137" hidden="1">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36"/>
      <c r="AK213" s="236"/>
      <c r="AL213" s="236"/>
      <c r="AM213" s="236"/>
      <c r="AN213" s="236"/>
      <c r="AO213" s="236"/>
      <c r="AP213" s="236"/>
      <c r="AQ213" s="236"/>
      <c r="AR213" s="236"/>
      <c r="AS213" s="236"/>
      <c r="AT213" s="236"/>
      <c r="AU213" s="236"/>
      <c r="AV213" s="236"/>
      <c r="AW213" s="236"/>
      <c r="AX213" s="236"/>
      <c r="AY213" s="236"/>
      <c r="AZ213" s="236"/>
      <c r="BA213" s="236"/>
      <c r="BB213" s="236"/>
      <c r="BC213" s="236"/>
      <c r="BD213" s="236"/>
      <c r="BE213" s="236"/>
      <c r="BF213" s="236"/>
      <c r="BG213" s="236"/>
      <c r="BH213" s="236"/>
      <c r="BI213" s="236"/>
      <c r="BJ213" s="236"/>
      <c r="BK213" s="236"/>
      <c r="BL213" s="236"/>
      <c r="BM213" s="236"/>
      <c r="BN213" s="236"/>
      <c r="BO213" s="236"/>
      <c r="BP213" s="236"/>
      <c r="BQ213" s="236"/>
      <c r="BR213" s="236"/>
      <c r="BS213" s="236"/>
      <c r="BT213" s="236"/>
      <c r="BU213" s="236"/>
      <c r="BV213" s="236"/>
      <c r="BW213" s="236"/>
      <c r="BX213" s="236"/>
      <c r="BY213" s="236"/>
      <c r="BZ213" s="236"/>
      <c r="CA213" s="236"/>
      <c r="CB213" s="236"/>
      <c r="CC213" s="236"/>
      <c r="CD213" s="236"/>
      <c r="CE213" s="236"/>
      <c r="CF213" s="236"/>
      <c r="CG213" s="236"/>
      <c r="CH213" s="236"/>
      <c r="CI213" s="236"/>
      <c r="CJ213" s="236"/>
      <c r="CK213" s="236"/>
      <c r="CL213" s="236"/>
      <c r="CM213" s="236"/>
      <c r="CN213" s="236"/>
      <c r="CO213" s="236"/>
      <c r="CP213" s="236"/>
      <c r="CQ213" s="236"/>
      <c r="CR213" s="236"/>
      <c r="CS213" s="236"/>
      <c r="CT213" s="236"/>
      <c r="CU213" s="236"/>
      <c r="CV213" s="236"/>
      <c r="CW213" s="236"/>
      <c r="CX213" s="236"/>
      <c r="CY213" s="236"/>
      <c r="CZ213" s="236"/>
      <c r="DA213" s="236"/>
      <c r="DB213" s="236"/>
      <c r="DC213" s="236"/>
      <c r="DD213" s="236"/>
      <c r="DE213" s="236"/>
      <c r="DF213" s="236"/>
      <c r="DG213" s="236"/>
      <c r="DH213" s="236"/>
      <c r="DI213" s="236"/>
      <c r="DJ213" s="236"/>
      <c r="DK213" s="236"/>
      <c r="DL213" s="236"/>
      <c r="DM213" s="236"/>
      <c r="DN213" s="236"/>
      <c r="DO213" s="236"/>
      <c r="DP213" s="236"/>
      <c r="DR213" s="255"/>
      <c r="DS213" s="236"/>
    </row>
    <row r="214" spans="1:137" hidden="1">
      <c r="B214" s="473"/>
      <c r="C214" s="473"/>
      <c r="DG214" s="229"/>
      <c r="DR214" s="255"/>
      <c r="DS214" s="236"/>
    </row>
    <row r="215" spans="1:137">
      <c r="B215" s="257"/>
      <c r="C215" s="257"/>
      <c r="G215" s="258"/>
      <c r="I215" s="258"/>
      <c r="L215" s="258"/>
      <c r="M215" s="258"/>
      <c r="N215" s="258"/>
      <c r="P215" s="258"/>
      <c r="S215" s="258"/>
      <c r="X215" s="258"/>
      <c r="Y215" s="258"/>
      <c r="AA215" s="258"/>
      <c r="AB215" s="258"/>
      <c r="AC215" s="258"/>
      <c r="AD215" s="258"/>
      <c r="AF215" s="258"/>
      <c r="AG215" s="258"/>
      <c r="AJ215" s="258"/>
      <c r="AL215" s="258"/>
      <c r="AM215" s="258"/>
      <c r="AN215" s="258"/>
      <c r="AP215" s="258"/>
      <c r="AQ215" s="258"/>
      <c r="AT215" s="258"/>
      <c r="AU215" s="258"/>
      <c r="AW215" s="258"/>
      <c r="AX215" s="258"/>
      <c r="AZ215" s="258"/>
      <c r="BD215" s="258"/>
      <c r="BF215" s="258"/>
      <c r="BH215" s="258"/>
      <c r="BK215" s="258"/>
      <c r="BQ215" s="258"/>
      <c r="BR215" s="258"/>
      <c r="BS215" s="258"/>
      <c r="CE215" s="258"/>
      <c r="CZ215" s="255"/>
      <c r="DC215" s="258"/>
      <c r="DF215" s="258"/>
      <c r="DJ215" s="258"/>
      <c r="DR215" s="255"/>
      <c r="DS215" s="236"/>
    </row>
    <row r="216" spans="1:137">
      <c r="B216" s="257"/>
      <c r="C216" s="257"/>
      <c r="BR216" s="259"/>
      <c r="CJ216" s="255"/>
      <c r="CL216" s="255"/>
      <c r="DR216" s="255"/>
      <c r="DS216" s="236"/>
    </row>
    <row r="217" spans="1:137">
      <c r="B217" s="257"/>
      <c r="C217" s="257"/>
      <c r="Y217" s="50"/>
      <c r="Z217" s="255"/>
      <c r="BF217" s="383"/>
      <c r="BR217" s="213"/>
      <c r="DR217" s="255"/>
      <c r="DS217" s="236"/>
    </row>
    <row r="218" spans="1:137">
      <c r="B218" s="257"/>
      <c r="C218" s="257"/>
      <c r="DR218" s="255"/>
      <c r="DS218" s="236"/>
    </row>
  </sheetData>
  <autoFilter ref="A8:EK214" xr:uid="{20E566F5-C878-453F-98F3-0D1DD57C58E1}">
    <filterColumn colId="1">
      <filters>
        <filter val="St Bernard's Catholic Primary School"/>
      </filters>
    </filterColumn>
  </autoFilter>
  <mergeCells count="2">
    <mergeCell ref="A2:B2"/>
    <mergeCell ref="B214:C214"/>
  </mergeCells>
  <conditionalFormatting sqref="G9:DP213 DG214">
    <cfRule type="cellIs" dxfId="33" priority="3" operator="equal">
      <formula>0</formula>
    </cfRule>
  </conditionalFormatting>
  <conditionalFormatting sqref="Y217">
    <cfRule type="cellIs" dxfId="32" priority="1" operator="lessThan">
      <formula>-1</formula>
    </cfRule>
  </conditionalFormatting>
  <conditionalFormatting sqref="DQ209:DV209">
    <cfRule type="cellIs" dxfId="31" priority="2"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458C-CD72-4D32-B303-2B536C1A9F3E}">
  <dimension ref="A1"/>
  <sheetViews>
    <sheetView workbookViewId="0">
      <selection activeCell="L24" sqref="L24"/>
    </sheetView>
  </sheetViews>
  <sheetFormatPr defaultRowHeight="14.5"/>
  <sheetData/>
  <pageMargins left="0.7" right="0.7" top="0.75" bottom="0.75" header="0.3" footer="0.3"/>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F3CC5-B496-4246-A8B6-7D878611CD09}">
  <dimension ref="A1:AL226"/>
  <sheetViews>
    <sheetView tabSelected="1" workbookViewId="0">
      <selection activeCell="J29" sqref="J29"/>
    </sheetView>
  </sheetViews>
  <sheetFormatPr defaultRowHeight="14.5"/>
  <cols>
    <col min="1" max="1" width="7.54296875" customWidth="1"/>
    <col min="2" max="2" width="8.7265625" customWidth="1"/>
    <col min="3" max="3" width="12" customWidth="1"/>
    <col min="4" max="4" width="66.26953125" customWidth="1"/>
    <col min="5" max="5" width="17" bestFit="1" customWidth="1"/>
    <col min="6" max="6" width="15.1796875" hidden="1" customWidth="1"/>
    <col min="7" max="7" width="21" customWidth="1"/>
    <col min="8" max="8" width="54.26953125" hidden="1" customWidth="1"/>
    <col min="9" max="9" width="25.54296875" hidden="1" customWidth="1"/>
    <col min="10" max="11" width="21" customWidth="1"/>
    <col min="12" max="12" width="48.81640625" hidden="1" customWidth="1"/>
    <col min="13" max="13" width="25.54296875" hidden="1" customWidth="1"/>
    <col min="14" max="14" width="21" customWidth="1"/>
    <col min="15" max="15" width="48.81640625" hidden="1" customWidth="1"/>
    <col min="16" max="16" width="25.54296875" hidden="1" customWidth="1"/>
    <col min="17" max="17" width="21" customWidth="1"/>
    <col min="18" max="18" width="46.7265625" hidden="1" customWidth="1"/>
    <col min="19" max="19" width="25.54296875" hidden="1" customWidth="1"/>
    <col min="20" max="20" width="24.26953125" hidden="1" customWidth="1"/>
    <col min="21" max="21" width="15.453125" hidden="1" customWidth="1"/>
    <col min="22" max="22" width="15.453125" style="260" hidden="1" customWidth="1"/>
    <col min="23" max="23" width="3.81640625" hidden="1" customWidth="1"/>
    <col min="24" max="24" width="11.54296875" style="259" hidden="1" customWidth="1"/>
    <col min="25" max="25" width="10.54296875" style="259" hidden="1" customWidth="1"/>
    <col min="26" max="26" width="13.26953125" style="259" hidden="1" customWidth="1"/>
    <col min="27" max="27" width="10.7265625" style="259" hidden="1" customWidth="1"/>
    <col min="28" max="28" width="12" style="259" hidden="1" customWidth="1"/>
    <col min="29" max="29" width="10.81640625" style="259" hidden="1" customWidth="1"/>
    <col min="30" max="30" width="9.54296875" style="259" hidden="1" customWidth="1"/>
    <col min="31" max="31" width="10.54296875" style="259" hidden="1" customWidth="1"/>
    <col min="32" max="32" width="9.54296875" style="259" hidden="1" customWidth="1"/>
    <col min="33" max="33" width="10.54296875" style="259" hidden="1" customWidth="1"/>
    <col min="34" max="34" width="9.54296875" style="259" hidden="1" customWidth="1"/>
    <col min="35" max="37" width="10.54296875" style="259" hidden="1" customWidth="1"/>
    <col min="38" max="38" width="9.54296875" style="259" hidden="1" customWidth="1"/>
    <col min="39" max="40" width="0" hidden="1" customWidth="1"/>
  </cols>
  <sheetData>
    <row r="1" spans="1:38">
      <c r="A1" s="242" t="s">
        <v>5975</v>
      </c>
      <c r="B1" s="242"/>
      <c r="G1" s="420" t="s">
        <v>55</v>
      </c>
      <c r="H1" s="420"/>
      <c r="I1" s="420"/>
      <c r="J1" s="420" t="s">
        <v>55</v>
      </c>
      <c r="K1" s="420" t="s">
        <v>35</v>
      </c>
      <c r="L1" s="420"/>
      <c r="M1" s="420"/>
      <c r="N1" s="420" t="s">
        <v>103</v>
      </c>
      <c r="O1" s="420"/>
      <c r="P1" s="420"/>
      <c r="Q1" s="420" t="s">
        <v>37</v>
      </c>
      <c r="X1" s="474" t="s">
        <v>504</v>
      </c>
      <c r="Y1" s="475"/>
      <c r="Z1" s="475"/>
      <c r="AA1" s="475"/>
      <c r="AB1" s="476"/>
      <c r="AC1" s="474" t="s">
        <v>505</v>
      </c>
      <c r="AD1" s="475"/>
      <c r="AE1" s="475"/>
      <c r="AF1" s="475"/>
      <c r="AG1" s="475"/>
      <c r="AH1" s="475"/>
      <c r="AI1" s="475"/>
      <c r="AJ1" s="475"/>
      <c r="AK1" s="475"/>
      <c r="AL1" s="476"/>
    </row>
    <row r="2" spans="1:38">
      <c r="A2" s="421"/>
      <c r="B2" s="421"/>
      <c r="C2" s="422"/>
      <c r="D2" s="421"/>
      <c r="E2" s="421"/>
      <c r="F2" s="422"/>
      <c r="G2" s="421"/>
      <c r="H2" s="421"/>
      <c r="I2" s="422"/>
      <c r="J2" s="421"/>
      <c r="K2" s="421"/>
      <c r="L2" s="422"/>
      <c r="M2" s="421"/>
      <c r="N2" s="421"/>
      <c r="O2" s="422"/>
      <c r="P2" s="421"/>
      <c r="Q2" s="421"/>
      <c r="R2" s="422"/>
      <c r="S2" s="421"/>
      <c r="T2" s="421"/>
      <c r="U2" s="422"/>
      <c r="V2" s="421"/>
      <c r="W2" s="421"/>
      <c r="X2" s="422"/>
      <c r="Y2" s="421"/>
      <c r="Z2" s="421"/>
      <c r="AA2" s="422"/>
      <c r="AB2" s="421"/>
      <c r="AC2" s="242"/>
      <c r="AD2"/>
      <c r="AE2" s="242"/>
      <c r="AF2" s="242"/>
      <c r="AG2"/>
      <c r="AH2" s="242"/>
      <c r="AI2" s="242"/>
      <c r="AJ2"/>
      <c r="AK2" s="242"/>
      <c r="AL2" s="242"/>
    </row>
    <row r="3" spans="1:38" ht="29">
      <c r="G3" s="437" t="s">
        <v>5983</v>
      </c>
      <c r="H3" s="437"/>
      <c r="I3" s="437"/>
      <c r="J3" s="437" t="s">
        <v>5979</v>
      </c>
      <c r="K3" s="437" t="s">
        <v>5980</v>
      </c>
      <c r="L3" s="437"/>
      <c r="M3" s="437"/>
      <c r="N3" s="437" t="s">
        <v>5981</v>
      </c>
      <c r="O3" s="438"/>
      <c r="P3" s="438"/>
      <c r="Q3" s="437" t="s">
        <v>5982</v>
      </c>
      <c r="R3" t="s">
        <v>506</v>
      </c>
      <c r="X3" s="423" t="s">
        <v>55</v>
      </c>
      <c r="Y3" s="423" t="s">
        <v>35</v>
      </c>
      <c r="Z3" s="423" t="s">
        <v>103</v>
      </c>
      <c r="AA3" s="423" t="s">
        <v>77</v>
      </c>
      <c r="AB3" s="423" t="s">
        <v>37</v>
      </c>
      <c r="AC3" s="423" t="s">
        <v>69</v>
      </c>
      <c r="AD3" s="423" t="s">
        <v>77</v>
      </c>
      <c r="AE3" s="423" t="s">
        <v>81</v>
      </c>
      <c r="AF3" s="423" t="s">
        <v>83</v>
      </c>
      <c r="AG3" s="423" t="s">
        <v>91</v>
      </c>
      <c r="AH3" s="423" t="s">
        <v>97</v>
      </c>
      <c r="AI3" s="423" t="s">
        <v>103</v>
      </c>
      <c r="AJ3" s="423" t="s">
        <v>105</v>
      </c>
      <c r="AK3" s="423" t="s">
        <v>110</v>
      </c>
      <c r="AL3" s="423" t="s">
        <v>35</v>
      </c>
    </row>
    <row r="4" spans="1:38" ht="35.25" customHeight="1">
      <c r="A4" s="439" t="s">
        <v>5978</v>
      </c>
      <c r="B4" s="439" t="s">
        <v>507</v>
      </c>
      <c r="C4" s="439" t="s">
        <v>228</v>
      </c>
      <c r="D4" s="439" t="s">
        <v>508</v>
      </c>
      <c r="E4" s="439" t="s">
        <v>226</v>
      </c>
      <c r="F4" s="440" t="s">
        <v>509</v>
      </c>
      <c r="G4" s="439" t="s">
        <v>5972</v>
      </c>
      <c r="H4" s="439" t="s">
        <v>510</v>
      </c>
      <c r="I4" s="439" t="s">
        <v>511</v>
      </c>
      <c r="J4" s="439" t="s">
        <v>5973</v>
      </c>
      <c r="K4" s="439" t="s">
        <v>5973</v>
      </c>
      <c r="L4" s="439" t="s">
        <v>510</v>
      </c>
      <c r="M4" s="439" t="s">
        <v>511</v>
      </c>
      <c r="N4" s="439" t="s">
        <v>5973</v>
      </c>
      <c r="O4" s="439" t="s">
        <v>510</v>
      </c>
      <c r="P4" s="439" t="s">
        <v>511</v>
      </c>
      <c r="Q4" s="439" t="s">
        <v>5973</v>
      </c>
      <c r="R4" s="440" t="s">
        <v>510</v>
      </c>
      <c r="S4" s="440" t="s">
        <v>511</v>
      </c>
      <c r="T4" s="439" t="s">
        <v>5976</v>
      </c>
      <c r="U4" s="439" t="s">
        <v>5977</v>
      </c>
      <c r="V4" s="424" t="s">
        <v>5974</v>
      </c>
      <c r="X4" s="423"/>
      <c r="Y4" s="423"/>
      <c r="Z4" s="423"/>
      <c r="AA4" s="423"/>
      <c r="AB4" s="423"/>
      <c r="AC4" s="423"/>
      <c r="AD4" s="423"/>
      <c r="AE4" s="423"/>
      <c r="AF4" s="423"/>
      <c r="AG4" s="423"/>
      <c r="AH4" s="423"/>
      <c r="AI4" s="423"/>
      <c r="AJ4" s="423"/>
      <c r="AK4" s="423"/>
      <c r="AL4" s="423"/>
    </row>
    <row r="5" spans="1:38">
      <c r="A5" s="429">
        <v>1017</v>
      </c>
      <c r="B5" s="429">
        <v>103130</v>
      </c>
      <c r="C5" s="429" t="s">
        <v>512</v>
      </c>
      <c r="D5" s="429" t="s">
        <v>286</v>
      </c>
      <c r="E5" s="435" t="s">
        <v>282</v>
      </c>
      <c r="F5" s="425" t="s">
        <v>283</v>
      </c>
      <c r="G5" s="431"/>
      <c r="H5" s="429"/>
      <c r="I5" s="429"/>
      <c r="J5" s="432"/>
      <c r="K5" s="432">
        <v>71.540000000000006</v>
      </c>
      <c r="L5" s="432" t="s">
        <v>513</v>
      </c>
      <c r="M5" s="432" t="s">
        <v>514</v>
      </c>
      <c r="N5" s="432"/>
      <c r="O5" s="432" t="s">
        <v>515</v>
      </c>
      <c r="P5" s="432">
        <v>0</v>
      </c>
      <c r="Q5" s="432"/>
      <c r="R5" s="426">
        <v>0</v>
      </c>
      <c r="S5" s="426">
        <v>0</v>
      </c>
      <c r="T5" s="432">
        <f>G5+J5+N5</f>
        <v>0</v>
      </c>
      <c r="U5" s="432">
        <f t="shared" ref="U5:U68" si="0">Q5+K5</f>
        <v>71.540000000000006</v>
      </c>
      <c r="V5" s="426">
        <f>U5-T5</f>
        <v>71.540000000000006</v>
      </c>
      <c r="X5" s="423">
        <f t="shared" ref="X5:X68" si="1">SUMIF($G$1:$Q$1,$X$3,G5:Q5)</f>
        <v>0</v>
      </c>
      <c r="Y5" s="423">
        <f t="shared" ref="Y5:Y68" si="2">SUMIF($G$1:$Q$1,$Y$3,G5:Q5)</f>
        <v>71.540000000000006</v>
      </c>
      <c r="Z5" s="423">
        <f t="shared" ref="Z5:Z68" si="3">SUMIF($G$1:$Q$1,$Z$3,G5:Q5)</f>
        <v>0</v>
      </c>
      <c r="AA5" s="423"/>
      <c r="AB5" s="423">
        <f t="shared" ref="AB5:AB68" si="4">SUMIF($G$1:$Q$1,$AB$3,G5:Q5)</f>
        <v>0</v>
      </c>
      <c r="AC5" s="423">
        <v>0</v>
      </c>
      <c r="AD5" s="423">
        <v>0</v>
      </c>
      <c r="AE5" s="423">
        <v>0</v>
      </c>
      <c r="AF5" s="423">
        <v>0</v>
      </c>
      <c r="AG5" s="423">
        <v>0</v>
      </c>
      <c r="AH5" s="423">
        <v>0</v>
      </c>
      <c r="AI5" s="423">
        <v>0</v>
      </c>
      <c r="AJ5" s="423">
        <v>0</v>
      </c>
      <c r="AK5" s="423">
        <v>0</v>
      </c>
      <c r="AL5" s="423">
        <v>0</v>
      </c>
    </row>
    <row r="6" spans="1:38">
      <c r="A6" s="261">
        <v>2300</v>
      </c>
      <c r="B6" s="261">
        <v>103324</v>
      </c>
      <c r="C6" s="261" t="s">
        <v>516</v>
      </c>
      <c r="D6" s="261" t="s">
        <v>290</v>
      </c>
      <c r="E6" s="436" t="s">
        <v>291</v>
      </c>
      <c r="F6" t="s">
        <v>283</v>
      </c>
      <c r="G6" s="433"/>
      <c r="H6" s="261"/>
      <c r="I6" s="261"/>
      <c r="J6" s="432"/>
      <c r="K6" s="432"/>
      <c r="L6" s="432"/>
      <c r="M6" s="432"/>
      <c r="N6" s="432"/>
      <c r="O6" s="432" t="s">
        <v>515</v>
      </c>
      <c r="P6" s="432">
        <v>0</v>
      </c>
      <c r="Q6" s="432"/>
      <c r="R6" s="426"/>
      <c r="S6" s="426"/>
      <c r="T6" s="432">
        <f t="shared" ref="T6:T69" si="5">G6+J6+N6</f>
        <v>0</v>
      </c>
      <c r="U6" s="432">
        <f t="shared" si="0"/>
        <v>0</v>
      </c>
      <c r="V6" s="426">
        <f t="shared" ref="V6:V69" si="6">U6-T6</f>
        <v>0</v>
      </c>
      <c r="X6" s="423">
        <f t="shared" si="1"/>
        <v>0</v>
      </c>
      <c r="Y6" s="423">
        <f t="shared" si="2"/>
        <v>0</v>
      </c>
      <c r="Z6" s="423">
        <f t="shared" si="3"/>
        <v>0</v>
      </c>
      <c r="AA6" s="423"/>
      <c r="AB6" s="423">
        <f t="shared" si="4"/>
        <v>0</v>
      </c>
      <c r="AC6" s="423">
        <v>0</v>
      </c>
      <c r="AD6" s="423">
        <v>0</v>
      </c>
      <c r="AE6" s="423">
        <v>0</v>
      </c>
      <c r="AF6" s="423">
        <v>0</v>
      </c>
      <c r="AG6" s="423">
        <v>0</v>
      </c>
      <c r="AH6" s="423">
        <v>0</v>
      </c>
      <c r="AI6" s="423">
        <v>0</v>
      </c>
      <c r="AJ6" s="423">
        <v>0</v>
      </c>
      <c r="AK6" s="423">
        <v>0</v>
      </c>
      <c r="AL6" s="423">
        <v>0</v>
      </c>
    </row>
    <row r="7" spans="1:38">
      <c r="A7" s="261">
        <v>7016</v>
      </c>
      <c r="B7" s="261">
        <v>103606</v>
      </c>
      <c r="C7" s="261" t="s">
        <v>517</v>
      </c>
      <c r="D7" s="261" t="s">
        <v>295</v>
      </c>
      <c r="E7" s="436" t="s">
        <v>296</v>
      </c>
      <c r="F7" t="s">
        <v>283</v>
      </c>
      <c r="G7" s="433"/>
      <c r="H7" s="261"/>
      <c r="I7" s="261"/>
      <c r="J7" s="432">
        <v>18</v>
      </c>
      <c r="K7" s="432"/>
      <c r="L7" s="432" t="s">
        <v>513</v>
      </c>
      <c r="M7" s="432" t="s">
        <v>514</v>
      </c>
      <c r="N7" s="432"/>
      <c r="O7" s="432" t="s">
        <v>515</v>
      </c>
      <c r="P7" s="432">
        <v>0</v>
      </c>
      <c r="Q7" s="432"/>
      <c r="R7" s="426"/>
      <c r="S7" s="426"/>
      <c r="T7" s="432">
        <f t="shared" si="5"/>
        <v>18</v>
      </c>
      <c r="U7" s="432">
        <f t="shared" si="0"/>
        <v>0</v>
      </c>
      <c r="V7" s="426">
        <f t="shared" si="6"/>
        <v>-18</v>
      </c>
      <c r="X7" s="423">
        <f t="shared" si="1"/>
        <v>18</v>
      </c>
      <c r="Y7" s="423">
        <f t="shared" si="2"/>
        <v>0</v>
      </c>
      <c r="Z7" s="423">
        <f t="shared" si="3"/>
        <v>0</v>
      </c>
      <c r="AA7" s="423"/>
      <c r="AB7" s="423">
        <f t="shared" si="4"/>
        <v>0</v>
      </c>
      <c r="AC7" s="423">
        <v>0</v>
      </c>
      <c r="AD7" s="423">
        <v>0</v>
      </c>
      <c r="AE7" s="423">
        <v>0</v>
      </c>
      <c r="AF7" s="423">
        <v>0</v>
      </c>
      <c r="AG7" s="423">
        <v>0</v>
      </c>
      <c r="AH7" s="423">
        <v>0</v>
      </c>
      <c r="AI7" s="423">
        <v>0</v>
      </c>
      <c r="AJ7" s="423">
        <v>0</v>
      </c>
      <c r="AK7" s="423">
        <v>0</v>
      </c>
      <c r="AL7" s="423">
        <v>0</v>
      </c>
    </row>
    <row r="8" spans="1:38">
      <c r="A8" s="261">
        <v>5413</v>
      </c>
      <c r="B8" s="261">
        <v>103560</v>
      </c>
      <c r="C8" s="261" t="s">
        <v>518</v>
      </c>
      <c r="D8" s="261" t="s">
        <v>305</v>
      </c>
      <c r="E8" s="436" t="s">
        <v>294</v>
      </c>
      <c r="F8" t="s">
        <v>283</v>
      </c>
      <c r="G8" s="433"/>
      <c r="H8" s="261"/>
      <c r="I8" s="261"/>
      <c r="J8" s="432"/>
      <c r="K8" s="432">
        <v>10243.66</v>
      </c>
      <c r="L8" s="432" t="s">
        <v>513</v>
      </c>
      <c r="M8" s="432" t="s">
        <v>514</v>
      </c>
      <c r="N8" s="432"/>
      <c r="O8" s="432" t="s">
        <v>515</v>
      </c>
      <c r="P8" s="432">
        <v>0</v>
      </c>
      <c r="Q8" s="432"/>
      <c r="R8" s="426"/>
      <c r="S8" s="426"/>
      <c r="T8" s="432">
        <f t="shared" si="5"/>
        <v>0</v>
      </c>
      <c r="U8" s="432">
        <f t="shared" si="0"/>
        <v>10243.66</v>
      </c>
      <c r="V8" s="426">
        <f t="shared" si="6"/>
        <v>10243.66</v>
      </c>
      <c r="X8" s="423">
        <f t="shared" si="1"/>
        <v>0</v>
      </c>
      <c r="Y8" s="423">
        <f t="shared" si="2"/>
        <v>10243.66</v>
      </c>
      <c r="Z8" s="423">
        <f t="shared" si="3"/>
        <v>0</v>
      </c>
      <c r="AA8" s="423"/>
      <c r="AB8" s="423">
        <f t="shared" si="4"/>
        <v>0</v>
      </c>
      <c r="AC8" s="423">
        <v>0</v>
      </c>
      <c r="AD8" s="423">
        <v>0</v>
      </c>
      <c r="AE8" s="423">
        <v>0</v>
      </c>
      <c r="AF8" s="423">
        <v>0</v>
      </c>
      <c r="AG8" s="423">
        <v>0</v>
      </c>
      <c r="AH8" s="423">
        <v>0</v>
      </c>
      <c r="AI8" s="423">
        <v>0</v>
      </c>
      <c r="AJ8" s="423">
        <v>0</v>
      </c>
      <c r="AK8" s="423">
        <v>0</v>
      </c>
      <c r="AL8" s="423">
        <v>0</v>
      </c>
    </row>
    <row r="9" spans="1:38">
      <c r="A9" s="261">
        <v>2402</v>
      </c>
      <c r="B9" s="261">
        <v>103342</v>
      </c>
      <c r="C9" s="261" t="s">
        <v>519</v>
      </c>
      <c r="D9" s="261" t="s">
        <v>308</v>
      </c>
      <c r="E9" s="436" t="s">
        <v>291</v>
      </c>
      <c r="F9" t="s">
        <v>283</v>
      </c>
      <c r="G9" s="433"/>
      <c r="H9" s="261"/>
      <c r="I9" s="261"/>
      <c r="J9" s="432"/>
      <c r="K9" s="432"/>
      <c r="L9" s="432"/>
      <c r="M9" s="432"/>
      <c r="N9" s="432"/>
      <c r="O9" s="432" t="s">
        <v>515</v>
      </c>
      <c r="P9" s="432">
        <v>0</v>
      </c>
      <c r="Q9" s="432"/>
      <c r="R9" s="426"/>
      <c r="S9" s="426"/>
      <c r="T9" s="432">
        <f t="shared" si="5"/>
        <v>0</v>
      </c>
      <c r="U9" s="432">
        <f t="shared" si="0"/>
        <v>0</v>
      </c>
      <c r="V9" s="426">
        <f t="shared" si="6"/>
        <v>0</v>
      </c>
      <c r="X9" s="423">
        <f t="shared" si="1"/>
        <v>0</v>
      </c>
      <c r="Y9" s="423">
        <f t="shared" si="2"/>
        <v>0</v>
      </c>
      <c r="Z9" s="423">
        <f t="shared" si="3"/>
        <v>0</v>
      </c>
      <c r="AA9" s="423"/>
      <c r="AB9" s="423">
        <f t="shared" si="4"/>
        <v>0</v>
      </c>
      <c r="AC9" s="423">
        <v>0</v>
      </c>
      <c r="AD9" s="423">
        <v>0</v>
      </c>
      <c r="AE9" s="423">
        <v>0</v>
      </c>
      <c r="AF9" s="423">
        <v>0</v>
      </c>
      <c r="AG9" s="423">
        <v>0</v>
      </c>
      <c r="AH9" s="423">
        <v>0</v>
      </c>
      <c r="AI9" s="423">
        <v>0</v>
      </c>
      <c r="AJ9" s="423">
        <v>0</v>
      </c>
      <c r="AK9" s="423">
        <v>0</v>
      </c>
      <c r="AL9" s="423">
        <v>0</v>
      </c>
    </row>
    <row r="10" spans="1:38">
      <c r="A10" s="261">
        <v>2401</v>
      </c>
      <c r="B10" s="261">
        <v>103341</v>
      </c>
      <c r="C10" s="261" t="s">
        <v>520</v>
      </c>
      <c r="D10" s="261" t="s">
        <v>309</v>
      </c>
      <c r="E10" s="436" t="s">
        <v>291</v>
      </c>
      <c r="F10" t="s">
        <v>283</v>
      </c>
      <c r="G10" s="433"/>
      <c r="H10" s="261"/>
      <c r="I10" s="261"/>
      <c r="J10" s="432">
        <v>152.65</v>
      </c>
      <c r="K10" s="432"/>
      <c r="L10" s="432" t="s">
        <v>513</v>
      </c>
      <c r="M10" s="432" t="s">
        <v>514</v>
      </c>
      <c r="N10" s="432"/>
      <c r="O10" s="432" t="s">
        <v>515</v>
      </c>
      <c r="P10" s="432">
        <v>0</v>
      </c>
      <c r="Q10" s="432"/>
      <c r="R10" s="426"/>
      <c r="S10" s="426"/>
      <c r="T10" s="432">
        <f t="shared" si="5"/>
        <v>152.65</v>
      </c>
      <c r="U10" s="432">
        <f t="shared" si="0"/>
        <v>0</v>
      </c>
      <c r="V10" s="426">
        <f t="shared" si="6"/>
        <v>-152.65</v>
      </c>
      <c r="X10" s="423">
        <f t="shared" si="1"/>
        <v>152.65</v>
      </c>
      <c r="Y10" s="423">
        <f t="shared" si="2"/>
        <v>0</v>
      </c>
      <c r="Z10" s="423">
        <f t="shared" si="3"/>
        <v>0</v>
      </c>
      <c r="AA10" s="423"/>
      <c r="AB10" s="423">
        <f t="shared" si="4"/>
        <v>0</v>
      </c>
      <c r="AC10" s="423">
        <v>0</v>
      </c>
      <c r="AD10" s="423">
        <v>0</v>
      </c>
      <c r="AE10" s="423">
        <v>0</v>
      </c>
      <c r="AF10" s="423">
        <v>0</v>
      </c>
      <c r="AG10" s="423">
        <v>0</v>
      </c>
      <c r="AH10" s="423">
        <v>0</v>
      </c>
      <c r="AI10" s="423">
        <v>0</v>
      </c>
      <c r="AJ10" s="423">
        <v>0</v>
      </c>
      <c r="AK10" s="423">
        <v>0</v>
      </c>
      <c r="AL10" s="423">
        <v>0</v>
      </c>
    </row>
    <row r="11" spans="1:38">
      <c r="A11" s="261">
        <v>4115</v>
      </c>
      <c r="B11" s="261">
        <v>103493</v>
      </c>
      <c r="C11" s="261" t="s">
        <v>521</v>
      </c>
      <c r="D11" s="261" t="s">
        <v>311</v>
      </c>
      <c r="E11" s="436" t="s">
        <v>294</v>
      </c>
      <c r="F11" t="s">
        <v>283</v>
      </c>
      <c r="G11" s="433"/>
      <c r="H11" s="261"/>
      <c r="I11" s="261"/>
      <c r="J11" s="432">
        <v>4</v>
      </c>
      <c r="K11" s="432"/>
      <c r="L11" s="432" t="s">
        <v>513</v>
      </c>
      <c r="M11" s="432" t="s">
        <v>514</v>
      </c>
      <c r="N11" s="432"/>
      <c r="O11" s="432" t="s">
        <v>515</v>
      </c>
      <c r="P11" s="432">
        <v>0</v>
      </c>
      <c r="Q11" s="432"/>
      <c r="R11" s="426"/>
      <c r="S11" s="426"/>
      <c r="T11" s="432">
        <f t="shared" si="5"/>
        <v>4</v>
      </c>
      <c r="U11" s="432">
        <f t="shared" si="0"/>
        <v>0</v>
      </c>
      <c r="V11" s="426">
        <f t="shared" si="6"/>
        <v>-4</v>
      </c>
      <c r="X11" s="423">
        <f t="shared" si="1"/>
        <v>4</v>
      </c>
      <c r="Y11" s="423">
        <f t="shared" si="2"/>
        <v>0</v>
      </c>
      <c r="Z11" s="423">
        <f t="shared" si="3"/>
        <v>0</v>
      </c>
      <c r="AA11" s="423"/>
      <c r="AB11" s="423">
        <f t="shared" si="4"/>
        <v>0</v>
      </c>
      <c r="AC11" s="423">
        <v>0</v>
      </c>
      <c r="AD11" s="423">
        <v>0</v>
      </c>
      <c r="AE11" s="423">
        <v>0</v>
      </c>
      <c r="AF11" s="423">
        <v>0</v>
      </c>
      <c r="AG11" s="423">
        <v>0</v>
      </c>
      <c r="AH11" s="423">
        <v>0</v>
      </c>
      <c r="AI11" s="423">
        <v>0</v>
      </c>
      <c r="AJ11" s="423">
        <v>0</v>
      </c>
      <c r="AK11" s="423">
        <v>0</v>
      </c>
      <c r="AL11" s="423">
        <v>0</v>
      </c>
    </row>
    <row r="12" spans="1:38">
      <c r="A12" s="261">
        <v>2030</v>
      </c>
      <c r="B12" s="261">
        <v>103172</v>
      </c>
      <c r="C12" s="261" t="s">
        <v>522</v>
      </c>
      <c r="D12" s="261" t="s">
        <v>312</v>
      </c>
      <c r="E12" s="436" t="s">
        <v>291</v>
      </c>
      <c r="F12" t="s">
        <v>283</v>
      </c>
      <c r="G12" s="433"/>
      <c r="H12" s="261"/>
      <c r="I12" s="261"/>
      <c r="J12" s="432"/>
      <c r="K12" s="432"/>
      <c r="L12" s="432"/>
      <c r="M12" s="432"/>
      <c r="N12" s="432"/>
      <c r="O12" s="432" t="s">
        <v>515</v>
      </c>
      <c r="P12" s="432">
        <v>0</v>
      </c>
      <c r="Q12" s="432"/>
      <c r="R12" s="426"/>
      <c r="S12" s="426"/>
      <c r="T12" s="432">
        <f t="shared" si="5"/>
        <v>0</v>
      </c>
      <c r="U12" s="432">
        <f t="shared" si="0"/>
        <v>0</v>
      </c>
      <c r="V12" s="426">
        <f t="shared" si="6"/>
        <v>0</v>
      </c>
      <c r="X12" s="423">
        <f t="shared" si="1"/>
        <v>0</v>
      </c>
      <c r="Y12" s="423">
        <f t="shared" si="2"/>
        <v>0</v>
      </c>
      <c r="Z12" s="423">
        <f t="shared" si="3"/>
        <v>0</v>
      </c>
      <c r="AA12" s="423"/>
      <c r="AB12" s="423">
        <f t="shared" si="4"/>
        <v>0</v>
      </c>
      <c r="AC12" s="423">
        <v>0</v>
      </c>
      <c r="AD12" s="423">
        <v>0</v>
      </c>
      <c r="AE12" s="423">
        <v>0</v>
      </c>
      <c r="AF12" s="423">
        <v>0</v>
      </c>
      <c r="AG12" s="423">
        <v>0</v>
      </c>
      <c r="AH12" s="423">
        <v>0</v>
      </c>
      <c r="AI12" s="423">
        <v>0</v>
      </c>
      <c r="AJ12" s="423">
        <v>0</v>
      </c>
      <c r="AK12" s="423">
        <v>0</v>
      </c>
      <c r="AL12" s="423">
        <v>0</v>
      </c>
    </row>
    <row r="13" spans="1:38">
      <c r="A13" s="261">
        <v>2238</v>
      </c>
      <c r="B13" s="261">
        <v>103288</v>
      </c>
      <c r="C13" s="261" t="s">
        <v>523</v>
      </c>
      <c r="D13" s="261" t="s">
        <v>316</v>
      </c>
      <c r="E13" s="436" t="s">
        <v>291</v>
      </c>
      <c r="F13" t="s">
        <v>283</v>
      </c>
      <c r="G13" s="433"/>
      <c r="H13" s="261"/>
      <c r="I13" s="261"/>
      <c r="J13" s="432"/>
      <c r="K13" s="432"/>
      <c r="L13" s="432"/>
      <c r="M13" s="432"/>
      <c r="N13" s="432"/>
      <c r="O13" s="432" t="s">
        <v>515</v>
      </c>
      <c r="P13" s="432">
        <v>0</v>
      </c>
      <c r="Q13" s="432"/>
      <c r="R13" s="426"/>
      <c r="S13" s="426"/>
      <c r="T13" s="432">
        <f t="shared" si="5"/>
        <v>0</v>
      </c>
      <c r="U13" s="432">
        <f t="shared" si="0"/>
        <v>0</v>
      </c>
      <c r="V13" s="426">
        <f t="shared" si="6"/>
        <v>0</v>
      </c>
      <c r="X13" s="423">
        <f t="shared" si="1"/>
        <v>0</v>
      </c>
      <c r="Y13" s="423">
        <f t="shared" si="2"/>
        <v>0</v>
      </c>
      <c r="Z13" s="423">
        <f t="shared" si="3"/>
        <v>0</v>
      </c>
      <c r="AA13" s="423"/>
      <c r="AB13" s="423">
        <f t="shared" si="4"/>
        <v>0</v>
      </c>
      <c r="AC13" s="423">
        <v>0</v>
      </c>
      <c r="AD13" s="423">
        <v>0</v>
      </c>
      <c r="AE13" s="423">
        <v>0</v>
      </c>
      <c r="AF13" s="423">
        <v>0</v>
      </c>
      <c r="AG13" s="423">
        <v>0</v>
      </c>
      <c r="AH13" s="423">
        <v>0</v>
      </c>
      <c r="AI13" s="423">
        <v>0</v>
      </c>
      <c r="AJ13" s="423">
        <v>0</v>
      </c>
      <c r="AK13" s="423">
        <v>0</v>
      </c>
      <c r="AL13" s="423">
        <v>0</v>
      </c>
    </row>
    <row r="14" spans="1:38">
      <c r="A14" s="261">
        <v>2236</v>
      </c>
      <c r="B14" s="261">
        <v>103286</v>
      </c>
      <c r="C14" s="261" t="s">
        <v>524</v>
      </c>
      <c r="D14" s="261" t="s">
        <v>317</v>
      </c>
      <c r="E14" s="436" t="s">
        <v>291</v>
      </c>
      <c r="F14" t="s">
        <v>283</v>
      </c>
      <c r="G14" s="433"/>
      <c r="H14" s="261"/>
      <c r="I14" s="261"/>
      <c r="J14" s="432"/>
      <c r="K14" s="432"/>
      <c r="L14" s="432"/>
      <c r="M14" s="432"/>
      <c r="N14" s="432">
        <v>23526.400000000001</v>
      </c>
      <c r="O14" s="432" t="s">
        <v>515</v>
      </c>
      <c r="P14" s="432">
        <v>0</v>
      </c>
      <c r="Q14" s="432"/>
      <c r="R14" s="426"/>
      <c r="S14" s="426"/>
      <c r="T14" s="432">
        <f t="shared" si="5"/>
        <v>23526.400000000001</v>
      </c>
      <c r="U14" s="432">
        <f t="shared" si="0"/>
        <v>0</v>
      </c>
      <c r="V14" s="426">
        <f t="shared" si="6"/>
        <v>-23526.400000000001</v>
      </c>
      <c r="X14" s="423">
        <f t="shared" si="1"/>
        <v>0</v>
      </c>
      <c r="Y14" s="423">
        <f t="shared" si="2"/>
        <v>0</v>
      </c>
      <c r="Z14" s="423">
        <f t="shared" si="3"/>
        <v>23526.400000000001</v>
      </c>
      <c r="AA14" s="423"/>
      <c r="AB14" s="423">
        <f t="shared" si="4"/>
        <v>0</v>
      </c>
      <c r="AC14" s="423">
        <v>0</v>
      </c>
      <c r="AD14" s="423">
        <v>0</v>
      </c>
      <c r="AE14" s="423">
        <v>0</v>
      </c>
      <c r="AF14" s="423">
        <v>0</v>
      </c>
      <c r="AG14" s="423">
        <v>0</v>
      </c>
      <c r="AH14" s="423">
        <v>0</v>
      </c>
      <c r="AI14" s="423">
        <v>0</v>
      </c>
      <c r="AJ14" s="423">
        <v>0</v>
      </c>
      <c r="AK14" s="423">
        <v>0</v>
      </c>
      <c r="AL14" s="423">
        <v>0</v>
      </c>
    </row>
    <row r="15" spans="1:38">
      <c r="A15" s="261">
        <v>4801</v>
      </c>
      <c r="B15" s="261">
        <v>103539</v>
      </c>
      <c r="C15" s="261" t="s">
        <v>525</v>
      </c>
      <c r="D15" s="261" t="s">
        <v>319</v>
      </c>
      <c r="E15" s="436" t="s">
        <v>294</v>
      </c>
      <c r="F15" t="s">
        <v>283</v>
      </c>
      <c r="G15" s="433"/>
      <c r="H15" s="261"/>
      <c r="I15" s="261"/>
      <c r="J15" s="432"/>
      <c r="K15" s="432"/>
      <c r="L15" s="432"/>
      <c r="M15" s="432"/>
      <c r="N15" s="432"/>
      <c r="O15" s="432" t="s">
        <v>515</v>
      </c>
      <c r="P15" s="432">
        <v>0</v>
      </c>
      <c r="Q15" s="432"/>
      <c r="R15" s="426"/>
      <c r="S15" s="426"/>
      <c r="T15" s="432">
        <f t="shared" si="5"/>
        <v>0</v>
      </c>
      <c r="U15" s="432">
        <f t="shared" si="0"/>
        <v>0</v>
      </c>
      <c r="V15" s="426">
        <f t="shared" si="6"/>
        <v>0</v>
      </c>
      <c r="X15" s="423">
        <f t="shared" si="1"/>
        <v>0</v>
      </c>
      <c r="Y15" s="423">
        <f t="shared" si="2"/>
        <v>0</v>
      </c>
      <c r="Z15" s="423">
        <f t="shared" si="3"/>
        <v>0</v>
      </c>
      <c r="AA15" s="423"/>
      <c r="AB15" s="423">
        <f t="shared" si="4"/>
        <v>0</v>
      </c>
      <c r="AC15" s="423">
        <v>0</v>
      </c>
      <c r="AD15" s="423">
        <v>0</v>
      </c>
      <c r="AE15" s="423">
        <v>0</v>
      </c>
      <c r="AF15" s="423">
        <v>0</v>
      </c>
      <c r="AG15" s="423">
        <v>0</v>
      </c>
      <c r="AH15" s="423">
        <v>0</v>
      </c>
      <c r="AI15" s="423">
        <v>0</v>
      </c>
      <c r="AJ15" s="423">
        <v>0</v>
      </c>
      <c r="AK15" s="423">
        <v>0</v>
      </c>
      <c r="AL15" s="423">
        <v>0</v>
      </c>
    </row>
    <row r="16" spans="1:38">
      <c r="A16" s="261">
        <v>2312</v>
      </c>
      <c r="B16" s="261">
        <v>103332</v>
      </c>
      <c r="C16" s="261" t="s">
        <v>526</v>
      </c>
      <c r="D16" s="261" t="s">
        <v>321</v>
      </c>
      <c r="E16" s="436" t="s">
        <v>291</v>
      </c>
      <c r="F16" t="s">
        <v>283</v>
      </c>
      <c r="G16" s="433"/>
      <c r="H16" s="261"/>
      <c r="I16" s="261"/>
      <c r="J16" s="432"/>
      <c r="K16" s="432"/>
      <c r="L16" s="432"/>
      <c r="M16" s="432"/>
      <c r="N16" s="432"/>
      <c r="O16" s="432" t="s">
        <v>515</v>
      </c>
      <c r="P16" s="432">
        <v>0</v>
      </c>
      <c r="Q16" s="432"/>
      <c r="R16" s="426"/>
      <c r="S16" s="426"/>
      <c r="T16" s="432">
        <f t="shared" si="5"/>
        <v>0</v>
      </c>
      <c r="U16" s="432">
        <f t="shared" si="0"/>
        <v>0</v>
      </c>
      <c r="V16" s="426">
        <f t="shared" si="6"/>
        <v>0</v>
      </c>
      <c r="X16" s="423">
        <f t="shared" si="1"/>
        <v>0</v>
      </c>
      <c r="Y16" s="423">
        <f t="shared" si="2"/>
        <v>0</v>
      </c>
      <c r="Z16" s="423">
        <f t="shared" si="3"/>
        <v>0</v>
      </c>
      <c r="AA16" s="423"/>
      <c r="AB16" s="423">
        <f t="shared" si="4"/>
        <v>0</v>
      </c>
      <c r="AC16" s="423">
        <v>0</v>
      </c>
      <c r="AD16" s="423">
        <v>0</v>
      </c>
      <c r="AE16" s="423">
        <v>0</v>
      </c>
      <c r="AF16" s="423">
        <v>0</v>
      </c>
      <c r="AG16" s="423">
        <v>0</v>
      </c>
      <c r="AH16" s="423">
        <v>0</v>
      </c>
      <c r="AI16" s="423">
        <v>0</v>
      </c>
      <c r="AJ16" s="423">
        <v>0</v>
      </c>
      <c r="AK16" s="423">
        <v>0</v>
      </c>
      <c r="AL16" s="423">
        <v>0</v>
      </c>
    </row>
    <row r="17" spans="1:38">
      <c r="A17" s="261">
        <v>7051</v>
      </c>
      <c r="B17" s="261">
        <v>103626</v>
      </c>
      <c r="C17" s="261" t="s">
        <v>527</v>
      </c>
      <c r="D17" s="261" t="s">
        <v>322</v>
      </c>
      <c r="E17" s="436" t="s">
        <v>296</v>
      </c>
      <c r="F17" t="s">
        <v>283</v>
      </c>
      <c r="G17" s="433"/>
      <c r="H17" s="261"/>
      <c r="I17" s="261"/>
      <c r="J17" s="432">
        <v>1360.13</v>
      </c>
      <c r="K17" s="432"/>
      <c r="L17" s="432" t="s">
        <v>513</v>
      </c>
      <c r="M17" s="432" t="s">
        <v>514</v>
      </c>
      <c r="N17" s="432">
        <v>21873.59</v>
      </c>
      <c r="O17" s="432" t="s">
        <v>515</v>
      </c>
      <c r="P17" s="432">
        <v>0</v>
      </c>
      <c r="Q17" s="432"/>
      <c r="R17" s="426"/>
      <c r="S17" s="426"/>
      <c r="T17" s="432">
        <f t="shared" si="5"/>
        <v>23233.72</v>
      </c>
      <c r="U17" s="432">
        <f t="shared" si="0"/>
        <v>0</v>
      </c>
      <c r="V17" s="426">
        <f t="shared" si="6"/>
        <v>-23233.72</v>
      </c>
      <c r="X17" s="423">
        <f t="shared" si="1"/>
        <v>1360.13</v>
      </c>
      <c r="Y17" s="423">
        <f t="shared" si="2"/>
        <v>0</v>
      </c>
      <c r="Z17" s="423">
        <f t="shared" si="3"/>
        <v>21873.59</v>
      </c>
      <c r="AA17" s="423"/>
      <c r="AB17" s="423">
        <f t="shared" si="4"/>
        <v>0</v>
      </c>
      <c r="AC17" s="423">
        <v>0</v>
      </c>
      <c r="AD17" s="423">
        <v>0</v>
      </c>
      <c r="AE17" s="423">
        <v>0</v>
      </c>
      <c r="AF17" s="423">
        <v>0</v>
      </c>
      <c r="AG17" s="423">
        <v>0</v>
      </c>
      <c r="AH17" s="423">
        <v>0</v>
      </c>
      <c r="AI17" s="423">
        <v>0</v>
      </c>
      <c r="AJ17" s="423">
        <v>0</v>
      </c>
      <c r="AK17" s="423">
        <v>0</v>
      </c>
      <c r="AL17" s="423">
        <v>0</v>
      </c>
    </row>
    <row r="18" spans="1:38">
      <c r="A18" s="261">
        <v>2251</v>
      </c>
      <c r="B18" s="261">
        <v>103298</v>
      </c>
      <c r="C18" s="261" t="s">
        <v>528</v>
      </c>
      <c r="D18" s="261" t="s">
        <v>324</v>
      </c>
      <c r="E18" s="436" t="s">
        <v>291</v>
      </c>
      <c r="F18" t="s">
        <v>283</v>
      </c>
      <c r="G18" s="433"/>
      <c r="H18" s="261"/>
      <c r="I18" s="261"/>
      <c r="J18" s="432"/>
      <c r="K18" s="432"/>
      <c r="L18" s="432"/>
      <c r="M18" s="432"/>
      <c r="N18" s="432"/>
      <c r="O18" s="432" t="s">
        <v>515</v>
      </c>
      <c r="P18" s="432">
        <v>0</v>
      </c>
      <c r="Q18" s="432"/>
      <c r="R18" s="426"/>
      <c r="S18" s="426"/>
      <c r="T18" s="432">
        <f t="shared" si="5"/>
        <v>0</v>
      </c>
      <c r="U18" s="432">
        <f t="shared" si="0"/>
        <v>0</v>
      </c>
      <c r="V18" s="426">
        <f t="shared" si="6"/>
        <v>0</v>
      </c>
      <c r="X18" s="423">
        <f t="shared" si="1"/>
        <v>0</v>
      </c>
      <c r="Y18" s="423">
        <f t="shared" si="2"/>
        <v>0</v>
      </c>
      <c r="Z18" s="423">
        <f t="shared" si="3"/>
        <v>0</v>
      </c>
      <c r="AA18" s="423"/>
      <c r="AB18" s="423">
        <f t="shared" si="4"/>
        <v>0</v>
      </c>
      <c r="AC18" s="423">
        <v>0</v>
      </c>
      <c r="AD18" s="423">
        <v>0</v>
      </c>
      <c r="AE18" s="423">
        <v>0</v>
      </c>
      <c r="AF18" s="423">
        <v>0</v>
      </c>
      <c r="AG18" s="423">
        <v>0</v>
      </c>
      <c r="AH18" s="423">
        <v>0</v>
      </c>
      <c r="AI18" s="423">
        <v>0</v>
      </c>
      <c r="AJ18" s="423">
        <v>0</v>
      </c>
      <c r="AK18" s="423">
        <v>0</v>
      </c>
      <c r="AL18" s="423">
        <v>0</v>
      </c>
    </row>
    <row r="19" spans="1:38">
      <c r="A19" s="261">
        <v>3002</v>
      </c>
      <c r="B19" s="261">
        <v>103397</v>
      </c>
      <c r="C19" s="261" t="s">
        <v>529</v>
      </c>
      <c r="D19" s="261" t="s">
        <v>325</v>
      </c>
      <c r="E19" s="436" t="s">
        <v>291</v>
      </c>
      <c r="F19" t="s">
        <v>283</v>
      </c>
      <c r="G19" s="433"/>
      <c r="H19" s="261"/>
      <c r="I19" s="261"/>
      <c r="J19" s="432"/>
      <c r="K19" s="432"/>
      <c r="L19" s="432"/>
      <c r="M19" s="432"/>
      <c r="N19" s="432">
        <v>26333.03</v>
      </c>
      <c r="O19" s="432" t="s">
        <v>515</v>
      </c>
      <c r="P19" s="432">
        <v>0</v>
      </c>
      <c r="Q19" s="432"/>
      <c r="R19" s="426"/>
      <c r="S19" s="426"/>
      <c r="T19" s="432">
        <f t="shared" si="5"/>
        <v>26333.03</v>
      </c>
      <c r="U19" s="432">
        <f t="shared" si="0"/>
        <v>0</v>
      </c>
      <c r="V19" s="426">
        <f t="shared" si="6"/>
        <v>-26333.03</v>
      </c>
      <c r="X19" s="423">
        <f t="shared" si="1"/>
        <v>0</v>
      </c>
      <c r="Y19" s="423">
        <f t="shared" si="2"/>
        <v>0</v>
      </c>
      <c r="Z19" s="423">
        <f t="shared" si="3"/>
        <v>26333.03</v>
      </c>
      <c r="AA19" s="423"/>
      <c r="AB19" s="423">
        <f t="shared" si="4"/>
        <v>0</v>
      </c>
      <c r="AC19" s="423">
        <v>0</v>
      </c>
      <c r="AD19" s="423">
        <v>0</v>
      </c>
      <c r="AE19" s="423">
        <v>0</v>
      </c>
      <c r="AF19" s="423">
        <v>0</v>
      </c>
      <c r="AG19" s="423">
        <v>0</v>
      </c>
      <c r="AH19" s="423">
        <v>0</v>
      </c>
      <c r="AI19" s="423">
        <v>0</v>
      </c>
      <c r="AJ19" s="423">
        <v>0</v>
      </c>
      <c r="AK19" s="423">
        <v>0</v>
      </c>
      <c r="AL19" s="423">
        <v>0</v>
      </c>
    </row>
    <row r="20" spans="1:38">
      <c r="A20" s="261">
        <v>3319</v>
      </c>
      <c r="B20" s="261">
        <v>103423</v>
      </c>
      <c r="C20" s="261" t="s">
        <v>530</v>
      </c>
      <c r="D20" s="261" t="s">
        <v>326</v>
      </c>
      <c r="E20" s="436" t="s">
        <v>291</v>
      </c>
      <c r="F20" t="s">
        <v>283</v>
      </c>
      <c r="G20" s="433"/>
      <c r="H20" s="261"/>
      <c r="I20" s="261"/>
      <c r="J20" s="432"/>
      <c r="K20" s="432">
        <v>11.13</v>
      </c>
      <c r="L20" s="432" t="s">
        <v>513</v>
      </c>
      <c r="M20" s="432" t="s">
        <v>514</v>
      </c>
      <c r="N20" s="432">
        <v>40487.22</v>
      </c>
      <c r="O20" s="432" t="s">
        <v>515</v>
      </c>
      <c r="P20" s="432">
        <v>0</v>
      </c>
      <c r="Q20" s="432"/>
      <c r="R20" s="426"/>
      <c r="S20" s="426"/>
      <c r="T20" s="432">
        <f t="shared" si="5"/>
        <v>40487.22</v>
      </c>
      <c r="U20" s="432">
        <f t="shared" si="0"/>
        <v>11.13</v>
      </c>
      <c r="V20" s="426">
        <f t="shared" si="6"/>
        <v>-40476.090000000004</v>
      </c>
      <c r="X20" s="423">
        <f t="shared" si="1"/>
        <v>0</v>
      </c>
      <c r="Y20" s="423">
        <f t="shared" si="2"/>
        <v>11.13</v>
      </c>
      <c r="Z20" s="423">
        <f t="shared" si="3"/>
        <v>40487.22</v>
      </c>
      <c r="AA20" s="423"/>
      <c r="AB20" s="423">
        <f t="shared" si="4"/>
        <v>0</v>
      </c>
      <c r="AC20" s="423">
        <v>0</v>
      </c>
      <c r="AD20" s="423">
        <v>0</v>
      </c>
      <c r="AE20" s="423">
        <v>0</v>
      </c>
      <c r="AF20" s="423">
        <v>0</v>
      </c>
      <c r="AG20" s="423">
        <v>0</v>
      </c>
      <c r="AH20" s="423">
        <v>0</v>
      </c>
      <c r="AI20" s="423">
        <v>0</v>
      </c>
      <c r="AJ20" s="423">
        <v>0</v>
      </c>
      <c r="AK20" s="423">
        <v>0</v>
      </c>
      <c r="AL20" s="423">
        <v>0</v>
      </c>
    </row>
    <row r="21" spans="1:38">
      <c r="A21" s="261">
        <v>5416</v>
      </c>
      <c r="B21" s="261">
        <v>103563</v>
      </c>
      <c r="C21" s="261" t="s">
        <v>531</v>
      </c>
      <c r="D21" s="261" t="s">
        <v>331</v>
      </c>
      <c r="E21" s="436" t="s">
        <v>294</v>
      </c>
      <c r="F21" t="s">
        <v>283</v>
      </c>
      <c r="G21" s="432">
        <v>46382.84</v>
      </c>
      <c r="H21" s="261"/>
      <c r="I21" s="261"/>
      <c r="J21" s="432"/>
      <c r="K21" s="432"/>
      <c r="L21" s="432"/>
      <c r="M21" s="432"/>
      <c r="N21" s="432"/>
      <c r="O21" s="432" t="s">
        <v>515</v>
      </c>
      <c r="P21" s="432">
        <v>0</v>
      </c>
      <c r="Q21" s="432"/>
      <c r="R21" s="426"/>
      <c r="S21" s="426"/>
      <c r="T21" s="432">
        <f t="shared" si="5"/>
        <v>46382.84</v>
      </c>
      <c r="U21" s="432">
        <f t="shared" si="0"/>
        <v>0</v>
      </c>
      <c r="V21" s="426">
        <f t="shared" si="6"/>
        <v>-46382.84</v>
      </c>
      <c r="X21" s="423">
        <f t="shared" si="1"/>
        <v>46382.84</v>
      </c>
      <c r="Y21" s="423">
        <f t="shared" si="2"/>
        <v>0</v>
      </c>
      <c r="Z21" s="423">
        <f t="shared" si="3"/>
        <v>0</v>
      </c>
      <c r="AA21" s="423"/>
      <c r="AB21" s="423">
        <f t="shared" si="4"/>
        <v>0</v>
      </c>
      <c r="AC21" s="423">
        <v>0</v>
      </c>
      <c r="AD21" s="423">
        <v>0</v>
      </c>
      <c r="AE21" s="423">
        <v>0</v>
      </c>
      <c r="AF21" s="423">
        <v>0</v>
      </c>
      <c r="AG21" s="423">
        <v>0</v>
      </c>
      <c r="AH21" s="423">
        <v>0</v>
      </c>
      <c r="AI21" s="423">
        <v>0</v>
      </c>
      <c r="AJ21" s="423">
        <v>0</v>
      </c>
      <c r="AK21" s="423">
        <v>0</v>
      </c>
      <c r="AL21" s="423">
        <v>0</v>
      </c>
    </row>
    <row r="22" spans="1:38">
      <c r="A22" s="261">
        <v>2054</v>
      </c>
      <c r="B22" s="261">
        <v>103189</v>
      </c>
      <c r="C22" s="261" t="s">
        <v>532</v>
      </c>
      <c r="D22" s="261" t="s">
        <v>335</v>
      </c>
      <c r="E22" s="436" t="s">
        <v>291</v>
      </c>
      <c r="F22" t="s">
        <v>283</v>
      </c>
      <c r="G22" s="433"/>
      <c r="H22" s="261"/>
      <c r="I22" s="261"/>
      <c r="J22" s="432"/>
      <c r="K22" s="432"/>
      <c r="L22" s="432"/>
      <c r="M22" s="432"/>
      <c r="N22" s="432"/>
      <c r="O22" s="432" t="s">
        <v>515</v>
      </c>
      <c r="P22" s="432">
        <v>0</v>
      </c>
      <c r="Q22" s="432"/>
      <c r="R22" s="426"/>
      <c r="S22" s="426"/>
      <c r="T22" s="432">
        <f t="shared" si="5"/>
        <v>0</v>
      </c>
      <c r="U22" s="432">
        <f t="shared" si="0"/>
        <v>0</v>
      </c>
      <c r="V22" s="426">
        <f t="shared" si="6"/>
        <v>0</v>
      </c>
      <c r="X22" s="423">
        <f t="shared" si="1"/>
        <v>0</v>
      </c>
      <c r="Y22" s="423">
        <f t="shared" si="2"/>
        <v>0</v>
      </c>
      <c r="Z22" s="423">
        <f t="shared" si="3"/>
        <v>0</v>
      </c>
      <c r="AA22" s="423"/>
      <c r="AB22" s="423">
        <f t="shared" si="4"/>
        <v>0</v>
      </c>
      <c r="AC22" s="423">
        <v>0</v>
      </c>
      <c r="AD22" s="423">
        <v>0</v>
      </c>
      <c r="AE22" s="423">
        <v>0</v>
      </c>
      <c r="AF22" s="423">
        <v>0</v>
      </c>
      <c r="AG22" s="423">
        <v>0</v>
      </c>
      <c r="AH22" s="423">
        <v>0</v>
      </c>
      <c r="AI22" s="423">
        <v>0</v>
      </c>
      <c r="AJ22" s="423">
        <v>0</v>
      </c>
      <c r="AK22" s="423">
        <v>0</v>
      </c>
      <c r="AL22" s="423">
        <v>0</v>
      </c>
    </row>
    <row r="23" spans="1:38">
      <c r="A23" s="261">
        <v>2053</v>
      </c>
      <c r="B23" s="261">
        <v>103188</v>
      </c>
      <c r="C23" s="261" t="s">
        <v>533</v>
      </c>
      <c r="D23" s="261" t="s">
        <v>336</v>
      </c>
      <c r="E23" s="436" t="s">
        <v>291</v>
      </c>
      <c r="F23" t="s">
        <v>283</v>
      </c>
      <c r="G23" s="433"/>
      <c r="H23" s="261"/>
      <c r="I23" s="261"/>
      <c r="J23" s="432"/>
      <c r="K23" s="432">
        <v>699.21</v>
      </c>
      <c r="L23" s="432" t="s">
        <v>513</v>
      </c>
      <c r="M23" s="432" t="s">
        <v>514</v>
      </c>
      <c r="N23" s="432"/>
      <c r="O23" s="432" t="s">
        <v>515</v>
      </c>
      <c r="P23" s="432">
        <v>0</v>
      </c>
      <c r="Q23" s="432"/>
      <c r="R23" s="426"/>
      <c r="S23" s="426"/>
      <c r="T23" s="432">
        <f t="shared" si="5"/>
        <v>0</v>
      </c>
      <c r="U23" s="432">
        <f t="shared" si="0"/>
        <v>699.21</v>
      </c>
      <c r="V23" s="426">
        <f t="shared" si="6"/>
        <v>699.21</v>
      </c>
      <c r="X23" s="423">
        <f t="shared" si="1"/>
        <v>0</v>
      </c>
      <c r="Y23" s="423">
        <f t="shared" si="2"/>
        <v>699.21</v>
      </c>
      <c r="Z23" s="423">
        <f t="shared" si="3"/>
        <v>0</v>
      </c>
      <c r="AA23" s="423"/>
      <c r="AB23" s="423">
        <f t="shared" si="4"/>
        <v>0</v>
      </c>
      <c r="AC23" s="423">
        <v>0</v>
      </c>
      <c r="AD23" s="423">
        <v>0</v>
      </c>
      <c r="AE23" s="423">
        <v>0</v>
      </c>
      <c r="AF23" s="423">
        <v>0</v>
      </c>
      <c r="AG23" s="423">
        <v>0</v>
      </c>
      <c r="AH23" s="423">
        <v>0</v>
      </c>
      <c r="AI23" s="423">
        <v>0</v>
      </c>
      <c r="AJ23" s="423">
        <v>0</v>
      </c>
      <c r="AK23" s="423">
        <v>0</v>
      </c>
      <c r="AL23" s="423">
        <v>0</v>
      </c>
    </row>
    <row r="24" spans="1:38">
      <c r="A24" s="261">
        <v>2055</v>
      </c>
      <c r="B24" s="261">
        <v>103190</v>
      </c>
      <c r="C24" s="261" t="s">
        <v>534</v>
      </c>
      <c r="D24" s="261" t="s">
        <v>339</v>
      </c>
      <c r="E24" s="436" t="s">
        <v>291</v>
      </c>
      <c r="F24" t="s">
        <v>283</v>
      </c>
      <c r="G24" s="433"/>
      <c r="H24" s="261"/>
      <c r="I24" s="261"/>
      <c r="J24" s="432"/>
      <c r="K24" s="432"/>
      <c r="L24" s="432"/>
      <c r="M24" s="432"/>
      <c r="N24" s="432"/>
      <c r="O24" s="432" t="s">
        <v>515</v>
      </c>
      <c r="P24" s="432">
        <v>0</v>
      </c>
      <c r="Q24" s="432"/>
      <c r="R24" s="426"/>
      <c r="S24" s="426"/>
      <c r="T24" s="432">
        <f t="shared" si="5"/>
        <v>0</v>
      </c>
      <c r="U24" s="432">
        <f t="shared" si="0"/>
        <v>0</v>
      </c>
      <c r="V24" s="426">
        <f t="shared" si="6"/>
        <v>0</v>
      </c>
      <c r="X24" s="423">
        <f t="shared" si="1"/>
        <v>0</v>
      </c>
      <c r="Y24" s="423">
        <f t="shared" si="2"/>
        <v>0</v>
      </c>
      <c r="Z24" s="423">
        <f t="shared" si="3"/>
        <v>0</v>
      </c>
      <c r="AA24" s="423"/>
      <c r="AB24" s="423">
        <f t="shared" si="4"/>
        <v>0</v>
      </c>
      <c r="AC24" s="423">
        <v>0</v>
      </c>
      <c r="AD24" s="423">
        <v>0</v>
      </c>
      <c r="AE24" s="423">
        <v>0</v>
      </c>
      <c r="AF24" s="423">
        <v>0</v>
      </c>
      <c r="AG24" s="423">
        <v>0</v>
      </c>
      <c r="AH24" s="423">
        <v>0</v>
      </c>
      <c r="AI24" s="423">
        <v>0</v>
      </c>
      <c r="AJ24" s="423">
        <v>0</v>
      </c>
      <c r="AK24" s="423">
        <v>0</v>
      </c>
      <c r="AL24" s="423">
        <v>0</v>
      </c>
    </row>
    <row r="25" spans="1:38">
      <c r="A25" s="261">
        <v>2486</v>
      </c>
      <c r="B25" s="261">
        <v>133759</v>
      </c>
      <c r="C25" s="261" t="s">
        <v>535</v>
      </c>
      <c r="D25" s="261" t="s">
        <v>347</v>
      </c>
      <c r="E25" s="436" t="s">
        <v>291</v>
      </c>
      <c r="F25" t="s">
        <v>283</v>
      </c>
      <c r="G25" s="433"/>
      <c r="H25" s="261"/>
      <c r="I25" s="261"/>
      <c r="J25" s="432"/>
      <c r="K25" s="432"/>
      <c r="L25" s="432"/>
      <c r="M25" s="432"/>
      <c r="N25" s="432"/>
      <c r="O25" s="432" t="s">
        <v>515</v>
      </c>
      <c r="P25" s="432">
        <v>0</v>
      </c>
      <c r="Q25" s="432"/>
      <c r="R25" s="426"/>
      <c r="S25" s="426"/>
      <c r="T25" s="432">
        <f t="shared" si="5"/>
        <v>0</v>
      </c>
      <c r="U25" s="432">
        <f t="shared" si="0"/>
        <v>0</v>
      </c>
      <c r="V25" s="426">
        <f t="shared" si="6"/>
        <v>0</v>
      </c>
      <c r="X25" s="423">
        <f t="shared" si="1"/>
        <v>0</v>
      </c>
      <c r="Y25" s="423">
        <f t="shared" si="2"/>
        <v>0</v>
      </c>
      <c r="Z25" s="423">
        <f t="shared" si="3"/>
        <v>0</v>
      </c>
      <c r="AA25" s="423"/>
      <c r="AB25" s="423">
        <f t="shared" si="4"/>
        <v>0</v>
      </c>
      <c r="AC25" s="423">
        <v>0</v>
      </c>
      <c r="AD25" s="423">
        <v>0</v>
      </c>
      <c r="AE25" s="423">
        <v>0</v>
      </c>
      <c r="AF25" s="423">
        <v>0</v>
      </c>
      <c r="AG25" s="423">
        <v>0</v>
      </c>
      <c r="AH25" s="423">
        <v>0</v>
      </c>
      <c r="AI25" s="423">
        <v>0</v>
      </c>
      <c r="AJ25" s="423">
        <v>0</v>
      </c>
      <c r="AK25" s="423">
        <v>0</v>
      </c>
      <c r="AL25" s="423">
        <v>0</v>
      </c>
    </row>
    <row r="26" spans="1:38">
      <c r="A26" s="261">
        <v>2296</v>
      </c>
      <c r="B26" s="261">
        <v>103320</v>
      </c>
      <c r="C26" s="261" t="s">
        <v>536</v>
      </c>
      <c r="D26" s="261" t="s">
        <v>353</v>
      </c>
      <c r="E26" s="436" t="s">
        <v>291</v>
      </c>
      <c r="F26" t="s">
        <v>354</v>
      </c>
      <c r="G26" s="433"/>
      <c r="H26" s="261"/>
      <c r="I26" s="261"/>
      <c r="J26" s="432"/>
      <c r="K26" s="432"/>
      <c r="L26" s="432"/>
      <c r="M26" s="432"/>
      <c r="N26" s="432"/>
      <c r="O26" s="432" t="s">
        <v>515</v>
      </c>
      <c r="P26" s="432">
        <v>0</v>
      </c>
      <c r="Q26" s="432"/>
      <c r="R26" s="426"/>
      <c r="S26" s="426"/>
      <c r="T26" s="432">
        <f t="shared" si="5"/>
        <v>0</v>
      </c>
      <c r="U26" s="432">
        <f t="shared" si="0"/>
        <v>0</v>
      </c>
      <c r="V26" s="426">
        <f t="shared" si="6"/>
        <v>0</v>
      </c>
      <c r="X26" s="423">
        <f t="shared" si="1"/>
        <v>0</v>
      </c>
      <c r="Y26" s="423">
        <f t="shared" si="2"/>
        <v>0</v>
      </c>
      <c r="Z26" s="423">
        <f t="shared" si="3"/>
        <v>0</v>
      </c>
      <c r="AA26" s="423"/>
      <c r="AB26" s="423">
        <f t="shared" si="4"/>
        <v>0</v>
      </c>
      <c r="AC26" s="423">
        <v>0</v>
      </c>
      <c r="AD26" s="423">
        <v>0</v>
      </c>
      <c r="AE26" s="423">
        <v>0</v>
      </c>
      <c r="AF26" s="423">
        <v>0</v>
      </c>
      <c r="AG26" s="423">
        <v>0</v>
      </c>
      <c r="AH26" s="423">
        <v>0</v>
      </c>
      <c r="AI26" s="423">
        <v>0</v>
      </c>
      <c r="AJ26" s="423">
        <v>0</v>
      </c>
      <c r="AK26" s="423">
        <v>0</v>
      </c>
      <c r="AL26" s="423">
        <v>0</v>
      </c>
    </row>
    <row r="27" spans="1:38">
      <c r="A27" s="261">
        <v>2092</v>
      </c>
      <c r="B27" s="261">
        <v>103209</v>
      </c>
      <c r="C27" s="261" t="s">
        <v>537</v>
      </c>
      <c r="D27" s="261" t="s">
        <v>361</v>
      </c>
      <c r="E27" s="436" t="s">
        <v>291</v>
      </c>
      <c r="F27" t="s">
        <v>283</v>
      </c>
      <c r="G27" s="433"/>
      <c r="H27" s="261"/>
      <c r="I27" s="261"/>
      <c r="J27" s="432"/>
      <c r="K27" s="432"/>
      <c r="L27" s="432"/>
      <c r="M27" s="432"/>
      <c r="N27" s="432">
        <v>36546.33</v>
      </c>
      <c r="O27" s="432" t="s">
        <v>515</v>
      </c>
      <c r="P27" s="432">
        <v>0</v>
      </c>
      <c r="Q27" s="432"/>
      <c r="R27" s="426"/>
      <c r="S27" s="426"/>
      <c r="T27" s="432">
        <f t="shared" si="5"/>
        <v>36546.33</v>
      </c>
      <c r="U27" s="432">
        <f t="shared" si="0"/>
        <v>0</v>
      </c>
      <c r="V27" s="426">
        <f t="shared" si="6"/>
        <v>-36546.33</v>
      </c>
      <c r="X27" s="423">
        <f t="shared" si="1"/>
        <v>0</v>
      </c>
      <c r="Y27" s="423">
        <f t="shared" si="2"/>
        <v>0</v>
      </c>
      <c r="Z27" s="423">
        <f t="shared" si="3"/>
        <v>36546.33</v>
      </c>
      <c r="AA27" s="423"/>
      <c r="AB27" s="423">
        <f t="shared" si="4"/>
        <v>0</v>
      </c>
      <c r="AC27" s="423">
        <v>0</v>
      </c>
      <c r="AD27" s="423">
        <v>0</v>
      </c>
      <c r="AE27" s="423">
        <v>0</v>
      </c>
      <c r="AF27" s="423">
        <v>0</v>
      </c>
      <c r="AG27" s="423">
        <v>0</v>
      </c>
      <c r="AH27" s="423">
        <v>0</v>
      </c>
      <c r="AI27" s="423">
        <v>0</v>
      </c>
      <c r="AJ27" s="423">
        <v>0</v>
      </c>
      <c r="AK27" s="423">
        <v>0</v>
      </c>
      <c r="AL27" s="423">
        <v>0</v>
      </c>
    </row>
    <row r="28" spans="1:38">
      <c r="A28" s="261">
        <v>4201</v>
      </c>
      <c r="B28" s="261">
        <v>103503</v>
      </c>
      <c r="C28" s="261" t="s">
        <v>538</v>
      </c>
      <c r="D28" s="261" t="s">
        <v>2</v>
      </c>
      <c r="E28" s="436" t="s">
        <v>294</v>
      </c>
      <c r="F28" t="s">
        <v>283</v>
      </c>
      <c r="G28" s="433"/>
      <c r="H28" s="261"/>
      <c r="I28" s="261"/>
      <c r="J28" s="432"/>
      <c r="K28" s="432"/>
      <c r="L28" s="432"/>
      <c r="M28" s="432"/>
      <c r="N28" s="432"/>
      <c r="O28" s="432" t="s">
        <v>515</v>
      </c>
      <c r="P28" s="432">
        <v>0</v>
      </c>
      <c r="Q28" s="432"/>
      <c r="R28" s="426"/>
      <c r="S28" s="426"/>
      <c r="T28" s="432">
        <f t="shared" si="5"/>
        <v>0</v>
      </c>
      <c r="U28" s="432">
        <f t="shared" si="0"/>
        <v>0</v>
      </c>
      <c r="V28" s="426">
        <f t="shared" si="6"/>
        <v>0</v>
      </c>
      <c r="X28" s="423">
        <f t="shared" si="1"/>
        <v>0</v>
      </c>
      <c r="Y28" s="423">
        <f t="shared" si="2"/>
        <v>0</v>
      </c>
      <c r="Z28" s="423">
        <f t="shared" si="3"/>
        <v>0</v>
      </c>
      <c r="AA28" s="423"/>
      <c r="AB28" s="423">
        <f t="shared" si="4"/>
        <v>0</v>
      </c>
      <c r="AC28" s="423">
        <v>0</v>
      </c>
      <c r="AD28" s="423">
        <v>0</v>
      </c>
      <c r="AE28" s="423">
        <v>0</v>
      </c>
      <c r="AF28" s="423">
        <v>0</v>
      </c>
      <c r="AG28" s="423">
        <v>0</v>
      </c>
      <c r="AH28" s="423">
        <v>0</v>
      </c>
      <c r="AI28" s="423">
        <v>0</v>
      </c>
      <c r="AJ28" s="423">
        <v>0</v>
      </c>
      <c r="AK28" s="423">
        <v>0</v>
      </c>
      <c r="AL28" s="423">
        <v>0</v>
      </c>
    </row>
    <row r="29" spans="1:38">
      <c r="A29" s="261">
        <v>4015</v>
      </c>
      <c r="B29" s="261">
        <v>103483</v>
      </c>
      <c r="C29" s="261" t="s">
        <v>539</v>
      </c>
      <c r="D29" s="261" t="s">
        <v>368</v>
      </c>
      <c r="E29" s="436" t="s">
        <v>294</v>
      </c>
      <c r="F29" t="s">
        <v>283</v>
      </c>
      <c r="G29" s="433"/>
      <c r="H29" s="261"/>
      <c r="I29" s="261"/>
      <c r="J29" s="432"/>
      <c r="K29" s="432"/>
      <c r="L29" s="432"/>
      <c r="M29" s="432"/>
      <c r="N29" s="432"/>
      <c r="O29" s="432" t="s">
        <v>515</v>
      </c>
      <c r="P29" s="432">
        <v>0</v>
      </c>
      <c r="Q29" s="432"/>
      <c r="R29" s="426"/>
      <c r="S29" s="426"/>
      <c r="T29" s="432">
        <f t="shared" si="5"/>
        <v>0</v>
      </c>
      <c r="U29" s="432">
        <f t="shared" si="0"/>
        <v>0</v>
      </c>
      <c r="V29" s="426">
        <f t="shared" si="6"/>
        <v>0</v>
      </c>
      <c r="X29" s="423">
        <f t="shared" si="1"/>
        <v>0</v>
      </c>
      <c r="Y29" s="423">
        <f t="shared" si="2"/>
        <v>0</v>
      </c>
      <c r="Z29" s="423">
        <f t="shared" si="3"/>
        <v>0</v>
      </c>
      <c r="AA29" s="423"/>
      <c r="AB29" s="423">
        <f t="shared" si="4"/>
        <v>0</v>
      </c>
      <c r="AC29" s="423">
        <v>0</v>
      </c>
      <c r="AD29" s="423">
        <v>0</v>
      </c>
      <c r="AE29" s="423">
        <v>0</v>
      </c>
      <c r="AF29" s="423">
        <v>0</v>
      </c>
      <c r="AG29" s="423">
        <v>0</v>
      </c>
      <c r="AH29" s="423">
        <v>0</v>
      </c>
      <c r="AI29" s="423">
        <v>0</v>
      </c>
      <c r="AJ29" s="423">
        <v>0</v>
      </c>
      <c r="AK29" s="423">
        <v>0</v>
      </c>
      <c r="AL29" s="423">
        <v>0</v>
      </c>
    </row>
    <row r="30" spans="1:38">
      <c r="A30" s="261">
        <v>4223</v>
      </c>
      <c r="B30" s="261">
        <v>103509</v>
      </c>
      <c r="C30" s="261" t="s">
        <v>540</v>
      </c>
      <c r="D30" s="261" t="s">
        <v>371</v>
      </c>
      <c r="E30" s="436" t="s">
        <v>294</v>
      </c>
      <c r="F30" t="s">
        <v>283</v>
      </c>
      <c r="G30" s="433"/>
      <c r="H30" s="261"/>
      <c r="I30" s="261"/>
      <c r="J30" s="432"/>
      <c r="K30" s="432"/>
      <c r="L30" s="432"/>
      <c r="M30" s="432"/>
      <c r="N30" s="432">
        <v>130714.24000000001</v>
      </c>
      <c r="O30" s="432" t="s">
        <v>515</v>
      </c>
      <c r="P30" s="432">
        <v>0</v>
      </c>
      <c r="Q30" s="432"/>
      <c r="R30" s="426"/>
      <c r="S30" s="426"/>
      <c r="T30" s="432">
        <f t="shared" si="5"/>
        <v>130714.24000000001</v>
      </c>
      <c r="U30" s="432">
        <f t="shared" si="0"/>
        <v>0</v>
      </c>
      <c r="V30" s="426">
        <f t="shared" si="6"/>
        <v>-130714.24000000001</v>
      </c>
      <c r="X30" s="423">
        <f t="shared" si="1"/>
        <v>0</v>
      </c>
      <c r="Y30" s="423">
        <f t="shared" si="2"/>
        <v>0</v>
      </c>
      <c r="Z30" s="423">
        <f t="shared" si="3"/>
        <v>130714.24000000001</v>
      </c>
      <c r="AA30" s="423"/>
      <c r="AB30" s="423">
        <f t="shared" si="4"/>
        <v>0</v>
      </c>
      <c r="AC30" s="423">
        <v>0</v>
      </c>
      <c r="AD30" s="423">
        <v>0</v>
      </c>
      <c r="AE30" s="423">
        <v>0</v>
      </c>
      <c r="AF30" s="423">
        <v>0</v>
      </c>
      <c r="AG30" s="423">
        <v>0</v>
      </c>
      <c r="AH30" s="423">
        <v>0</v>
      </c>
      <c r="AI30" s="423">
        <v>0</v>
      </c>
      <c r="AJ30" s="423">
        <v>0</v>
      </c>
      <c r="AK30" s="423">
        <v>0</v>
      </c>
      <c r="AL30" s="423">
        <v>0</v>
      </c>
    </row>
    <row r="31" spans="1:38">
      <c r="A31" s="261">
        <v>2015</v>
      </c>
      <c r="B31" s="261">
        <v>134102</v>
      </c>
      <c r="C31" s="261" t="s">
        <v>541</v>
      </c>
      <c r="D31" s="261" t="s">
        <v>374</v>
      </c>
      <c r="E31" s="436" t="s">
        <v>291</v>
      </c>
      <c r="F31" t="s">
        <v>283</v>
      </c>
      <c r="G31" s="433"/>
      <c r="H31" s="261"/>
      <c r="I31" s="261"/>
      <c r="J31" s="432"/>
      <c r="K31" s="432"/>
      <c r="L31" s="432"/>
      <c r="M31" s="432"/>
      <c r="N31" s="432"/>
      <c r="O31" s="432" t="s">
        <v>515</v>
      </c>
      <c r="P31" s="432">
        <v>0</v>
      </c>
      <c r="Q31" s="432"/>
      <c r="R31" s="426"/>
      <c r="S31" s="426"/>
      <c r="T31" s="432">
        <f t="shared" si="5"/>
        <v>0</v>
      </c>
      <c r="U31" s="432">
        <f t="shared" si="0"/>
        <v>0</v>
      </c>
      <c r="V31" s="426">
        <f t="shared" si="6"/>
        <v>0</v>
      </c>
      <c r="X31" s="423">
        <f t="shared" si="1"/>
        <v>0</v>
      </c>
      <c r="Y31" s="423">
        <f t="shared" si="2"/>
        <v>0</v>
      </c>
      <c r="Z31" s="423">
        <f t="shared" si="3"/>
        <v>0</v>
      </c>
      <c r="AA31" s="423"/>
      <c r="AB31" s="423">
        <f t="shared" si="4"/>
        <v>0</v>
      </c>
      <c r="AC31" s="423">
        <v>0</v>
      </c>
      <c r="AD31" s="423">
        <v>0</v>
      </c>
      <c r="AE31" s="423">
        <v>0</v>
      </c>
      <c r="AF31" s="423">
        <v>0</v>
      </c>
      <c r="AG31" s="423">
        <v>0</v>
      </c>
      <c r="AH31" s="423">
        <v>0</v>
      </c>
      <c r="AI31" s="423">
        <v>0</v>
      </c>
      <c r="AJ31" s="423">
        <v>0</v>
      </c>
      <c r="AK31" s="423">
        <v>0</v>
      </c>
      <c r="AL31" s="423">
        <v>0</v>
      </c>
    </row>
    <row r="32" spans="1:38">
      <c r="A32" s="261">
        <v>2462</v>
      </c>
      <c r="B32" s="261">
        <v>103388</v>
      </c>
      <c r="C32" s="261" t="s">
        <v>542</v>
      </c>
      <c r="D32" s="261" t="s">
        <v>386</v>
      </c>
      <c r="E32" s="436" t="s">
        <v>291</v>
      </c>
      <c r="F32" t="s">
        <v>283</v>
      </c>
      <c r="G32" s="433"/>
      <c r="H32" s="261"/>
      <c r="I32" s="261"/>
      <c r="J32" s="432"/>
      <c r="K32" s="432"/>
      <c r="L32" s="432"/>
      <c r="M32" s="432"/>
      <c r="N32" s="432">
        <v>53960.92</v>
      </c>
      <c r="O32" s="432" t="s">
        <v>515</v>
      </c>
      <c r="P32" s="432">
        <v>0</v>
      </c>
      <c r="Q32" s="432"/>
      <c r="R32" s="426"/>
      <c r="S32" s="426"/>
      <c r="T32" s="432">
        <f t="shared" si="5"/>
        <v>53960.92</v>
      </c>
      <c r="U32" s="432">
        <f t="shared" si="0"/>
        <v>0</v>
      </c>
      <c r="V32" s="426">
        <f t="shared" si="6"/>
        <v>-53960.92</v>
      </c>
      <c r="X32" s="423">
        <f t="shared" si="1"/>
        <v>0</v>
      </c>
      <c r="Y32" s="423">
        <f t="shared" si="2"/>
        <v>0</v>
      </c>
      <c r="Z32" s="423">
        <f t="shared" si="3"/>
        <v>53960.92</v>
      </c>
      <c r="AA32" s="423"/>
      <c r="AB32" s="423">
        <f t="shared" si="4"/>
        <v>0</v>
      </c>
      <c r="AC32" s="423">
        <v>0</v>
      </c>
      <c r="AD32" s="423">
        <v>0</v>
      </c>
      <c r="AE32" s="423">
        <v>0</v>
      </c>
      <c r="AF32" s="423">
        <v>0</v>
      </c>
      <c r="AG32" s="423">
        <v>0</v>
      </c>
      <c r="AH32" s="423">
        <v>0</v>
      </c>
      <c r="AI32" s="423">
        <v>0</v>
      </c>
      <c r="AJ32" s="423">
        <v>0</v>
      </c>
      <c r="AK32" s="423">
        <v>0</v>
      </c>
      <c r="AL32" s="423">
        <v>8550</v>
      </c>
    </row>
    <row r="33" spans="1:38">
      <c r="A33" s="261">
        <v>2127</v>
      </c>
      <c r="B33" s="261">
        <v>103227</v>
      </c>
      <c r="C33" s="261" t="s">
        <v>543</v>
      </c>
      <c r="D33" s="261" t="s">
        <v>388</v>
      </c>
      <c r="E33" s="436" t="s">
        <v>291</v>
      </c>
      <c r="F33" t="s">
        <v>283</v>
      </c>
      <c r="G33" s="433"/>
      <c r="H33" s="261"/>
      <c r="I33" s="261"/>
      <c r="J33" s="432"/>
      <c r="K33" s="432"/>
      <c r="L33" s="432"/>
      <c r="M33" s="432"/>
      <c r="N33" s="432"/>
      <c r="O33" s="432" t="s">
        <v>515</v>
      </c>
      <c r="P33" s="432">
        <v>0</v>
      </c>
      <c r="Q33" s="432"/>
      <c r="R33" s="426"/>
      <c r="S33" s="426"/>
      <c r="T33" s="432">
        <f t="shared" si="5"/>
        <v>0</v>
      </c>
      <c r="U33" s="432">
        <f t="shared" si="0"/>
        <v>0</v>
      </c>
      <c r="V33" s="426">
        <f t="shared" si="6"/>
        <v>0</v>
      </c>
      <c r="X33" s="423">
        <f t="shared" si="1"/>
        <v>0</v>
      </c>
      <c r="Y33" s="423">
        <f t="shared" si="2"/>
        <v>0</v>
      </c>
      <c r="Z33" s="423">
        <f t="shared" si="3"/>
        <v>0</v>
      </c>
      <c r="AA33" s="423"/>
      <c r="AB33" s="423">
        <f t="shared" si="4"/>
        <v>0</v>
      </c>
      <c r="AC33" s="423">
        <v>0</v>
      </c>
      <c r="AD33" s="423">
        <v>0</v>
      </c>
      <c r="AE33" s="423">
        <v>0</v>
      </c>
      <c r="AF33" s="423">
        <v>0</v>
      </c>
      <c r="AG33" s="423">
        <v>0</v>
      </c>
      <c r="AH33" s="423">
        <v>0</v>
      </c>
      <c r="AI33" s="423">
        <v>0</v>
      </c>
      <c r="AJ33" s="423">
        <v>0</v>
      </c>
      <c r="AK33" s="423">
        <v>0</v>
      </c>
      <c r="AL33" s="423">
        <v>0</v>
      </c>
    </row>
    <row r="34" spans="1:38">
      <c r="A34" s="261">
        <v>2129</v>
      </c>
      <c r="B34" s="261">
        <v>103229</v>
      </c>
      <c r="C34" s="261" t="s">
        <v>544</v>
      </c>
      <c r="D34" s="261" t="s">
        <v>389</v>
      </c>
      <c r="E34" s="436" t="s">
        <v>291</v>
      </c>
      <c r="F34" t="s">
        <v>283</v>
      </c>
      <c r="G34" s="433"/>
      <c r="H34" s="261"/>
      <c r="I34" s="261"/>
      <c r="J34" s="432"/>
      <c r="K34" s="432"/>
      <c r="L34" s="432"/>
      <c r="M34" s="432"/>
      <c r="N34" s="432"/>
      <c r="O34" s="432" t="s">
        <v>515</v>
      </c>
      <c r="P34" s="432">
        <v>0</v>
      </c>
      <c r="Q34" s="432"/>
      <c r="R34" s="426"/>
      <c r="S34" s="426"/>
      <c r="T34" s="432">
        <f t="shared" si="5"/>
        <v>0</v>
      </c>
      <c r="U34" s="432">
        <f t="shared" si="0"/>
        <v>0</v>
      </c>
      <c r="V34" s="426">
        <f t="shared" si="6"/>
        <v>0</v>
      </c>
      <c r="X34" s="423">
        <f t="shared" si="1"/>
        <v>0</v>
      </c>
      <c r="Y34" s="423">
        <f t="shared" si="2"/>
        <v>0</v>
      </c>
      <c r="Z34" s="423">
        <f t="shared" si="3"/>
        <v>0</v>
      </c>
      <c r="AA34" s="423"/>
      <c r="AB34" s="423">
        <f t="shared" si="4"/>
        <v>0</v>
      </c>
      <c r="AC34" s="423">
        <v>0</v>
      </c>
      <c r="AD34" s="423">
        <v>0</v>
      </c>
      <c r="AE34" s="423">
        <v>0</v>
      </c>
      <c r="AF34" s="423">
        <v>0</v>
      </c>
      <c r="AG34" s="423">
        <v>0</v>
      </c>
      <c r="AH34" s="423">
        <v>0</v>
      </c>
      <c r="AI34" s="423">
        <v>0</v>
      </c>
      <c r="AJ34" s="423">
        <v>0</v>
      </c>
      <c r="AK34" s="423">
        <v>0</v>
      </c>
      <c r="AL34" s="423">
        <v>0</v>
      </c>
    </row>
    <row r="35" spans="1:38">
      <c r="A35" s="261">
        <v>2128</v>
      </c>
      <c r="B35" s="261">
        <v>103228</v>
      </c>
      <c r="C35" s="261" t="s">
        <v>545</v>
      </c>
      <c r="D35" s="261" t="s">
        <v>390</v>
      </c>
      <c r="E35" s="436" t="s">
        <v>291</v>
      </c>
      <c r="F35" t="s">
        <v>283</v>
      </c>
      <c r="G35" s="433"/>
      <c r="H35" s="261"/>
      <c r="I35" s="261"/>
      <c r="J35" s="432"/>
      <c r="K35" s="432"/>
      <c r="L35" s="432"/>
      <c r="M35" s="432"/>
      <c r="N35" s="432"/>
      <c r="O35" s="432" t="s">
        <v>515</v>
      </c>
      <c r="P35" s="432">
        <v>0</v>
      </c>
      <c r="Q35" s="432"/>
      <c r="R35" s="426"/>
      <c r="S35" s="426"/>
      <c r="T35" s="432">
        <f t="shared" si="5"/>
        <v>0</v>
      </c>
      <c r="U35" s="432">
        <f t="shared" si="0"/>
        <v>0</v>
      </c>
      <c r="V35" s="426">
        <f t="shared" si="6"/>
        <v>0</v>
      </c>
      <c r="X35" s="423">
        <f t="shared" si="1"/>
        <v>0</v>
      </c>
      <c r="Y35" s="423">
        <f t="shared" si="2"/>
        <v>0</v>
      </c>
      <c r="Z35" s="423">
        <f t="shared" si="3"/>
        <v>0</v>
      </c>
      <c r="AA35" s="423"/>
      <c r="AB35" s="423">
        <f t="shared" si="4"/>
        <v>0</v>
      </c>
      <c r="AC35" s="423">
        <v>0</v>
      </c>
      <c r="AD35" s="423">
        <v>0</v>
      </c>
      <c r="AE35" s="423">
        <v>0</v>
      </c>
      <c r="AF35" s="423">
        <v>0</v>
      </c>
      <c r="AG35" s="423">
        <v>0</v>
      </c>
      <c r="AH35" s="423">
        <v>0</v>
      </c>
      <c r="AI35" s="423">
        <v>0</v>
      </c>
      <c r="AJ35" s="423">
        <v>0</v>
      </c>
      <c r="AK35" s="423">
        <v>0</v>
      </c>
      <c r="AL35" s="423">
        <v>0</v>
      </c>
    </row>
    <row r="36" spans="1:38">
      <c r="A36" s="261">
        <v>2133</v>
      </c>
      <c r="B36" s="261">
        <v>103233</v>
      </c>
      <c r="C36" s="261" t="s">
        <v>546</v>
      </c>
      <c r="D36" s="261" t="s">
        <v>394</v>
      </c>
      <c r="E36" s="436" t="s">
        <v>291</v>
      </c>
      <c r="F36" t="s">
        <v>283</v>
      </c>
      <c r="G36" s="433"/>
      <c r="H36" s="261"/>
      <c r="I36" s="261"/>
      <c r="J36" s="432"/>
      <c r="K36" s="432"/>
      <c r="L36" s="432"/>
      <c r="M36" s="432"/>
      <c r="N36" s="432"/>
      <c r="O36" s="432" t="s">
        <v>515</v>
      </c>
      <c r="P36" s="432">
        <v>0</v>
      </c>
      <c r="Q36" s="432"/>
      <c r="R36" s="426"/>
      <c r="S36" s="426"/>
      <c r="T36" s="432">
        <f t="shared" si="5"/>
        <v>0</v>
      </c>
      <c r="U36" s="432">
        <f t="shared" si="0"/>
        <v>0</v>
      </c>
      <c r="V36" s="426">
        <f t="shared" si="6"/>
        <v>0</v>
      </c>
      <c r="X36" s="423">
        <f t="shared" si="1"/>
        <v>0</v>
      </c>
      <c r="Y36" s="423">
        <f t="shared" si="2"/>
        <v>0</v>
      </c>
      <c r="Z36" s="423">
        <f t="shared" si="3"/>
        <v>0</v>
      </c>
      <c r="AA36" s="423"/>
      <c r="AB36" s="423">
        <f t="shared" si="4"/>
        <v>0</v>
      </c>
      <c r="AC36" s="423">
        <v>0</v>
      </c>
      <c r="AD36" s="423">
        <v>0</v>
      </c>
      <c r="AE36" s="423">
        <v>0</v>
      </c>
      <c r="AF36" s="423">
        <v>0</v>
      </c>
      <c r="AG36" s="423">
        <v>0</v>
      </c>
      <c r="AH36" s="423">
        <v>0</v>
      </c>
      <c r="AI36" s="423">
        <v>0</v>
      </c>
      <c r="AJ36" s="423">
        <v>0</v>
      </c>
      <c r="AK36" s="423">
        <v>0</v>
      </c>
      <c r="AL36" s="423">
        <v>0</v>
      </c>
    </row>
    <row r="37" spans="1:38">
      <c r="A37" s="261">
        <v>3322</v>
      </c>
      <c r="B37" s="261">
        <v>103426</v>
      </c>
      <c r="C37" s="261" t="s">
        <v>547</v>
      </c>
      <c r="D37" s="261" t="s">
        <v>397</v>
      </c>
      <c r="E37" s="436" t="s">
        <v>291</v>
      </c>
      <c r="F37" t="s">
        <v>283</v>
      </c>
      <c r="G37" s="433"/>
      <c r="H37" s="261"/>
      <c r="I37" s="261"/>
      <c r="J37" s="432"/>
      <c r="K37" s="432"/>
      <c r="L37" s="432"/>
      <c r="M37" s="432"/>
      <c r="N37" s="432">
        <v>27571.24</v>
      </c>
      <c r="O37" s="432" t="s">
        <v>548</v>
      </c>
      <c r="P37" s="432">
        <v>0</v>
      </c>
      <c r="Q37" s="432"/>
      <c r="R37" s="426" t="s">
        <v>549</v>
      </c>
      <c r="S37" s="426"/>
      <c r="T37" s="432">
        <f t="shared" si="5"/>
        <v>27571.24</v>
      </c>
      <c r="U37" s="432">
        <f t="shared" si="0"/>
        <v>0</v>
      </c>
      <c r="V37" s="426">
        <f t="shared" si="6"/>
        <v>-27571.24</v>
      </c>
      <c r="X37" s="423">
        <f t="shared" si="1"/>
        <v>0</v>
      </c>
      <c r="Y37" s="423">
        <f t="shared" si="2"/>
        <v>0</v>
      </c>
      <c r="Z37" s="423">
        <f t="shared" si="3"/>
        <v>27571.24</v>
      </c>
      <c r="AA37" s="423"/>
      <c r="AB37" s="423">
        <f t="shared" si="4"/>
        <v>0</v>
      </c>
      <c r="AC37" s="423">
        <v>0</v>
      </c>
      <c r="AD37" s="423">
        <v>0</v>
      </c>
      <c r="AE37" s="423">
        <v>0</v>
      </c>
      <c r="AF37" s="423">
        <v>0</v>
      </c>
      <c r="AG37" s="423">
        <v>0</v>
      </c>
      <c r="AH37" s="423">
        <v>0</v>
      </c>
      <c r="AI37" s="423">
        <v>0</v>
      </c>
      <c r="AJ37" s="423">
        <v>0</v>
      </c>
      <c r="AK37" s="423">
        <v>0</v>
      </c>
      <c r="AL37" s="423">
        <v>0</v>
      </c>
    </row>
    <row r="38" spans="1:38">
      <c r="A38" s="261">
        <v>2416</v>
      </c>
      <c r="B38" s="261">
        <v>103351</v>
      </c>
      <c r="C38" s="261" t="s">
        <v>550</v>
      </c>
      <c r="D38" s="261" t="s">
        <v>399</v>
      </c>
      <c r="E38" s="436" t="s">
        <v>291</v>
      </c>
      <c r="F38" t="s">
        <v>283</v>
      </c>
      <c r="G38" s="434">
        <v>22693.09</v>
      </c>
      <c r="H38" s="261" t="s">
        <v>551</v>
      </c>
      <c r="I38" s="261" t="s">
        <v>514</v>
      </c>
      <c r="J38" s="432"/>
      <c r="K38" s="432"/>
      <c r="L38" s="432"/>
      <c r="M38" s="432"/>
      <c r="N38" s="432"/>
      <c r="O38" s="432" t="s">
        <v>515</v>
      </c>
      <c r="P38" s="432">
        <v>0</v>
      </c>
      <c r="Q38" s="432"/>
      <c r="R38" s="426"/>
      <c r="S38" s="426"/>
      <c r="T38" s="432">
        <f t="shared" si="5"/>
        <v>22693.09</v>
      </c>
      <c r="U38" s="432">
        <f t="shared" si="0"/>
        <v>0</v>
      </c>
      <c r="V38" s="426">
        <f t="shared" si="6"/>
        <v>-22693.09</v>
      </c>
      <c r="X38" s="423">
        <f t="shared" si="1"/>
        <v>22693.09</v>
      </c>
      <c r="Y38" s="423">
        <f t="shared" si="2"/>
        <v>0</v>
      </c>
      <c r="Z38" s="423">
        <f t="shared" si="3"/>
        <v>0</v>
      </c>
      <c r="AA38" s="423"/>
      <c r="AB38" s="423">
        <f t="shared" si="4"/>
        <v>0</v>
      </c>
      <c r="AC38" s="423">
        <v>0</v>
      </c>
      <c r="AD38" s="423">
        <v>0</v>
      </c>
      <c r="AE38" s="423">
        <v>0</v>
      </c>
      <c r="AF38" s="423">
        <v>0</v>
      </c>
      <c r="AG38" s="423">
        <v>0</v>
      </c>
      <c r="AH38" s="423">
        <v>0</v>
      </c>
      <c r="AI38" s="423">
        <v>0</v>
      </c>
      <c r="AJ38" s="423">
        <v>0</v>
      </c>
      <c r="AK38" s="423">
        <v>0</v>
      </c>
      <c r="AL38" s="423">
        <v>0</v>
      </c>
    </row>
    <row r="39" spans="1:38">
      <c r="A39" s="261">
        <v>4245</v>
      </c>
      <c r="B39" s="261">
        <v>103519</v>
      </c>
      <c r="C39" s="261" t="s">
        <v>552</v>
      </c>
      <c r="D39" s="261" t="s">
        <v>401</v>
      </c>
      <c r="E39" s="436" t="s">
        <v>294</v>
      </c>
      <c r="F39" t="s">
        <v>283</v>
      </c>
      <c r="G39" s="433"/>
      <c r="H39" s="261"/>
      <c r="I39" s="261"/>
      <c r="J39" s="432"/>
      <c r="K39" s="432"/>
      <c r="L39" s="432"/>
      <c r="M39" s="432"/>
      <c r="N39" s="432"/>
      <c r="O39" s="432" t="s">
        <v>515</v>
      </c>
      <c r="P39" s="432">
        <v>0</v>
      </c>
      <c r="Q39" s="432"/>
      <c r="R39" s="426"/>
      <c r="S39" s="426"/>
      <c r="T39" s="432">
        <f t="shared" si="5"/>
        <v>0</v>
      </c>
      <c r="U39" s="432">
        <f t="shared" si="0"/>
        <v>0</v>
      </c>
      <c r="V39" s="426">
        <f t="shared" si="6"/>
        <v>0</v>
      </c>
      <c r="X39" s="423">
        <f t="shared" si="1"/>
        <v>0</v>
      </c>
      <c r="Y39" s="423">
        <f t="shared" si="2"/>
        <v>0</v>
      </c>
      <c r="Z39" s="423">
        <f t="shared" si="3"/>
        <v>0</v>
      </c>
      <c r="AA39" s="423"/>
      <c r="AB39" s="423">
        <f t="shared" si="4"/>
        <v>0</v>
      </c>
      <c r="AC39" s="423">
        <v>0</v>
      </c>
      <c r="AD39" s="423">
        <v>0</v>
      </c>
      <c r="AE39" s="423">
        <v>0</v>
      </c>
      <c r="AF39" s="423">
        <v>0</v>
      </c>
      <c r="AG39" s="423">
        <v>0</v>
      </c>
      <c r="AH39" s="423">
        <v>0</v>
      </c>
      <c r="AI39" s="423">
        <v>0</v>
      </c>
      <c r="AJ39" s="423">
        <v>0</v>
      </c>
      <c r="AK39" s="423">
        <v>0</v>
      </c>
      <c r="AL39" s="423">
        <v>0</v>
      </c>
    </row>
    <row r="40" spans="1:38">
      <c r="A40" s="261">
        <v>7053</v>
      </c>
      <c r="B40" s="261">
        <v>103628</v>
      </c>
      <c r="C40" s="261" t="s">
        <v>553</v>
      </c>
      <c r="D40" s="261" t="s">
        <v>408</v>
      </c>
      <c r="E40" s="436" t="s">
        <v>296</v>
      </c>
      <c r="F40" t="s">
        <v>283</v>
      </c>
      <c r="G40" s="433"/>
      <c r="H40" s="261"/>
      <c r="I40" s="261"/>
      <c r="J40" s="432"/>
      <c r="K40" s="432"/>
      <c r="L40" s="432"/>
      <c r="M40" s="432"/>
      <c r="N40" s="432">
        <v>24638.94</v>
      </c>
      <c r="O40" s="432" t="s">
        <v>515</v>
      </c>
      <c r="P40" s="432">
        <v>0</v>
      </c>
      <c r="Q40" s="432"/>
      <c r="R40" s="426"/>
      <c r="S40" s="426"/>
      <c r="T40" s="432">
        <f t="shared" si="5"/>
        <v>24638.94</v>
      </c>
      <c r="U40" s="432">
        <f t="shared" si="0"/>
        <v>0</v>
      </c>
      <c r="V40" s="426">
        <f t="shared" si="6"/>
        <v>-24638.94</v>
      </c>
      <c r="X40" s="423">
        <f t="shared" si="1"/>
        <v>0</v>
      </c>
      <c r="Y40" s="423">
        <f t="shared" si="2"/>
        <v>0</v>
      </c>
      <c r="Z40" s="423">
        <f t="shared" si="3"/>
        <v>24638.94</v>
      </c>
      <c r="AA40" s="423"/>
      <c r="AB40" s="423">
        <f t="shared" si="4"/>
        <v>0</v>
      </c>
      <c r="AC40" s="423">
        <v>0</v>
      </c>
      <c r="AD40" s="423">
        <v>0</v>
      </c>
      <c r="AE40" s="423">
        <v>0</v>
      </c>
      <c r="AF40" s="423">
        <v>0</v>
      </c>
      <c r="AG40" s="423">
        <v>0</v>
      </c>
      <c r="AH40" s="423">
        <v>0</v>
      </c>
      <c r="AI40" s="423">
        <v>0</v>
      </c>
      <c r="AJ40" s="423">
        <v>0</v>
      </c>
      <c r="AK40" s="423">
        <v>0</v>
      </c>
      <c r="AL40" s="423">
        <v>0</v>
      </c>
    </row>
    <row r="41" spans="1:38">
      <c r="A41" s="261">
        <v>4173</v>
      </c>
      <c r="B41" s="261">
        <v>103497</v>
      </c>
      <c r="C41" s="261" t="s">
        <v>554</v>
      </c>
      <c r="D41" s="261" t="s">
        <v>416</v>
      </c>
      <c r="E41" s="436" t="s">
        <v>294</v>
      </c>
      <c r="F41" t="s">
        <v>283</v>
      </c>
      <c r="G41" s="433"/>
      <c r="H41" s="261"/>
      <c r="I41" s="261"/>
      <c r="J41" s="432"/>
      <c r="K41" s="432"/>
      <c r="L41" s="432"/>
      <c r="M41" s="432"/>
      <c r="N41" s="432"/>
      <c r="O41" s="432" t="s">
        <v>515</v>
      </c>
      <c r="P41" s="432">
        <v>0</v>
      </c>
      <c r="Q41" s="432"/>
      <c r="R41" s="426"/>
      <c r="S41" s="426"/>
      <c r="T41" s="432">
        <f t="shared" si="5"/>
        <v>0</v>
      </c>
      <c r="U41" s="432">
        <f t="shared" si="0"/>
        <v>0</v>
      </c>
      <c r="V41" s="426">
        <f t="shared" si="6"/>
        <v>0</v>
      </c>
      <c r="X41" s="423">
        <f t="shared" si="1"/>
        <v>0</v>
      </c>
      <c r="Y41" s="423">
        <f t="shared" si="2"/>
        <v>0</v>
      </c>
      <c r="Z41" s="423">
        <f t="shared" si="3"/>
        <v>0</v>
      </c>
      <c r="AA41" s="423"/>
      <c r="AB41" s="423">
        <f t="shared" si="4"/>
        <v>0</v>
      </c>
      <c r="AC41" s="423">
        <v>0</v>
      </c>
      <c r="AD41" s="423">
        <v>0</v>
      </c>
      <c r="AE41" s="423">
        <v>0</v>
      </c>
      <c r="AF41" s="423">
        <v>0</v>
      </c>
      <c r="AG41" s="423">
        <v>0</v>
      </c>
      <c r="AH41" s="423">
        <v>0</v>
      </c>
      <c r="AI41" s="423">
        <v>0</v>
      </c>
      <c r="AJ41" s="423">
        <v>0</v>
      </c>
      <c r="AK41" s="423">
        <v>0</v>
      </c>
      <c r="AL41" s="423">
        <v>0</v>
      </c>
    </row>
    <row r="42" spans="1:38">
      <c r="A42" s="261">
        <v>7033</v>
      </c>
      <c r="B42" s="261">
        <v>103613</v>
      </c>
      <c r="C42" s="261" t="s">
        <v>555</v>
      </c>
      <c r="D42" s="261" t="s">
        <v>424</v>
      </c>
      <c r="E42" s="436" t="s">
        <v>296</v>
      </c>
      <c r="F42" t="s">
        <v>283</v>
      </c>
      <c r="G42" s="433"/>
      <c r="H42" s="261"/>
      <c r="I42" s="261"/>
      <c r="J42" s="432"/>
      <c r="K42" s="432"/>
      <c r="L42" s="432"/>
      <c r="M42" s="432"/>
      <c r="N42" s="432"/>
      <c r="O42" s="432" t="s">
        <v>515</v>
      </c>
      <c r="P42" s="432">
        <v>0</v>
      </c>
      <c r="Q42" s="432"/>
      <c r="R42" s="426"/>
      <c r="S42" s="426"/>
      <c r="T42" s="432">
        <f t="shared" si="5"/>
        <v>0</v>
      </c>
      <c r="U42" s="432">
        <f t="shared" si="0"/>
        <v>0</v>
      </c>
      <c r="V42" s="426">
        <f t="shared" si="6"/>
        <v>0</v>
      </c>
      <c r="X42" s="423">
        <f t="shared" si="1"/>
        <v>0</v>
      </c>
      <c r="Y42" s="423">
        <f t="shared" si="2"/>
        <v>0</v>
      </c>
      <c r="Z42" s="423">
        <f t="shared" si="3"/>
        <v>0</v>
      </c>
      <c r="AA42" s="423"/>
      <c r="AB42" s="423">
        <f t="shared" si="4"/>
        <v>0</v>
      </c>
      <c r="AC42" s="423">
        <v>0</v>
      </c>
      <c r="AD42" s="423">
        <v>0</v>
      </c>
      <c r="AE42" s="423">
        <v>0</v>
      </c>
      <c r="AF42" s="423">
        <v>0</v>
      </c>
      <c r="AG42" s="423">
        <v>0</v>
      </c>
      <c r="AH42" s="423">
        <v>0</v>
      </c>
      <c r="AI42" s="423">
        <v>0</v>
      </c>
      <c r="AJ42" s="423">
        <v>0</v>
      </c>
      <c r="AK42" s="423">
        <v>0</v>
      </c>
      <c r="AL42" s="423">
        <v>0</v>
      </c>
    </row>
    <row r="43" spans="1:38">
      <c r="A43" s="261">
        <v>4177</v>
      </c>
      <c r="B43" s="261">
        <v>103498</v>
      </c>
      <c r="C43" s="261" t="s">
        <v>556</v>
      </c>
      <c r="D43" s="261" t="s">
        <v>425</v>
      </c>
      <c r="E43" s="436" t="s">
        <v>294</v>
      </c>
      <c r="F43" t="s">
        <v>283</v>
      </c>
      <c r="G43" s="433"/>
      <c r="H43" s="261"/>
      <c r="I43" s="261"/>
      <c r="J43" s="432"/>
      <c r="K43" s="432"/>
      <c r="L43" s="432"/>
      <c r="M43" s="432"/>
      <c r="N43" s="432"/>
      <c r="O43" s="432" t="s">
        <v>515</v>
      </c>
      <c r="P43" s="432">
        <v>0</v>
      </c>
      <c r="Q43" s="432"/>
      <c r="R43" s="426"/>
      <c r="S43" s="426"/>
      <c r="T43" s="432">
        <f t="shared" si="5"/>
        <v>0</v>
      </c>
      <c r="U43" s="432">
        <f t="shared" si="0"/>
        <v>0</v>
      </c>
      <c r="V43" s="426">
        <f t="shared" si="6"/>
        <v>0</v>
      </c>
      <c r="X43" s="423">
        <f t="shared" si="1"/>
        <v>0</v>
      </c>
      <c r="Y43" s="423">
        <f t="shared" si="2"/>
        <v>0</v>
      </c>
      <c r="Z43" s="423">
        <f t="shared" si="3"/>
        <v>0</v>
      </c>
      <c r="AA43" s="423"/>
      <c r="AB43" s="423">
        <f t="shared" si="4"/>
        <v>0</v>
      </c>
      <c r="AC43" s="423">
        <v>0</v>
      </c>
      <c r="AD43" s="423">
        <v>0</v>
      </c>
      <c r="AE43" s="423">
        <v>0</v>
      </c>
      <c r="AF43" s="423">
        <v>0</v>
      </c>
      <c r="AG43" s="423">
        <v>0</v>
      </c>
      <c r="AH43" s="423">
        <v>0</v>
      </c>
      <c r="AI43" s="423">
        <v>0</v>
      </c>
      <c r="AJ43" s="423">
        <v>0</v>
      </c>
      <c r="AK43" s="423">
        <v>0</v>
      </c>
      <c r="AL43" s="423">
        <v>0</v>
      </c>
    </row>
    <row r="44" spans="1:38">
      <c r="A44" s="261">
        <v>1038</v>
      </c>
      <c r="B44" s="261">
        <v>103142</v>
      </c>
      <c r="C44" s="261" t="s">
        <v>557</v>
      </c>
      <c r="D44" s="261" t="s">
        <v>428</v>
      </c>
      <c r="E44" s="436" t="s">
        <v>282</v>
      </c>
      <c r="F44" t="s">
        <v>283</v>
      </c>
      <c r="G44" s="433"/>
      <c r="H44" s="261"/>
      <c r="I44" s="261"/>
      <c r="J44" s="432"/>
      <c r="K44" s="432"/>
      <c r="L44" s="432"/>
      <c r="M44" s="432"/>
      <c r="N44" s="432">
        <v>6767.43</v>
      </c>
      <c r="O44" s="432" t="s">
        <v>515</v>
      </c>
      <c r="P44" s="432">
        <v>0</v>
      </c>
      <c r="Q44" s="432"/>
      <c r="R44" s="426"/>
      <c r="S44" s="426"/>
      <c r="T44" s="432">
        <f t="shared" si="5"/>
        <v>6767.43</v>
      </c>
      <c r="U44" s="432">
        <f t="shared" si="0"/>
        <v>0</v>
      </c>
      <c r="V44" s="426">
        <f t="shared" si="6"/>
        <v>-6767.43</v>
      </c>
      <c r="X44" s="423">
        <f t="shared" si="1"/>
        <v>0</v>
      </c>
      <c r="Y44" s="423">
        <f t="shared" si="2"/>
        <v>0</v>
      </c>
      <c r="Z44" s="423">
        <f t="shared" si="3"/>
        <v>6767.43</v>
      </c>
      <c r="AA44" s="423"/>
      <c r="AB44" s="423">
        <f t="shared" si="4"/>
        <v>0</v>
      </c>
      <c r="AC44" s="423">
        <v>0</v>
      </c>
      <c r="AD44" s="423">
        <v>0</v>
      </c>
      <c r="AE44" s="423">
        <v>0</v>
      </c>
      <c r="AF44" s="423">
        <v>0</v>
      </c>
      <c r="AG44" s="423">
        <v>0</v>
      </c>
      <c r="AH44" s="423">
        <v>0</v>
      </c>
      <c r="AI44" s="423">
        <v>0</v>
      </c>
      <c r="AJ44" s="423">
        <v>0</v>
      </c>
      <c r="AK44" s="423">
        <v>0</v>
      </c>
      <c r="AL44" s="423">
        <v>0</v>
      </c>
    </row>
    <row r="45" spans="1:38">
      <c r="A45" s="261">
        <v>2174</v>
      </c>
      <c r="B45" s="261">
        <v>103255</v>
      </c>
      <c r="C45" s="261" t="s">
        <v>558</v>
      </c>
      <c r="D45" s="261" t="s">
        <v>429</v>
      </c>
      <c r="E45" s="436" t="s">
        <v>291</v>
      </c>
      <c r="F45" t="s">
        <v>283</v>
      </c>
      <c r="G45" s="433"/>
      <c r="H45" s="261"/>
      <c r="I45" s="261"/>
      <c r="J45" s="432"/>
      <c r="K45" s="432"/>
      <c r="L45" s="432"/>
      <c r="M45" s="432"/>
      <c r="N45" s="432"/>
      <c r="O45" s="432" t="s">
        <v>515</v>
      </c>
      <c r="P45" s="432">
        <v>0</v>
      </c>
      <c r="Q45" s="432"/>
      <c r="R45" s="426"/>
      <c r="S45" s="426"/>
      <c r="T45" s="432">
        <f t="shared" si="5"/>
        <v>0</v>
      </c>
      <c r="U45" s="432">
        <f t="shared" si="0"/>
        <v>0</v>
      </c>
      <c r="V45" s="426">
        <f t="shared" si="6"/>
        <v>0</v>
      </c>
      <c r="X45" s="423">
        <f t="shared" si="1"/>
        <v>0</v>
      </c>
      <c r="Y45" s="423">
        <f t="shared" si="2"/>
        <v>0</v>
      </c>
      <c r="Z45" s="423">
        <f t="shared" si="3"/>
        <v>0</v>
      </c>
      <c r="AA45" s="423"/>
      <c r="AB45" s="423">
        <f t="shared" si="4"/>
        <v>0</v>
      </c>
      <c r="AC45" s="423">
        <v>0</v>
      </c>
      <c r="AD45" s="423">
        <v>0</v>
      </c>
      <c r="AE45" s="423">
        <v>0</v>
      </c>
      <c r="AF45" s="423">
        <v>0</v>
      </c>
      <c r="AG45" s="423">
        <v>0</v>
      </c>
      <c r="AH45" s="423">
        <v>0</v>
      </c>
      <c r="AI45" s="423">
        <v>0</v>
      </c>
      <c r="AJ45" s="423">
        <v>0</v>
      </c>
      <c r="AK45" s="423">
        <v>0</v>
      </c>
      <c r="AL45" s="423">
        <v>0</v>
      </c>
    </row>
    <row r="46" spans="1:38">
      <c r="A46" s="261">
        <v>3363</v>
      </c>
      <c r="B46" s="261">
        <v>103455</v>
      </c>
      <c r="C46" s="261" t="s">
        <v>559</v>
      </c>
      <c r="D46" s="261" t="s">
        <v>442</v>
      </c>
      <c r="E46" s="436" t="s">
        <v>291</v>
      </c>
      <c r="F46" t="s">
        <v>283</v>
      </c>
      <c r="G46" s="433"/>
      <c r="H46" s="261"/>
      <c r="I46" s="261"/>
      <c r="J46" s="432"/>
      <c r="K46" s="432"/>
      <c r="L46" s="432"/>
      <c r="M46" s="432"/>
      <c r="N46" s="432"/>
      <c r="O46" s="432" t="s">
        <v>515</v>
      </c>
      <c r="P46" s="432">
        <v>0</v>
      </c>
      <c r="Q46" s="432"/>
      <c r="R46" s="426"/>
      <c r="S46" s="426"/>
      <c r="T46" s="432">
        <f t="shared" si="5"/>
        <v>0</v>
      </c>
      <c r="U46" s="432">
        <f t="shared" si="0"/>
        <v>0</v>
      </c>
      <c r="V46" s="426">
        <f t="shared" si="6"/>
        <v>0</v>
      </c>
      <c r="X46" s="423">
        <f t="shared" si="1"/>
        <v>0</v>
      </c>
      <c r="Y46" s="423">
        <f t="shared" si="2"/>
        <v>0</v>
      </c>
      <c r="Z46" s="423">
        <f t="shared" si="3"/>
        <v>0</v>
      </c>
      <c r="AA46" s="423"/>
      <c r="AB46" s="423">
        <f t="shared" si="4"/>
        <v>0</v>
      </c>
      <c r="AC46" s="423">
        <v>0</v>
      </c>
      <c r="AD46" s="423">
        <v>0</v>
      </c>
      <c r="AE46" s="423">
        <v>0</v>
      </c>
      <c r="AF46" s="423">
        <v>0</v>
      </c>
      <c r="AG46" s="423">
        <v>0</v>
      </c>
      <c r="AH46" s="423">
        <v>0</v>
      </c>
      <c r="AI46" s="423">
        <v>0</v>
      </c>
      <c r="AJ46" s="423">
        <v>0</v>
      </c>
      <c r="AK46" s="423">
        <v>0</v>
      </c>
      <c r="AL46" s="423">
        <v>0</v>
      </c>
    </row>
    <row r="47" spans="1:38">
      <c r="A47" s="261">
        <v>3377</v>
      </c>
      <c r="B47" s="261">
        <v>103463</v>
      </c>
      <c r="C47" s="261" t="s">
        <v>560</v>
      </c>
      <c r="D47" s="261" t="s">
        <v>447</v>
      </c>
      <c r="E47" s="436" t="s">
        <v>291</v>
      </c>
      <c r="F47" t="s">
        <v>283</v>
      </c>
      <c r="G47" s="433"/>
      <c r="H47" s="261"/>
      <c r="I47" s="261"/>
      <c r="J47" s="432"/>
      <c r="K47" s="432">
        <v>3.2</v>
      </c>
      <c r="L47" s="432" t="s">
        <v>513</v>
      </c>
      <c r="M47" s="432" t="s">
        <v>514</v>
      </c>
      <c r="N47" s="432">
        <v>24837.94</v>
      </c>
      <c r="O47" s="432" t="s">
        <v>515</v>
      </c>
      <c r="P47" s="432">
        <v>0</v>
      </c>
      <c r="Q47" s="432"/>
      <c r="R47" s="426"/>
      <c r="S47" s="426"/>
      <c r="T47" s="432">
        <f t="shared" si="5"/>
        <v>24837.94</v>
      </c>
      <c r="U47" s="432">
        <f t="shared" si="0"/>
        <v>3.2</v>
      </c>
      <c r="V47" s="426">
        <f t="shared" si="6"/>
        <v>-24834.739999999998</v>
      </c>
      <c r="X47" s="423">
        <f t="shared" si="1"/>
        <v>0</v>
      </c>
      <c r="Y47" s="423">
        <f t="shared" si="2"/>
        <v>3.2</v>
      </c>
      <c r="Z47" s="423">
        <f t="shared" si="3"/>
        <v>24837.94</v>
      </c>
      <c r="AA47" s="423"/>
      <c r="AB47" s="423">
        <f t="shared" si="4"/>
        <v>0</v>
      </c>
      <c r="AC47" s="423">
        <v>0</v>
      </c>
      <c r="AD47" s="423">
        <v>0</v>
      </c>
      <c r="AE47" s="423">
        <v>0</v>
      </c>
      <c r="AF47" s="423">
        <v>0</v>
      </c>
      <c r="AG47" s="423">
        <v>0</v>
      </c>
      <c r="AH47" s="423">
        <v>0</v>
      </c>
      <c r="AI47" s="423">
        <v>0</v>
      </c>
      <c r="AJ47" s="423">
        <v>0</v>
      </c>
      <c r="AK47" s="423">
        <v>0</v>
      </c>
      <c r="AL47" s="423">
        <v>0</v>
      </c>
    </row>
    <row r="48" spans="1:38">
      <c r="A48" s="261">
        <v>3371</v>
      </c>
      <c r="B48" s="261">
        <v>103459</v>
      </c>
      <c r="C48" s="261" t="s">
        <v>561</v>
      </c>
      <c r="D48" s="261" t="s">
        <v>449</v>
      </c>
      <c r="E48" s="436" t="s">
        <v>291</v>
      </c>
      <c r="F48" t="s">
        <v>283</v>
      </c>
      <c r="G48" s="433"/>
      <c r="H48" s="261"/>
      <c r="I48" s="261"/>
      <c r="J48" s="432"/>
      <c r="K48" s="432"/>
      <c r="L48" s="432"/>
      <c r="M48" s="432"/>
      <c r="N48" s="432"/>
      <c r="O48" s="432" t="s">
        <v>515</v>
      </c>
      <c r="P48" s="432">
        <v>0</v>
      </c>
      <c r="Q48" s="432"/>
      <c r="R48" s="426"/>
      <c r="S48" s="426"/>
      <c r="T48" s="432">
        <f t="shared" si="5"/>
        <v>0</v>
      </c>
      <c r="U48" s="432">
        <f t="shared" si="0"/>
        <v>0</v>
      </c>
      <c r="V48" s="426">
        <f t="shared" si="6"/>
        <v>0</v>
      </c>
      <c r="X48" s="423">
        <f t="shared" si="1"/>
        <v>0</v>
      </c>
      <c r="Y48" s="423">
        <f t="shared" si="2"/>
        <v>0</v>
      </c>
      <c r="Z48" s="423">
        <f t="shared" si="3"/>
        <v>0</v>
      </c>
      <c r="AA48" s="423"/>
      <c r="AB48" s="423">
        <f t="shared" si="4"/>
        <v>0</v>
      </c>
      <c r="AC48" s="423">
        <v>0</v>
      </c>
      <c r="AD48" s="423">
        <v>0</v>
      </c>
      <c r="AE48" s="423">
        <v>0</v>
      </c>
      <c r="AF48" s="423">
        <v>0</v>
      </c>
      <c r="AG48" s="423">
        <v>0</v>
      </c>
      <c r="AH48" s="423">
        <v>0</v>
      </c>
      <c r="AI48" s="423">
        <v>0</v>
      </c>
      <c r="AJ48" s="423">
        <v>0</v>
      </c>
      <c r="AK48" s="423">
        <v>0</v>
      </c>
      <c r="AL48" s="423">
        <v>0</v>
      </c>
    </row>
    <row r="49" spans="1:38">
      <c r="A49" s="261">
        <v>3016</v>
      </c>
      <c r="B49" s="261">
        <v>103404</v>
      </c>
      <c r="C49" s="261" t="s">
        <v>562</v>
      </c>
      <c r="D49" s="261" t="s">
        <v>455</v>
      </c>
      <c r="E49" s="436" t="s">
        <v>291</v>
      </c>
      <c r="F49" t="s">
        <v>283</v>
      </c>
      <c r="G49" s="433"/>
      <c r="H49" s="261"/>
      <c r="I49" s="261"/>
      <c r="J49" s="432"/>
      <c r="K49" s="432"/>
      <c r="L49" s="432"/>
      <c r="M49" s="432"/>
      <c r="N49" s="432">
        <v>29132.61</v>
      </c>
      <c r="O49" s="432" t="s">
        <v>515</v>
      </c>
      <c r="P49" s="432">
        <v>0</v>
      </c>
      <c r="Q49" s="432"/>
      <c r="R49" s="426"/>
      <c r="S49" s="426"/>
      <c r="T49" s="432">
        <f t="shared" si="5"/>
        <v>29132.61</v>
      </c>
      <c r="U49" s="432">
        <f t="shared" si="0"/>
        <v>0</v>
      </c>
      <c r="V49" s="426">
        <f t="shared" si="6"/>
        <v>-29132.61</v>
      </c>
      <c r="X49" s="423">
        <f t="shared" si="1"/>
        <v>0</v>
      </c>
      <c r="Y49" s="423">
        <f t="shared" si="2"/>
        <v>0</v>
      </c>
      <c r="Z49" s="423">
        <f t="shared" si="3"/>
        <v>29132.61</v>
      </c>
      <c r="AA49" s="423"/>
      <c r="AB49" s="423">
        <f t="shared" si="4"/>
        <v>0</v>
      </c>
      <c r="AC49" s="423">
        <v>0</v>
      </c>
      <c r="AD49" s="423">
        <v>0</v>
      </c>
      <c r="AE49" s="423">
        <v>0</v>
      </c>
      <c r="AF49" s="423">
        <v>0</v>
      </c>
      <c r="AG49" s="423">
        <v>0</v>
      </c>
      <c r="AH49" s="423">
        <v>0</v>
      </c>
      <c r="AI49" s="423">
        <v>0</v>
      </c>
      <c r="AJ49" s="423">
        <v>0</v>
      </c>
      <c r="AK49" s="423">
        <v>0</v>
      </c>
      <c r="AL49" s="423">
        <v>0</v>
      </c>
    </row>
    <row r="50" spans="1:38">
      <c r="A50" s="261">
        <v>4606</v>
      </c>
      <c r="B50" s="261">
        <v>103531</v>
      </c>
      <c r="C50" s="261" t="s">
        <v>563</v>
      </c>
      <c r="D50" s="261" t="s">
        <v>457</v>
      </c>
      <c r="E50" s="436" t="s">
        <v>294</v>
      </c>
      <c r="F50" t="s">
        <v>283</v>
      </c>
      <c r="G50" s="433"/>
      <c r="H50" s="261"/>
      <c r="I50" s="261"/>
      <c r="J50" s="432"/>
      <c r="K50" s="432">
        <v>3750</v>
      </c>
      <c r="L50" s="432" t="s">
        <v>513</v>
      </c>
      <c r="M50" s="432" t="s">
        <v>514</v>
      </c>
      <c r="N50" s="432"/>
      <c r="O50" s="432" t="s">
        <v>515</v>
      </c>
      <c r="P50" s="432">
        <v>0</v>
      </c>
      <c r="Q50" s="432"/>
      <c r="R50" s="426"/>
      <c r="S50" s="426"/>
      <c r="T50" s="432">
        <f t="shared" si="5"/>
        <v>0</v>
      </c>
      <c r="U50" s="432">
        <f t="shared" si="0"/>
        <v>3750</v>
      </c>
      <c r="V50" s="426">
        <f t="shared" si="6"/>
        <v>3750</v>
      </c>
      <c r="X50" s="423">
        <f t="shared" si="1"/>
        <v>0</v>
      </c>
      <c r="Y50" s="423">
        <f t="shared" si="2"/>
        <v>3750</v>
      </c>
      <c r="Z50" s="423">
        <f t="shared" si="3"/>
        <v>0</v>
      </c>
      <c r="AA50" s="423"/>
      <c r="AB50" s="423">
        <f t="shared" si="4"/>
        <v>0</v>
      </c>
      <c r="AC50" s="423">
        <v>0</v>
      </c>
      <c r="AD50" s="423">
        <v>0</v>
      </c>
      <c r="AE50" s="423">
        <v>0</v>
      </c>
      <c r="AF50" s="423">
        <v>0</v>
      </c>
      <c r="AG50" s="423">
        <v>0</v>
      </c>
      <c r="AH50" s="423">
        <v>0</v>
      </c>
      <c r="AI50" s="423">
        <v>0</v>
      </c>
      <c r="AJ50" s="423">
        <v>0</v>
      </c>
      <c r="AK50" s="423">
        <v>0</v>
      </c>
      <c r="AL50" s="423">
        <v>0</v>
      </c>
    </row>
    <row r="51" spans="1:38">
      <c r="A51" s="261">
        <v>3428</v>
      </c>
      <c r="B51" s="261">
        <v>134476</v>
      </c>
      <c r="C51" s="261" t="s">
        <v>564</v>
      </c>
      <c r="D51" s="261" t="s">
        <v>459</v>
      </c>
      <c r="E51" s="436" t="s">
        <v>291</v>
      </c>
      <c r="F51" t="s">
        <v>283</v>
      </c>
      <c r="G51" s="433"/>
      <c r="H51" s="261"/>
      <c r="I51" s="261"/>
      <c r="J51" s="432"/>
      <c r="K51" s="432"/>
      <c r="L51" s="432"/>
      <c r="M51" s="432"/>
      <c r="N51" s="432"/>
      <c r="O51" s="432" t="s">
        <v>515</v>
      </c>
      <c r="P51" s="432">
        <v>0</v>
      </c>
      <c r="Q51" s="432"/>
      <c r="R51" s="426"/>
      <c r="S51" s="426"/>
      <c r="T51" s="432">
        <f t="shared" si="5"/>
        <v>0</v>
      </c>
      <c r="U51" s="432">
        <f t="shared" si="0"/>
        <v>0</v>
      </c>
      <c r="V51" s="426">
        <f t="shared" si="6"/>
        <v>0</v>
      </c>
      <c r="X51" s="423">
        <f t="shared" si="1"/>
        <v>0</v>
      </c>
      <c r="Y51" s="423">
        <f t="shared" si="2"/>
        <v>0</v>
      </c>
      <c r="Z51" s="423">
        <f t="shared" si="3"/>
        <v>0</v>
      </c>
      <c r="AA51" s="423"/>
      <c r="AB51" s="423">
        <f t="shared" si="4"/>
        <v>0</v>
      </c>
      <c r="AC51" s="423">
        <v>0</v>
      </c>
      <c r="AD51" s="423">
        <v>0</v>
      </c>
      <c r="AE51" s="423">
        <v>0</v>
      </c>
      <c r="AF51" s="423">
        <v>0</v>
      </c>
      <c r="AG51" s="423">
        <v>0</v>
      </c>
      <c r="AH51" s="423">
        <v>0</v>
      </c>
      <c r="AI51" s="423">
        <v>0</v>
      </c>
      <c r="AJ51" s="423">
        <v>0</v>
      </c>
      <c r="AK51" s="423">
        <v>0</v>
      </c>
      <c r="AL51" s="423">
        <v>0</v>
      </c>
    </row>
    <row r="52" spans="1:38">
      <c r="A52" s="261">
        <v>4237</v>
      </c>
      <c r="B52" s="261">
        <v>103514</v>
      </c>
      <c r="C52" s="261" t="s">
        <v>565</v>
      </c>
      <c r="D52" s="261" t="s">
        <v>469</v>
      </c>
      <c r="E52" s="436" t="s">
        <v>294</v>
      </c>
      <c r="F52" t="s">
        <v>283</v>
      </c>
      <c r="G52" s="433"/>
      <c r="H52" s="261"/>
      <c r="I52" s="261"/>
      <c r="J52" s="432"/>
      <c r="K52" s="432"/>
      <c r="L52" s="432"/>
      <c r="M52" s="432"/>
      <c r="N52" s="432"/>
      <c r="O52" s="432" t="s">
        <v>515</v>
      </c>
      <c r="P52" s="432">
        <v>0</v>
      </c>
      <c r="Q52" s="432"/>
      <c r="R52" s="426"/>
      <c r="S52" s="426"/>
      <c r="T52" s="432">
        <f t="shared" si="5"/>
        <v>0</v>
      </c>
      <c r="U52" s="432">
        <f t="shared" si="0"/>
        <v>0</v>
      </c>
      <c r="V52" s="426">
        <f t="shared" si="6"/>
        <v>0</v>
      </c>
      <c r="X52" s="423">
        <f t="shared" si="1"/>
        <v>0</v>
      </c>
      <c r="Y52" s="423">
        <f t="shared" si="2"/>
        <v>0</v>
      </c>
      <c r="Z52" s="423">
        <f t="shared" si="3"/>
        <v>0</v>
      </c>
      <c r="AA52" s="423"/>
      <c r="AB52" s="423">
        <f t="shared" si="4"/>
        <v>0</v>
      </c>
      <c r="AC52" s="423">
        <v>0</v>
      </c>
      <c r="AD52" s="423">
        <v>0</v>
      </c>
      <c r="AE52" s="423">
        <v>0</v>
      </c>
      <c r="AF52" s="423">
        <v>0</v>
      </c>
      <c r="AG52" s="423">
        <v>0</v>
      </c>
      <c r="AH52" s="423">
        <v>0</v>
      </c>
      <c r="AI52" s="423">
        <v>0</v>
      </c>
      <c r="AJ52" s="423">
        <v>0</v>
      </c>
      <c r="AK52" s="423">
        <v>0</v>
      </c>
      <c r="AL52" s="423">
        <v>0</v>
      </c>
    </row>
    <row r="53" spans="1:38">
      <c r="A53" s="261">
        <v>3323</v>
      </c>
      <c r="B53" s="261">
        <v>103427</v>
      </c>
      <c r="C53" s="261" t="s">
        <v>566</v>
      </c>
      <c r="D53" s="261" t="s">
        <v>472</v>
      </c>
      <c r="E53" s="436" t="s">
        <v>291</v>
      </c>
      <c r="F53" t="s">
        <v>283</v>
      </c>
      <c r="G53" s="433"/>
      <c r="H53" s="261"/>
      <c r="I53" s="261"/>
      <c r="J53" s="432"/>
      <c r="K53" s="432">
        <v>2</v>
      </c>
      <c r="L53" s="432" t="s">
        <v>513</v>
      </c>
      <c r="M53" s="432" t="s">
        <v>514</v>
      </c>
      <c r="N53" s="432">
        <v>25241.119999999999</v>
      </c>
      <c r="O53" s="432" t="s">
        <v>515</v>
      </c>
      <c r="P53" s="432">
        <v>0</v>
      </c>
      <c r="Q53" s="432"/>
      <c r="R53" s="426"/>
      <c r="S53" s="426"/>
      <c r="T53" s="432">
        <f t="shared" si="5"/>
        <v>25241.119999999999</v>
      </c>
      <c r="U53" s="432">
        <f t="shared" si="0"/>
        <v>2</v>
      </c>
      <c r="V53" s="426">
        <f t="shared" si="6"/>
        <v>-25239.119999999999</v>
      </c>
      <c r="X53" s="423">
        <f t="shared" si="1"/>
        <v>0</v>
      </c>
      <c r="Y53" s="423">
        <f t="shared" si="2"/>
        <v>2</v>
      </c>
      <c r="Z53" s="423">
        <f t="shared" si="3"/>
        <v>25241.119999999999</v>
      </c>
      <c r="AA53" s="423"/>
      <c r="AB53" s="423">
        <f t="shared" si="4"/>
        <v>0</v>
      </c>
      <c r="AC53" s="423">
        <v>0</v>
      </c>
      <c r="AD53" s="423">
        <v>0</v>
      </c>
      <c r="AE53" s="423">
        <v>0</v>
      </c>
      <c r="AF53" s="423">
        <v>0</v>
      </c>
      <c r="AG53" s="423">
        <v>0</v>
      </c>
      <c r="AH53" s="423">
        <v>0</v>
      </c>
      <c r="AI53" s="423">
        <v>0</v>
      </c>
      <c r="AJ53" s="423">
        <v>0</v>
      </c>
      <c r="AK53" s="423">
        <v>0</v>
      </c>
      <c r="AL53" s="423">
        <v>0</v>
      </c>
    </row>
    <row r="54" spans="1:38">
      <c r="A54" s="261">
        <v>7014</v>
      </c>
      <c r="B54" s="261">
        <v>103605</v>
      </c>
      <c r="C54" s="261" t="s">
        <v>567</v>
      </c>
      <c r="D54" s="261" t="s">
        <v>475</v>
      </c>
      <c r="E54" s="436" t="s">
        <v>296</v>
      </c>
      <c r="F54" t="s">
        <v>283</v>
      </c>
      <c r="G54" s="433"/>
      <c r="H54" s="261"/>
      <c r="I54" s="261"/>
      <c r="J54" s="432"/>
      <c r="K54" s="432"/>
      <c r="L54" s="432"/>
      <c r="M54" s="432"/>
      <c r="N54" s="432"/>
      <c r="O54" s="432" t="s">
        <v>515</v>
      </c>
      <c r="P54" s="432">
        <v>0</v>
      </c>
      <c r="Q54" s="432"/>
      <c r="R54" s="426"/>
      <c r="S54" s="426"/>
      <c r="T54" s="432">
        <f t="shared" si="5"/>
        <v>0</v>
      </c>
      <c r="U54" s="432">
        <f t="shared" si="0"/>
        <v>0</v>
      </c>
      <c r="V54" s="426">
        <f t="shared" si="6"/>
        <v>0</v>
      </c>
      <c r="X54" s="423">
        <f t="shared" si="1"/>
        <v>0</v>
      </c>
      <c r="Y54" s="423">
        <f t="shared" si="2"/>
        <v>0</v>
      </c>
      <c r="Z54" s="423">
        <f t="shared" si="3"/>
        <v>0</v>
      </c>
      <c r="AA54" s="423"/>
      <c r="AB54" s="423">
        <f t="shared" si="4"/>
        <v>0</v>
      </c>
      <c r="AC54" s="423">
        <v>0</v>
      </c>
      <c r="AD54" s="423">
        <v>0</v>
      </c>
      <c r="AE54" s="423">
        <v>0</v>
      </c>
      <c r="AF54" s="423">
        <v>0</v>
      </c>
      <c r="AG54" s="423">
        <v>0</v>
      </c>
      <c r="AH54" s="423">
        <v>0</v>
      </c>
      <c r="AI54" s="423">
        <v>0</v>
      </c>
      <c r="AJ54" s="423">
        <v>0</v>
      </c>
      <c r="AK54" s="423">
        <v>0</v>
      </c>
      <c r="AL54" s="423">
        <v>0</v>
      </c>
    </row>
    <row r="55" spans="1:38">
      <c r="A55" s="261">
        <v>7009</v>
      </c>
      <c r="B55" s="261">
        <v>103601</v>
      </c>
      <c r="C55" s="261" t="s">
        <v>568</v>
      </c>
      <c r="D55" s="261" t="s">
        <v>476</v>
      </c>
      <c r="E55" s="436" t="s">
        <v>296</v>
      </c>
      <c r="F55" t="s">
        <v>283</v>
      </c>
      <c r="G55" s="433"/>
      <c r="H55" s="261"/>
      <c r="I55" s="261"/>
      <c r="J55" s="432"/>
      <c r="K55" s="432"/>
      <c r="L55" s="432"/>
      <c r="M55" s="432"/>
      <c r="N55" s="432">
        <v>46528.87</v>
      </c>
      <c r="O55" s="432" t="s">
        <v>515</v>
      </c>
      <c r="P55" s="432">
        <v>0</v>
      </c>
      <c r="Q55" s="432"/>
      <c r="R55" s="426"/>
      <c r="S55" s="426"/>
      <c r="T55" s="432">
        <f t="shared" si="5"/>
        <v>46528.87</v>
      </c>
      <c r="U55" s="432">
        <f t="shared" si="0"/>
        <v>0</v>
      </c>
      <c r="V55" s="426">
        <f t="shared" si="6"/>
        <v>-46528.87</v>
      </c>
      <c r="X55" s="423">
        <f t="shared" si="1"/>
        <v>0</v>
      </c>
      <c r="Y55" s="423">
        <f t="shared" si="2"/>
        <v>0</v>
      </c>
      <c r="Z55" s="423">
        <f t="shared" si="3"/>
        <v>46528.87</v>
      </c>
      <c r="AA55" s="423"/>
      <c r="AB55" s="423">
        <f t="shared" si="4"/>
        <v>0</v>
      </c>
      <c r="AC55" s="423">
        <v>0</v>
      </c>
      <c r="AD55" s="423">
        <v>0</v>
      </c>
      <c r="AE55" s="423">
        <v>0</v>
      </c>
      <c r="AF55" s="423">
        <v>0</v>
      </c>
      <c r="AG55" s="423">
        <v>0</v>
      </c>
      <c r="AH55" s="423">
        <v>0</v>
      </c>
      <c r="AI55" s="423">
        <v>0</v>
      </c>
      <c r="AJ55" s="423">
        <v>0</v>
      </c>
      <c r="AK55" s="423">
        <v>0</v>
      </c>
      <c r="AL55" s="423">
        <v>0</v>
      </c>
    </row>
    <row r="56" spans="1:38">
      <c r="A56" s="261">
        <v>5203</v>
      </c>
      <c r="B56" s="261">
        <v>103544</v>
      </c>
      <c r="C56" s="261" t="s">
        <v>569</v>
      </c>
      <c r="D56" s="261" t="s">
        <v>477</v>
      </c>
      <c r="E56" s="436" t="s">
        <v>291</v>
      </c>
      <c r="F56" t="s">
        <v>283</v>
      </c>
      <c r="G56" s="433"/>
      <c r="H56" s="261"/>
      <c r="I56" s="261"/>
      <c r="J56" s="432"/>
      <c r="K56" s="432"/>
      <c r="L56" s="432"/>
      <c r="M56" s="432"/>
      <c r="N56" s="432"/>
      <c r="O56" s="432" t="s">
        <v>515</v>
      </c>
      <c r="P56" s="432">
        <v>0</v>
      </c>
      <c r="Q56" s="432"/>
      <c r="R56" s="426"/>
      <c r="S56" s="426"/>
      <c r="T56" s="432">
        <f t="shared" si="5"/>
        <v>0</v>
      </c>
      <c r="U56" s="432">
        <f t="shared" si="0"/>
        <v>0</v>
      </c>
      <c r="V56" s="426">
        <f t="shared" si="6"/>
        <v>0</v>
      </c>
      <c r="X56" s="423">
        <f t="shared" si="1"/>
        <v>0</v>
      </c>
      <c r="Y56" s="423">
        <f t="shared" si="2"/>
        <v>0</v>
      </c>
      <c r="Z56" s="423">
        <f t="shared" si="3"/>
        <v>0</v>
      </c>
      <c r="AA56" s="423"/>
      <c r="AB56" s="423">
        <f t="shared" si="4"/>
        <v>0</v>
      </c>
      <c r="AC56" s="423">
        <v>0</v>
      </c>
      <c r="AD56" s="423">
        <v>0</v>
      </c>
      <c r="AE56" s="423">
        <v>0</v>
      </c>
      <c r="AF56" s="423">
        <v>0</v>
      </c>
      <c r="AG56" s="423">
        <v>0</v>
      </c>
      <c r="AH56" s="423">
        <v>0</v>
      </c>
      <c r="AI56" s="423">
        <v>0</v>
      </c>
      <c r="AJ56" s="423">
        <v>0</v>
      </c>
      <c r="AK56" s="423">
        <v>0</v>
      </c>
      <c r="AL56" s="423">
        <v>0</v>
      </c>
    </row>
    <row r="57" spans="1:38">
      <c r="A57" s="261">
        <v>5202</v>
      </c>
      <c r="B57" s="261">
        <v>103543</v>
      </c>
      <c r="C57" s="261" t="s">
        <v>570</v>
      </c>
      <c r="D57" s="261" t="s">
        <v>478</v>
      </c>
      <c r="E57" s="436" t="s">
        <v>291</v>
      </c>
      <c r="F57" t="s">
        <v>283</v>
      </c>
      <c r="G57" s="433">
        <v>35390.770000000004</v>
      </c>
      <c r="H57" s="419" t="s">
        <v>571</v>
      </c>
      <c r="I57" s="261" t="s">
        <v>514</v>
      </c>
      <c r="J57" s="432"/>
      <c r="K57" s="432"/>
      <c r="L57" s="432"/>
      <c r="M57" s="432"/>
      <c r="N57" s="432"/>
      <c r="O57" s="432" t="s">
        <v>515</v>
      </c>
      <c r="P57" s="432">
        <v>0</v>
      </c>
      <c r="Q57" s="432"/>
      <c r="R57" s="426"/>
      <c r="S57" s="426"/>
      <c r="T57" s="432">
        <f t="shared" si="5"/>
        <v>35390.770000000004</v>
      </c>
      <c r="U57" s="432">
        <f t="shared" si="0"/>
        <v>0</v>
      </c>
      <c r="V57" s="426">
        <f t="shared" si="6"/>
        <v>-35390.770000000004</v>
      </c>
      <c r="X57" s="423">
        <f t="shared" si="1"/>
        <v>35390.770000000004</v>
      </c>
      <c r="Y57" s="423">
        <f t="shared" si="2"/>
        <v>0</v>
      </c>
      <c r="Z57" s="423">
        <f t="shared" si="3"/>
        <v>0</v>
      </c>
      <c r="AA57" s="423"/>
      <c r="AB57" s="423">
        <f t="shared" si="4"/>
        <v>0</v>
      </c>
      <c r="AC57" s="423">
        <v>0</v>
      </c>
      <c r="AD57" s="423">
        <v>0</v>
      </c>
      <c r="AE57" s="423">
        <v>0</v>
      </c>
      <c r="AF57" s="423">
        <v>0</v>
      </c>
      <c r="AG57" s="423">
        <v>0</v>
      </c>
      <c r="AH57" s="423">
        <v>0</v>
      </c>
      <c r="AI57" s="423">
        <v>0</v>
      </c>
      <c r="AJ57" s="423">
        <v>0</v>
      </c>
      <c r="AK57" s="423">
        <v>0</v>
      </c>
      <c r="AL57" s="423">
        <v>0</v>
      </c>
    </row>
    <row r="58" spans="1:38">
      <c r="A58" s="261">
        <v>2308</v>
      </c>
      <c r="B58" s="261">
        <v>103328</v>
      </c>
      <c r="C58" s="261" t="s">
        <v>572</v>
      </c>
      <c r="D58" s="261" t="s">
        <v>483</v>
      </c>
      <c r="E58" s="436" t="s">
        <v>291</v>
      </c>
      <c r="F58" t="s">
        <v>283</v>
      </c>
      <c r="G58" s="433"/>
      <c r="H58" s="261"/>
      <c r="I58" s="261"/>
      <c r="J58" s="432"/>
      <c r="K58" s="432"/>
      <c r="L58" s="432"/>
      <c r="M58" s="432"/>
      <c r="N58" s="432">
        <v>34.56</v>
      </c>
      <c r="O58" s="432" t="s">
        <v>515</v>
      </c>
      <c r="P58" s="432">
        <v>0</v>
      </c>
      <c r="Q58" s="432"/>
      <c r="R58" s="426" t="s">
        <v>549</v>
      </c>
      <c r="S58" s="426"/>
      <c r="T58" s="432">
        <f t="shared" si="5"/>
        <v>34.56</v>
      </c>
      <c r="U58" s="432">
        <f t="shared" si="0"/>
        <v>0</v>
      </c>
      <c r="V58" s="426">
        <f t="shared" si="6"/>
        <v>-34.56</v>
      </c>
      <c r="X58" s="423">
        <f t="shared" si="1"/>
        <v>0</v>
      </c>
      <c r="Y58" s="423">
        <f t="shared" si="2"/>
        <v>0</v>
      </c>
      <c r="Z58" s="423">
        <f t="shared" si="3"/>
        <v>34.56</v>
      </c>
      <c r="AA58" s="423"/>
      <c r="AB58" s="423">
        <f t="shared" si="4"/>
        <v>0</v>
      </c>
      <c r="AC58" s="423">
        <v>0</v>
      </c>
      <c r="AD58" s="423">
        <v>0</v>
      </c>
      <c r="AE58" s="423">
        <v>0</v>
      </c>
      <c r="AF58" s="423">
        <v>0</v>
      </c>
      <c r="AG58" s="423">
        <v>0</v>
      </c>
      <c r="AH58" s="423">
        <v>0</v>
      </c>
      <c r="AI58" s="423">
        <v>0</v>
      </c>
      <c r="AJ58" s="423">
        <v>0</v>
      </c>
      <c r="AK58" s="423">
        <v>0</v>
      </c>
      <c r="AL58" s="423">
        <v>0</v>
      </c>
    </row>
    <row r="59" spans="1:38">
      <c r="A59" s="261">
        <v>2011</v>
      </c>
      <c r="B59" s="261">
        <v>134099</v>
      </c>
      <c r="C59" s="261" t="s">
        <v>573</v>
      </c>
      <c r="D59" s="261" t="s">
        <v>488</v>
      </c>
      <c r="E59" s="436" t="s">
        <v>291</v>
      </c>
      <c r="F59" t="s">
        <v>283</v>
      </c>
      <c r="G59" s="433"/>
      <c r="H59" s="261"/>
      <c r="I59" s="261"/>
      <c r="J59" s="432"/>
      <c r="K59" s="432"/>
      <c r="L59" s="432"/>
      <c r="M59" s="432"/>
      <c r="N59" s="432"/>
      <c r="O59" s="432" t="s">
        <v>515</v>
      </c>
      <c r="P59" s="432">
        <v>0</v>
      </c>
      <c r="Q59" s="432"/>
      <c r="R59" s="426"/>
      <c r="S59" s="426"/>
      <c r="T59" s="432">
        <f t="shared" si="5"/>
        <v>0</v>
      </c>
      <c r="U59" s="432">
        <f t="shared" si="0"/>
        <v>0</v>
      </c>
      <c r="V59" s="426">
        <f t="shared" si="6"/>
        <v>0</v>
      </c>
      <c r="X59" s="423">
        <f t="shared" si="1"/>
        <v>0</v>
      </c>
      <c r="Y59" s="423">
        <f t="shared" si="2"/>
        <v>0</v>
      </c>
      <c r="Z59" s="423">
        <f t="shared" si="3"/>
        <v>0</v>
      </c>
      <c r="AA59" s="423"/>
      <c r="AB59" s="423">
        <f t="shared" si="4"/>
        <v>0</v>
      </c>
      <c r="AC59" s="423">
        <v>0</v>
      </c>
      <c r="AD59" s="423">
        <v>0</v>
      </c>
      <c r="AE59" s="423">
        <v>0</v>
      </c>
      <c r="AF59" s="423">
        <v>0</v>
      </c>
      <c r="AG59" s="423">
        <v>0</v>
      </c>
      <c r="AH59" s="423">
        <v>0</v>
      </c>
      <c r="AI59" s="423">
        <v>0</v>
      </c>
      <c r="AJ59" s="423">
        <v>0</v>
      </c>
      <c r="AK59" s="423">
        <v>0</v>
      </c>
      <c r="AL59" s="423">
        <v>0</v>
      </c>
    </row>
    <row r="60" spans="1:38">
      <c r="A60" s="261">
        <v>4193</v>
      </c>
      <c r="B60" s="261">
        <v>103501</v>
      </c>
      <c r="C60" s="261" t="s">
        <v>574</v>
      </c>
      <c r="D60" s="261" t="s">
        <v>489</v>
      </c>
      <c r="E60" s="436" t="s">
        <v>294</v>
      </c>
      <c r="F60" t="s">
        <v>283</v>
      </c>
      <c r="G60" s="433"/>
      <c r="H60" s="261"/>
      <c r="I60" s="261"/>
      <c r="J60" s="432">
        <v>14.82</v>
      </c>
      <c r="K60" s="432"/>
      <c r="L60" s="432" t="s">
        <v>513</v>
      </c>
      <c r="M60" s="432" t="s">
        <v>514</v>
      </c>
      <c r="N60" s="432"/>
      <c r="O60" s="432" t="s">
        <v>515</v>
      </c>
      <c r="P60" s="432">
        <v>0</v>
      </c>
      <c r="Q60" s="432"/>
      <c r="R60" s="426"/>
      <c r="S60" s="426"/>
      <c r="T60" s="432">
        <f t="shared" si="5"/>
        <v>14.82</v>
      </c>
      <c r="U60" s="432">
        <f t="shared" si="0"/>
        <v>0</v>
      </c>
      <c r="V60" s="426">
        <f t="shared" si="6"/>
        <v>-14.82</v>
      </c>
      <c r="X60" s="423">
        <f t="shared" si="1"/>
        <v>14.82</v>
      </c>
      <c r="Y60" s="423">
        <f t="shared" si="2"/>
        <v>0</v>
      </c>
      <c r="Z60" s="423">
        <f t="shared" si="3"/>
        <v>0</v>
      </c>
      <c r="AA60" s="423"/>
      <c r="AB60" s="423">
        <f t="shared" si="4"/>
        <v>0</v>
      </c>
      <c r="AC60" s="423">
        <v>0</v>
      </c>
      <c r="AD60" s="423">
        <v>0</v>
      </c>
      <c r="AE60" s="423">
        <v>0</v>
      </c>
      <c r="AF60" s="423">
        <v>0</v>
      </c>
      <c r="AG60" s="423">
        <v>0</v>
      </c>
      <c r="AH60" s="423">
        <v>0</v>
      </c>
      <c r="AI60" s="423">
        <v>0</v>
      </c>
      <c r="AJ60" s="423">
        <v>0</v>
      </c>
      <c r="AK60" s="423">
        <v>0</v>
      </c>
      <c r="AL60" s="423">
        <v>0</v>
      </c>
    </row>
    <row r="61" spans="1:38">
      <c r="A61" s="261">
        <v>2293</v>
      </c>
      <c r="B61" s="261">
        <v>103317</v>
      </c>
      <c r="C61" s="261" t="s">
        <v>575</v>
      </c>
      <c r="D61" s="261" t="s">
        <v>491</v>
      </c>
      <c r="E61" s="436" t="s">
        <v>291</v>
      </c>
      <c r="F61" t="s">
        <v>283</v>
      </c>
      <c r="G61" s="433"/>
      <c r="H61" s="261"/>
      <c r="I61" s="261"/>
      <c r="J61" s="432"/>
      <c r="K61" s="432"/>
      <c r="L61" s="432"/>
      <c r="M61" s="432"/>
      <c r="N61" s="432">
        <v>11171.11</v>
      </c>
      <c r="O61" s="432" t="s">
        <v>515</v>
      </c>
      <c r="P61" s="432">
        <v>0</v>
      </c>
      <c r="Q61" s="432"/>
      <c r="R61" s="426" t="s">
        <v>549</v>
      </c>
      <c r="S61" s="426"/>
      <c r="T61" s="432">
        <f t="shared" si="5"/>
        <v>11171.11</v>
      </c>
      <c r="U61" s="432">
        <f t="shared" si="0"/>
        <v>0</v>
      </c>
      <c r="V61" s="426">
        <f t="shared" si="6"/>
        <v>-11171.11</v>
      </c>
      <c r="X61" s="423">
        <f t="shared" si="1"/>
        <v>0</v>
      </c>
      <c r="Y61" s="423">
        <f t="shared" si="2"/>
        <v>0</v>
      </c>
      <c r="Z61" s="423">
        <f t="shared" si="3"/>
        <v>11171.11</v>
      </c>
      <c r="AA61" s="423"/>
      <c r="AB61" s="423">
        <f t="shared" si="4"/>
        <v>0</v>
      </c>
      <c r="AC61" s="423">
        <v>0</v>
      </c>
      <c r="AD61" s="423">
        <v>0</v>
      </c>
      <c r="AE61" s="423">
        <v>0</v>
      </c>
      <c r="AF61" s="423">
        <v>0</v>
      </c>
      <c r="AG61" s="423">
        <v>0</v>
      </c>
      <c r="AH61" s="423">
        <v>0</v>
      </c>
      <c r="AI61" s="423">
        <v>0</v>
      </c>
      <c r="AJ61" s="423">
        <v>0</v>
      </c>
      <c r="AK61" s="423">
        <v>0</v>
      </c>
      <c r="AL61" s="423">
        <v>0</v>
      </c>
    </row>
    <row r="62" spans="1:38">
      <c r="A62" s="261">
        <v>2225</v>
      </c>
      <c r="B62" s="261">
        <v>103279</v>
      </c>
      <c r="C62" s="261" t="s">
        <v>576</v>
      </c>
      <c r="D62" s="261" t="s">
        <v>496</v>
      </c>
      <c r="E62" s="436" t="s">
        <v>291</v>
      </c>
      <c r="F62" t="s">
        <v>283</v>
      </c>
      <c r="G62" s="433"/>
      <c r="H62" s="261"/>
      <c r="I62" s="261"/>
      <c r="J62" s="432"/>
      <c r="K62" s="432"/>
      <c r="L62" s="432"/>
      <c r="M62" s="432"/>
      <c r="N62" s="432">
        <v>36296.239999999998</v>
      </c>
      <c r="O62" s="432" t="s">
        <v>515</v>
      </c>
      <c r="P62" s="432">
        <v>0</v>
      </c>
      <c r="Q62" s="432"/>
      <c r="R62" s="426"/>
      <c r="S62" s="426"/>
      <c r="T62" s="432">
        <f t="shared" si="5"/>
        <v>36296.239999999998</v>
      </c>
      <c r="U62" s="432">
        <f t="shared" si="0"/>
        <v>0</v>
      </c>
      <c r="V62" s="426">
        <f t="shared" si="6"/>
        <v>-36296.239999999998</v>
      </c>
      <c r="X62" s="423">
        <f t="shared" si="1"/>
        <v>0</v>
      </c>
      <c r="Y62" s="423">
        <f t="shared" si="2"/>
        <v>0</v>
      </c>
      <c r="Z62" s="423">
        <f t="shared" si="3"/>
        <v>36296.239999999998</v>
      </c>
      <c r="AA62" s="423"/>
      <c r="AB62" s="423">
        <f t="shared" si="4"/>
        <v>0</v>
      </c>
      <c r="AC62" s="423">
        <v>0</v>
      </c>
      <c r="AD62" s="423">
        <v>0</v>
      </c>
      <c r="AE62" s="423">
        <v>0</v>
      </c>
      <c r="AF62" s="423">
        <v>0</v>
      </c>
      <c r="AG62" s="423">
        <v>0</v>
      </c>
      <c r="AH62" s="423">
        <v>0</v>
      </c>
      <c r="AI62" s="423">
        <v>0</v>
      </c>
      <c r="AJ62" s="423">
        <v>0</v>
      </c>
      <c r="AK62" s="423">
        <v>0</v>
      </c>
      <c r="AL62" s="423">
        <v>0</v>
      </c>
    </row>
    <row r="63" spans="1:38">
      <c r="A63" s="261">
        <v>2412</v>
      </c>
      <c r="B63" s="261">
        <v>103349</v>
      </c>
      <c r="C63" s="261" t="s">
        <v>577</v>
      </c>
      <c r="D63" s="261" t="s">
        <v>497</v>
      </c>
      <c r="E63" s="436" t="s">
        <v>291</v>
      </c>
      <c r="F63" t="s">
        <v>283</v>
      </c>
      <c r="G63" s="433"/>
      <c r="H63" s="261"/>
      <c r="I63" s="261"/>
      <c r="J63" s="432"/>
      <c r="K63" s="432"/>
      <c r="L63" s="432"/>
      <c r="M63" s="432"/>
      <c r="N63" s="432"/>
      <c r="O63" s="432" t="s">
        <v>515</v>
      </c>
      <c r="P63" s="432">
        <v>0</v>
      </c>
      <c r="Q63" s="432"/>
      <c r="R63" s="426"/>
      <c r="S63" s="426"/>
      <c r="T63" s="432">
        <f t="shared" si="5"/>
        <v>0</v>
      </c>
      <c r="U63" s="432">
        <f t="shared" si="0"/>
        <v>0</v>
      </c>
      <c r="V63" s="426">
        <f t="shared" si="6"/>
        <v>0</v>
      </c>
      <c r="X63" s="423">
        <f t="shared" si="1"/>
        <v>0</v>
      </c>
      <c r="Y63" s="423">
        <f t="shared" si="2"/>
        <v>0</v>
      </c>
      <c r="Z63" s="423">
        <f t="shared" si="3"/>
        <v>0</v>
      </c>
      <c r="AA63" s="423"/>
      <c r="AB63" s="423">
        <f t="shared" si="4"/>
        <v>0</v>
      </c>
      <c r="AC63" s="423">
        <v>0</v>
      </c>
      <c r="AD63" s="423">
        <v>0</v>
      </c>
      <c r="AE63" s="423">
        <v>0</v>
      </c>
      <c r="AF63" s="423">
        <v>0</v>
      </c>
      <c r="AG63" s="423">
        <v>0</v>
      </c>
      <c r="AH63" s="423">
        <v>0</v>
      </c>
      <c r="AI63" s="423">
        <v>0</v>
      </c>
      <c r="AJ63" s="423">
        <v>0</v>
      </c>
      <c r="AK63" s="423">
        <v>0</v>
      </c>
      <c r="AL63" s="423">
        <v>0</v>
      </c>
    </row>
    <row r="64" spans="1:38">
      <c r="A64" s="261">
        <v>2478</v>
      </c>
      <c r="B64" s="261">
        <v>132007</v>
      </c>
      <c r="C64" s="261" t="s">
        <v>578</v>
      </c>
      <c r="D64" s="261" t="s">
        <v>490</v>
      </c>
      <c r="E64" s="436" t="s">
        <v>291</v>
      </c>
      <c r="F64" t="s">
        <v>283</v>
      </c>
      <c r="G64" s="433"/>
      <c r="H64" s="261"/>
      <c r="I64" s="261"/>
      <c r="J64" s="432">
        <v>627.75</v>
      </c>
      <c r="K64" s="432"/>
      <c r="L64" s="432" t="s">
        <v>513</v>
      </c>
      <c r="M64" s="432" t="s">
        <v>514</v>
      </c>
      <c r="N64" s="432"/>
      <c r="O64" s="432" t="s">
        <v>515</v>
      </c>
      <c r="P64" s="432">
        <v>0</v>
      </c>
      <c r="Q64" s="432"/>
      <c r="R64" s="426"/>
      <c r="S64" s="426"/>
      <c r="T64" s="432">
        <f t="shared" si="5"/>
        <v>627.75</v>
      </c>
      <c r="U64" s="432">
        <f t="shared" si="0"/>
        <v>0</v>
      </c>
      <c r="V64" s="426">
        <f t="shared" si="6"/>
        <v>-627.75</v>
      </c>
      <c r="X64" s="423">
        <f t="shared" si="1"/>
        <v>627.75</v>
      </c>
      <c r="Y64" s="423">
        <f t="shared" si="2"/>
        <v>0</v>
      </c>
      <c r="Z64" s="423">
        <f t="shared" si="3"/>
        <v>0</v>
      </c>
      <c r="AA64" s="423"/>
      <c r="AB64" s="423">
        <f t="shared" si="4"/>
        <v>0</v>
      </c>
      <c r="AC64" s="423">
        <v>0</v>
      </c>
      <c r="AD64" s="423">
        <v>0</v>
      </c>
      <c r="AE64" s="423">
        <v>0</v>
      </c>
      <c r="AF64" s="423">
        <v>0</v>
      </c>
      <c r="AG64" s="423">
        <v>0</v>
      </c>
      <c r="AH64" s="423">
        <v>0</v>
      </c>
      <c r="AI64" s="423">
        <v>0</v>
      </c>
      <c r="AJ64" s="423">
        <v>0</v>
      </c>
      <c r="AK64" s="423">
        <v>0</v>
      </c>
      <c r="AL64" s="423">
        <v>0</v>
      </c>
    </row>
    <row r="65" spans="1:38">
      <c r="A65" s="261">
        <v>4063</v>
      </c>
      <c r="B65" s="261">
        <v>103486</v>
      </c>
      <c r="C65" s="261" t="s">
        <v>579</v>
      </c>
      <c r="D65" s="261" t="s">
        <v>580</v>
      </c>
      <c r="E65" s="436" t="s">
        <v>294</v>
      </c>
      <c r="F65" t="s">
        <v>283</v>
      </c>
      <c r="G65" s="433">
        <v>80289.42</v>
      </c>
      <c r="H65" s="261"/>
      <c r="I65" s="261"/>
      <c r="J65" s="432">
        <v>13259.72</v>
      </c>
      <c r="K65" s="432"/>
      <c r="L65" s="432" t="s">
        <v>513</v>
      </c>
      <c r="M65" s="432" t="s">
        <v>514</v>
      </c>
      <c r="N65" s="432"/>
      <c r="O65" s="432" t="s">
        <v>515</v>
      </c>
      <c r="P65" s="432">
        <v>0</v>
      </c>
      <c r="Q65" s="432"/>
      <c r="R65" s="426"/>
      <c r="S65" s="426"/>
      <c r="T65" s="432">
        <f t="shared" si="5"/>
        <v>93549.14</v>
      </c>
      <c r="U65" s="432">
        <f t="shared" si="0"/>
        <v>0</v>
      </c>
      <c r="V65" s="426">
        <f t="shared" si="6"/>
        <v>-93549.14</v>
      </c>
      <c r="X65" s="423">
        <f t="shared" si="1"/>
        <v>93549.14</v>
      </c>
      <c r="Y65" s="423">
        <f t="shared" si="2"/>
        <v>0</v>
      </c>
      <c r="Z65" s="423">
        <f t="shared" si="3"/>
        <v>0</v>
      </c>
      <c r="AA65" s="423"/>
      <c r="AB65" s="423">
        <f t="shared" si="4"/>
        <v>0</v>
      </c>
      <c r="AC65" s="423">
        <v>0</v>
      </c>
      <c r="AD65" s="423">
        <v>0</v>
      </c>
      <c r="AE65" s="423">
        <v>0</v>
      </c>
      <c r="AF65" s="423">
        <v>0</v>
      </c>
      <c r="AG65" s="423">
        <v>0</v>
      </c>
      <c r="AH65" s="423">
        <v>0</v>
      </c>
      <c r="AI65" s="423">
        <v>0</v>
      </c>
      <c r="AJ65" s="423">
        <v>0</v>
      </c>
      <c r="AK65" s="423">
        <v>0</v>
      </c>
      <c r="AL65" s="423">
        <v>0</v>
      </c>
    </row>
    <row r="66" spans="1:38">
      <c r="A66" s="261">
        <v>3375</v>
      </c>
      <c r="B66" s="261">
        <v>103462</v>
      </c>
      <c r="C66" s="261" t="s">
        <v>581</v>
      </c>
      <c r="D66" s="261" t="s">
        <v>438</v>
      </c>
      <c r="E66" s="436" t="s">
        <v>291</v>
      </c>
      <c r="F66" t="s">
        <v>283</v>
      </c>
      <c r="G66" s="433"/>
      <c r="H66" s="261"/>
      <c r="I66" s="261"/>
      <c r="J66" s="432"/>
      <c r="K66" s="432">
        <v>9.4</v>
      </c>
      <c r="L66" s="432" t="s">
        <v>513</v>
      </c>
      <c r="M66" s="432" t="s">
        <v>514</v>
      </c>
      <c r="N66" s="432">
        <v>43605.58</v>
      </c>
      <c r="O66" s="432" t="s">
        <v>515</v>
      </c>
      <c r="P66" s="432">
        <v>0</v>
      </c>
      <c r="Q66" s="432">
        <v>106830.65</v>
      </c>
      <c r="R66" s="426" t="s">
        <v>582</v>
      </c>
      <c r="S66" s="426"/>
      <c r="T66" s="432">
        <f t="shared" si="5"/>
        <v>43605.58</v>
      </c>
      <c r="U66" s="432">
        <f t="shared" si="0"/>
        <v>106840.04999999999</v>
      </c>
      <c r="V66" s="426">
        <f t="shared" si="6"/>
        <v>63234.469999999987</v>
      </c>
      <c r="X66" s="423">
        <f t="shared" si="1"/>
        <v>0</v>
      </c>
      <c r="Y66" s="423">
        <f t="shared" si="2"/>
        <v>9.4</v>
      </c>
      <c r="Z66" s="423">
        <f t="shared" si="3"/>
        <v>43605.58</v>
      </c>
      <c r="AA66" s="423"/>
      <c r="AB66" s="423">
        <f t="shared" si="4"/>
        <v>106830.65</v>
      </c>
      <c r="AC66" s="423">
        <v>0</v>
      </c>
      <c r="AD66" s="423">
        <v>0</v>
      </c>
      <c r="AE66" s="423">
        <v>0</v>
      </c>
      <c r="AF66" s="423">
        <v>0</v>
      </c>
      <c r="AG66" s="423">
        <v>0</v>
      </c>
      <c r="AH66" s="423">
        <v>0</v>
      </c>
      <c r="AI66" s="423">
        <v>0</v>
      </c>
      <c r="AJ66" s="423">
        <v>0</v>
      </c>
      <c r="AK66" s="423">
        <v>0</v>
      </c>
      <c r="AL66" s="423">
        <v>0</v>
      </c>
    </row>
    <row r="67" spans="1:38">
      <c r="A67" s="261">
        <v>2010</v>
      </c>
      <c r="B67" s="261">
        <v>103159</v>
      </c>
      <c r="C67" s="261" t="s">
        <v>583</v>
      </c>
      <c r="D67" s="261" t="s">
        <v>284</v>
      </c>
      <c r="E67" s="436" t="s">
        <v>291</v>
      </c>
      <c r="F67" t="s">
        <v>283</v>
      </c>
      <c r="G67" s="433"/>
      <c r="H67" s="261"/>
      <c r="I67" s="261"/>
      <c r="J67" s="432"/>
      <c r="K67" s="432"/>
      <c r="L67" s="432"/>
      <c r="M67" s="432"/>
      <c r="N67" s="432"/>
      <c r="O67" s="432" t="s">
        <v>515</v>
      </c>
      <c r="P67" s="432">
        <v>0</v>
      </c>
      <c r="Q67" s="432"/>
      <c r="R67" s="426"/>
      <c r="S67" s="426"/>
      <c r="T67" s="432">
        <f t="shared" si="5"/>
        <v>0</v>
      </c>
      <c r="U67" s="432">
        <f t="shared" si="0"/>
        <v>0</v>
      </c>
      <c r="V67" s="426">
        <f t="shared" si="6"/>
        <v>0</v>
      </c>
      <c r="X67" s="423">
        <f t="shared" si="1"/>
        <v>0</v>
      </c>
      <c r="Y67" s="423">
        <f t="shared" si="2"/>
        <v>0</v>
      </c>
      <c r="Z67" s="423">
        <f t="shared" si="3"/>
        <v>0</v>
      </c>
      <c r="AA67" s="423"/>
      <c r="AB67" s="423">
        <f t="shared" si="4"/>
        <v>0</v>
      </c>
      <c r="AC67" s="423">
        <v>0</v>
      </c>
      <c r="AD67" s="423">
        <v>0</v>
      </c>
      <c r="AE67" s="423">
        <v>0</v>
      </c>
      <c r="AF67" s="423">
        <v>0</v>
      </c>
      <c r="AG67" s="423">
        <v>0</v>
      </c>
      <c r="AH67" s="423">
        <v>0</v>
      </c>
      <c r="AI67" s="423">
        <v>0</v>
      </c>
      <c r="AJ67" s="423">
        <v>0</v>
      </c>
      <c r="AK67" s="423">
        <v>0</v>
      </c>
      <c r="AL67" s="423">
        <v>0</v>
      </c>
    </row>
    <row r="68" spans="1:38">
      <c r="A68" s="261">
        <v>1021</v>
      </c>
      <c r="B68" s="261">
        <v>103134</v>
      </c>
      <c r="C68" s="261" t="s">
        <v>584</v>
      </c>
      <c r="D68" s="261" t="s">
        <v>367</v>
      </c>
      <c r="E68" s="436" t="s">
        <v>282</v>
      </c>
      <c r="F68" t="s">
        <v>293</v>
      </c>
      <c r="G68" s="433"/>
      <c r="H68" s="261"/>
      <c r="I68" s="261"/>
      <c r="J68" s="432"/>
      <c r="K68" s="432"/>
      <c r="L68" s="432"/>
      <c r="M68" s="432"/>
      <c r="N68" s="432"/>
      <c r="O68" s="432" t="s">
        <v>515</v>
      </c>
      <c r="P68" s="432">
        <v>0</v>
      </c>
      <c r="Q68" s="432"/>
      <c r="R68" s="426"/>
      <c r="S68" s="426"/>
      <c r="T68" s="432">
        <f t="shared" si="5"/>
        <v>0</v>
      </c>
      <c r="U68" s="432">
        <f t="shared" si="0"/>
        <v>0</v>
      </c>
      <c r="V68" s="426">
        <f t="shared" si="6"/>
        <v>0</v>
      </c>
      <c r="X68" s="423">
        <f t="shared" si="1"/>
        <v>0</v>
      </c>
      <c r="Y68" s="423">
        <f t="shared" si="2"/>
        <v>0</v>
      </c>
      <c r="Z68" s="423">
        <f t="shared" si="3"/>
        <v>0</v>
      </c>
      <c r="AA68" s="423"/>
      <c r="AB68" s="423">
        <f t="shared" si="4"/>
        <v>0</v>
      </c>
      <c r="AC68" s="423">
        <v>0</v>
      </c>
      <c r="AD68" s="423">
        <v>0</v>
      </c>
      <c r="AE68" s="423">
        <v>0</v>
      </c>
      <c r="AF68" s="423">
        <v>0</v>
      </c>
      <c r="AG68" s="423">
        <v>0</v>
      </c>
      <c r="AH68" s="423">
        <v>0</v>
      </c>
      <c r="AI68" s="423">
        <v>0</v>
      </c>
      <c r="AJ68" s="423">
        <v>0</v>
      </c>
      <c r="AK68" s="423">
        <v>0</v>
      </c>
      <c r="AL68" s="423">
        <v>0</v>
      </c>
    </row>
    <row r="69" spans="1:38">
      <c r="A69" s="261">
        <v>1027</v>
      </c>
      <c r="B69" s="261">
        <v>103140</v>
      </c>
      <c r="C69" s="261" t="s">
        <v>585</v>
      </c>
      <c r="D69" s="261" t="s">
        <v>280</v>
      </c>
      <c r="E69" s="436" t="s">
        <v>282</v>
      </c>
      <c r="F69" t="s">
        <v>293</v>
      </c>
      <c r="G69" s="433"/>
      <c r="H69" s="261"/>
      <c r="I69" s="261"/>
      <c r="J69" s="432"/>
      <c r="K69" s="432"/>
      <c r="L69" s="432"/>
      <c r="M69" s="432"/>
      <c r="N69" s="432"/>
      <c r="O69" s="432" t="s">
        <v>515</v>
      </c>
      <c r="P69" s="432">
        <v>0</v>
      </c>
      <c r="Q69" s="432"/>
      <c r="R69" s="426"/>
      <c r="S69" s="426"/>
      <c r="T69" s="432">
        <f t="shared" si="5"/>
        <v>0</v>
      </c>
      <c r="U69" s="432">
        <f t="shared" ref="U69:U132" si="7">Q69+K69</f>
        <v>0</v>
      </c>
      <c r="V69" s="426">
        <f t="shared" si="6"/>
        <v>0</v>
      </c>
      <c r="X69" s="423">
        <f t="shared" ref="X69:X132" si="8">SUMIF($G$1:$Q$1,$X$3,G69:Q69)</f>
        <v>0</v>
      </c>
      <c r="Y69" s="423">
        <f t="shared" ref="Y69:Y132" si="9">SUMIF($G$1:$Q$1,$Y$3,G69:Q69)</f>
        <v>0</v>
      </c>
      <c r="Z69" s="423">
        <f t="shared" ref="Z69:Z132" si="10">SUMIF($G$1:$Q$1,$Z$3,G69:Q69)</f>
        <v>0</v>
      </c>
      <c r="AA69" s="423"/>
      <c r="AB69" s="423">
        <f t="shared" ref="AB69:AB132" si="11">SUMIF($G$1:$Q$1,$AB$3,G69:Q69)</f>
        <v>0</v>
      </c>
      <c r="AC69" s="423">
        <v>0</v>
      </c>
      <c r="AD69" s="423">
        <v>0</v>
      </c>
      <c r="AE69" s="423">
        <v>0</v>
      </c>
      <c r="AF69" s="423">
        <v>0</v>
      </c>
      <c r="AG69" s="423">
        <v>0</v>
      </c>
      <c r="AH69" s="423">
        <v>0</v>
      </c>
      <c r="AI69" s="423">
        <v>0</v>
      </c>
      <c r="AJ69" s="423">
        <v>0</v>
      </c>
      <c r="AK69" s="423">
        <v>0</v>
      </c>
      <c r="AL69" s="423">
        <v>0</v>
      </c>
    </row>
    <row r="70" spans="1:38">
      <c r="A70" s="261">
        <v>1802</v>
      </c>
      <c r="B70" s="261">
        <v>103150</v>
      </c>
      <c r="C70" s="261" t="s">
        <v>586</v>
      </c>
      <c r="D70" s="261" t="s">
        <v>342</v>
      </c>
      <c r="E70" s="436" t="s">
        <v>282</v>
      </c>
      <c r="F70" t="s">
        <v>293</v>
      </c>
      <c r="G70" s="433"/>
      <c r="H70" s="261"/>
      <c r="I70" s="261"/>
      <c r="J70" s="432"/>
      <c r="K70" s="432"/>
      <c r="L70" s="432"/>
      <c r="M70" s="432"/>
      <c r="N70" s="432"/>
      <c r="O70" s="432" t="s">
        <v>515</v>
      </c>
      <c r="P70" s="432">
        <v>0</v>
      </c>
      <c r="Q70" s="432"/>
      <c r="R70" s="426"/>
      <c r="S70" s="426"/>
      <c r="T70" s="432">
        <f t="shared" ref="T70:T133" si="12">G70+J70+N70</f>
        <v>0</v>
      </c>
      <c r="U70" s="432">
        <f t="shared" si="7"/>
        <v>0</v>
      </c>
      <c r="V70" s="426">
        <f t="shared" ref="V70:V133" si="13">U70-T70</f>
        <v>0</v>
      </c>
      <c r="X70" s="423">
        <f t="shared" si="8"/>
        <v>0</v>
      </c>
      <c r="Y70" s="423">
        <f t="shared" si="9"/>
        <v>0</v>
      </c>
      <c r="Z70" s="423">
        <f t="shared" si="10"/>
        <v>0</v>
      </c>
      <c r="AA70" s="423"/>
      <c r="AB70" s="423">
        <f t="shared" si="11"/>
        <v>0</v>
      </c>
      <c r="AC70" s="423">
        <v>0</v>
      </c>
      <c r="AD70" s="423">
        <v>0</v>
      </c>
      <c r="AE70" s="423">
        <v>0</v>
      </c>
      <c r="AF70" s="423">
        <v>0</v>
      </c>
      <c r="AG70" s="423">
        <v>0</v>
      </c>
      <c r="AH70" s="423">
        <v>0</v>
      </c>
      <c r="AI70" s="423">
        <v>0</v>
      </c>
      <c r="AJ70" s="423">
        <v>0</v>
      </c>
      <c r="AK70" s="423">
        <v>0</v>
      </c>
      <c r="AL70" s="423">
        <v>0</v>
      </c>
    </row>
    <row r="71" spans="1:38">
      <c r="A71" s="261">
        <v>5949</v>
      </c>
      <c r="B71" s="261">
        <v>131465</v>
      </c>
      <c r="C71" s="261" t="s">
        <v>587</v>
      </c>
      <c r="D71" s="261" t="s">
        <v>285</v>
      </c>
      <c r="E71" s="436" t="s">
        <v>291</v>
      </c>
      <c r="F71" t="s">
        <v>293</v>
      </c>
      <c r="G71" s="433"/>
      <c r="H71" s="261"/>
      <c r="I71" s="261"/>
      <c r="J71" s="432"/>
      <c r="K71" s="432"/>
      <c r="L71" s="432"/>
      <c r="M71" s="432"/>
      <c r="N71" s="432"/>
      <c r="O71" s="432" t="s">
        <v>515</v>
      </c>
      <c r="P71" s="432">
        <v>0</v>
      </c>
      <c r="Q71" s="432"/>
      <c r="R71" s="426"/>
      <c r="S71" s="426"/>
      <c r="T71" s="432">
        <f t="shared" si="12"/>
        <v>0</v>
      </c>
      <c r="U71" s="432">
        <f t="shared" si="7"/>
        <v>0</v>
      </c>
      <c r="V71" s="426">
        <f t="shared" si="13"/>
        <v>0</v>
      </c>
      <c r="X71" s="423">
        <f t="shared" si="8"/>
        <v>0</v>
      </c>
      <c r="Y71" s="423">
        <f t="shared" si="9"/>
        <v>0</v>
      </c>
      <c r="Z71" s="423">
        <f t="shared" si="10"/>
        <v>0</v>
      </c>
      <c r="AA71" s="423"/>
      <c r="AB71" s="423">
        <f t="shared" si="11"/>
        <v>0</v>
      </c>
      <c r="AC71" s="423">
        <v>0</v>
      </c>
      <c r="AD71" s="423">
        <v>0</v>
      </c>
      <c r="AE71" s="423">
        <v>0</v>
      </c>
      <c r="AF71" s="423">
        <v>0</v>
      </c>
      <c r="AG71" s="423">
        <v>0</v>
      </c>
      <c r="AH71" s="423">
        <v>0</v>
      </c>
      <c r="AI71" s="423">
        <v>0</v>
      </c>
      <c r="AJ71" s="423">
        <v>0</v>
      </c>
      <c r="AK71" s="423">
        <v>0</v>
      </c>
      <c r="AL71" s="423">
        <v>0</v>
      </c>
    </row>
    <row r="72" spans="1:38">
      <c r="A72" s="261">
        <v>2062</v>
      </c>
      <c r="B72" s="261">
        <v>103192</v>
      </c>
      <c r="C72" s="261" t="s">
        <v>588</v>
      </c>
      <c r="D72" s="261" t="s">
        <v>288</v>
      </c>
      <c r="E72" s="436" t="s">
        <v>291</v>
      </c>
      <c r="F72" t="s">
        <v>293</v>
      </c>
      <c r="G72" s="433"/>
      <c r="H72" s="261"/>
      <c r="I72" s="261"/>
      <c r="J72" s="432"/>
      <c r="K72" s="432"/>
      <c r="L72" s="432"/>
      <c r="M72" s="432"/>
      <c r="N72" s="432">
        <v>45463.66</v>
      </c>
      <c r="O72" s="432" t="s">
        <v>515</v>
      </c>
      <c r="P72" s="432">
        <v>0</v>
      </c>
      <c r="Q72" s="432"/>
      <c r="R72" s="426"/>
      <c r="S72" s="426"/>
      <c r="T72" s="432">
        <f t="shared" si="12"/>
        <v>45463.66</v>
      </c>
      <c r="U72" s="432">
        <f t="shared" si="7"/>
        <v>0</v>
      </c>
      <c r="V72" s="426">
        <f t="shared" si="13"/>
        <v>-45463.66</v>
      </c>
      <c r="X72" s="423">
        <f t="shared" si="8"/>
        <v>0</v>
      </c>
      <c r="Y72" s="423">
        <f t="shared" si="9"/>
        <v>0</v>
      </c>
      <c r="Z72" s="423">
        <f t="shared" si="10"/>
        <v>45463.66</v>
      </c>
      <c r="AA72" s="423"/>
      <c r="AB72" s="423">
        <f t="shared" si="11"/>
        <v>0</v>
      </c>
      <c r="AC72" s="423">
        <v>0</v>
      </c>
      <c r="AD72" s="423">
        <v>0</v>
      </c>
      <c r="AE72" s="423">
        <v>0</v>
      </c>
      <c r="AF72" s="423">
        <v>0</v>
      </c>
      <c r="AG72" s="423">
        <v>0</v>
      </c>
      <c r="AH72" s="423">
        <v>0</v>
      </c>
      <c r="AI72" s="423">
        <v>0</v>
      </c>
      <c r="AJ72" s="423">
        <v>0</v>
      </c>
      <c r="AK72" s="423">
        <v>0</v>
      </c>
      <c r="AL72" s="423">
        <v>0</v>
      </c>
    </row>
    <row r="73" spans="1:38">
      <c r="A73" s="261">
        <v>2014</v>
      </c>
      <c r="B73" s="261">
        <v>103162</v>
      </c>
      <c r="C73" s="261" t="s">
        <v>589</v>
      </c>
      <c r="D73" s="261" t="s">
        <v>292</v>
      </c>
      <c r="E73" s="436" t="s">
        <v>291</v>
      </c>
      <c r="F73" t="s">
        <v>293</v>
      </c>
      <c r="G73" s="433"/>
      <c r="H73" s="261"/>
      <c r="I73" s="261"/>
      <c r="J73" s="432"/>
      <c r="K73" s="432"/>
      <c r="L73" s="432"/>
      <c r="M73" s="432"/>
      <c r="N73" s="432">
        <v>25003.53</v>
      </c>
      <c r="O73" s="432" t="s">
        <v>515</v>
      </c>
      <c r="P73" s="432">
        <v>0</v>
      </c>
      <c r="Q73" s="432"/>
      <c r="R73" s="426"/>
      <c r="S73" s="426"/>
      <c r="T73" s="432">
        <f t="shared" si="12"/>
        <v>25003.53</v>
      </c>
      <c r="U73" s="432">
        <f t="shared" si="7"/>
        <v>0</v>
      </c>
      <c r="V73" s="426">
        <f t="shared" si="13"/>
        <v>-25003.53</v>
      </c>
      <c r="X73" s="423">
        <f t="shared" si="8"/>
        <v>0</v>
      </c>
      <c r="Y73" s="423">
        <f t="shared" si="9"/>
        <v>0</v>
      </c>
      <c r="Z73" s="423">
        <f t="shared" si="10"/>
        <v>25003.53</v>
      </c>
      <c r="AA73" s="423"/>
      <c r="AB73" s="423">
        <f t="shared" si="11"/>
        <v>0</v>
      </c>
      <c r="AC73" s="423">
        <v>0</v>
      </c>
      <c r="AD73" s="423">
        <v>0</v>
      </c>
      <c r="AE73" s="423">
        <v>0</v>
      </c>
      <c r="AF73" s="423">
        <v>0</v>
      </c>
      <c r="AG73" s="423">
        <v>0</v>
      </c>
      <c r="AH73" s="423">
        <v>0</v>
      </c>
      <c r="AI73" s="423">
        <v>0</v>
      </c>
      <c r="AJ73" s="423">
        <v>0</v>
      </c>
      <c r="AK73" s="423">
        <v>0</v>
      </c>
      <c r="AL73" s="423">
        <v>0</v>
      </c>
    </row>
    <row r="74" spans="1:38">
      <c r="A74" s="261">
        <v>7052</v>
      </c>
      <c r="B74" s="261">
        <v>103627</v>
      </c>
      <c r="C74" s="261" t="s">
        <v>590</v>
      </c>
      <c r="D74" s="261" t="s">
        <v>297</v>
      </c>
      <c r="E74" s="436" t="s">
        <v>296</v>
      </c>
      <c r="F74" t="s">
        <v>293</v>
      </c>
      <c r="G74" s="433"/>
      <c r="H74" s="261"/>
      <c r="I74" s="261"/>
      <c r="J74" s="432"/>
      <c r="K74" s="432"/>
      <c r="L74" s="432"/>
      <c r="M74" s="432"/>
      <c r="N74" s="432">
        <v>11209.93</v>
      </c>
      <c r="O74" s="432" t="s">
        <v>515</v>
      </c>
      <c r="P74" s="432">
        <v>0</v>
      </c>
      <c r="Q74" s="432"/>
      <c r="R74" s="426"/>
      <c r="S74" s="426"/>
      <c r="T74" s="432">
        <f t="shared" si="12"/>
        <v>11209.93</v>
      </c>
      <c r="U74" s="432">
        <f t="shared" si="7"/>
        <v>0</v>
      </c>
      <c r="V74" s="426">
        <f t="shared" si="13"/>
        <v>-11209.93</v>
      </c>
      <c r="X74" s="423">
        <f t="shared" si="8"/>
        <v>0</v>
      </c>
      <c r="Y74" s="423">
        <f t="shared" si="9"/>
        <v>0</v>
      </c>
      <c r="Z74" s="423">
        <f t="shared" si="10"/>
        <v>11209.93</v>
      </c>
      <c r="AA74" s="423"/>
      <c r="AB74" s="423">
        <f t="shared" si="11"/>
        <v>0</v>
      </c>
      <c r="AC74" s="423">
        <v>0</v>
      </c>
      <c r="AD74" s="423">
        <v>0</v>
      </c>
      <c r="AE74" s="423">
        <v>0</v>
      </c>
      <c r="AF74" s="423">
        <v>0</v>
      </c>
      <c r="AG74" s="423">
        <v>0</v>
      </c>
      <c r="AH74" s="423">
        <v>0</v>
      </c>
      <c r="AI74" s="423">
        <v>0</v>
      </c>
      <c r="AJ74" s="423">
        <v>0</v>
      </c>
      <c r="AK74" s="423">
        <v>0</v>
      </c>
      <c r="AL74" s="423">
        <v>0</v>
      </c>
    </row>
    <row r="75" spans="1:38">
      <c r="A75" s="261">
        <v>2017</v>
      </c>
      <c r="B75" s="261">
        <v>103164</v>
      </c>
      <c r="C75" s="261" t="s">
        <v>591</v>
      </c>
      <c r="D75" s="261" t="s">
        <v>298</v>
      </c>
      <c r="E75" s="436" t="s">
        <v>291</v>
      </c>
      <c r="F75" t="s">
        <v>293</v>
      </c>
      <c r="G75" s="433"/>
      <c r="H75" s="261"/>
      <c r="I75" s="261"/>
      <c r="J75" s="432"/>
      <c r="K75" s="432"/>
      <c r="L75" s="432"/>
      <c r="M75" s="432"/>
      <c r="N75" s="432"/>
      <c r="O75" s="432" t="s">
        <v>515</v>
      </c>
      <c r="P75" s="432">
        <v>0</v>
      </c>
      <c r="Q75" s="432"/>
      <c r="R75" s="426"/>
      <c r="S75" s="426"/>
      <c r="T75" s="432">
        <f t="shared" si="12"/>
        <v>0</v>
      </c>
      <c r="U75" s="432">
        <f t="shared" si="7"/>
        <v>0</v>
      </c>
      <c r="V75" s="426">
        <f t="shared" si="13"/>
        <v>0</v>
      </c>
      <c r="X75" s="423">
        <f t="shared" si="8"/>
        <v>0</v>
      </c>
      <c r="Y75" s="423">
        <f t="shared" si="9"/>
        <v>0</v>
      </c>
      <c r="Z75" s="423">
        <f t="shared" si="10"/>
        <v>0</v>
      </c>
      <c r="AA75" s="423"/>
      <c r="AB75" s="423">
        <f t="shared" si="11"/>
        <v>0</v>
      </c>
      <c r="AC75" s="423">
        <v>0</v>
      </c>
      <c r="AD75" s="423">
        <v>0</v>
      </c>
      <c r="AE75" s="423">
        <v>0</v>
      </c>
      <c r="AF75" s="423">
        <v>0</v>
      </c>
      <c r="AG75" s="423">
        <v>0</v>
      </c>
      <c r="AH75" s="423">
        <v>0</v>
      </c>
      <c r="AI75" s="423">
        <v>0</v>
      </c>
      <c r="AJ75" s="423">
        <v>0</v>
      </c>
      <c r="AK75" s="423">
        <v>0</v>
      </c>
      <c r="AL75" s="423">
        <v>0</v>
      </c>
    </row>
    <row r="76" spans="1:38">
      <c r="A76" s="261">
        <v>2016</v>
      </c>
      <c r="B76" s="261">
        <v>103163</v>
      </c>
      <c r="C76" s="261" t="s">
        <v>592</v>
      </c>
      <c r="D76" s="261" t="s">
        <v>299</v>
      </c>
      <c r="E76" s="436" t="s">
        <v>291</v>
      </c>
      <c r="F76" t="s">
        <v>293</v>
      </c>
      <c r="G76" s="433"/>
      <c r="H76" s="261"/>
      <c r="I76" s="261"/>
      <c r="J76" s="432"/>
      <c r="K76" s="432"/>
      <c r="L76" s="432"/>
      <c r="M76" s="432"/>
      <c r="N76" s="432"/>
      <c r="O76" s="432" t="s">
        <v>515</v>
      </c>
      <c r="P76" s="432">
        <v>0</v>
      </c>
      <c r="Q76" s="432"/>
      <c r="R76" s="426"/>
      <c r="S76" s="426"/>
      <c r="T76" s="432">
        <f t="shared" si="12"/>
        <v>0</v>
      </c>
      <c r="U76" s="432">
        <f t="shared" si="7"/>
        <v>0</v>
      </c>
      <c r="V76" s="426">
        <f t="shared" si="13"/>
        <v>0</v>
      </c>
      <c r="X76" s="423">
        <f t="shared" si="8"/>
        <v>0</v>
      </c>
      <c r="Y76" s="423">
        <f t="shared" si="9"/>
        <v>0</v>
      </c>
      <c r="Z76" s="423">
        <f t="shared" si="10"/>
        <v>0</v>
      </c>
      <c r="AA76" s="423"/>
      <c r="AB76" s="423">
        <f t="shared" si="11"/>
        <v>0</v>
      </c>
      <c r="AC76" s="423">
        <v>0</v>
      </c>
      <c r="AD76" s="423">
        <v>0</v>
      </c>
      <c r="AE76" s="423">
        <v>0</v>
      </c>
      <c r="AF76" s="423">
        <v>0</v>
      </c>
      <c r="AG76" s="423">
        <v>0</v>
      </c>
      <c r="AH76" s="423">
        <v>0</v>
      </c>
      <c r="AI76" s="423">
        <v>0</v>
      </c>
      <c r="AJ76" s="423">
        <v>0</v>
      </c>
      <c r="AK76" s="423">
        <v>0</v>
      </c>
      <c r="AL76" s="423">
        <v>0</v>
      </c>
    </row>
    <row r="77" spans="1:38">
      <c r="A77" s="261">
        <v>2241</v>
      </c>
      <c r="B77" s="261">
        <v>103291</v>
      </c>
      <c r="C77" s="261" t="s">
        <v>593</v>
      </c>
      <c r="D77" s="261" t="s">
        <v>301</v>
      </c>
      <c r="E77" s="436" t="s">
        <v>291</v>
      </c>
      <c r="F77" t="s">
        <v>293</v>
      </c>
      <c r="G77" s="433"/>
      <c r="H77" s="261"/>
      <c r="I77" s="261"/>
      <c r="J77" s="432"/>
      <c r="K77" s="432"/>
      <c r="L77" s="432"/>
      <c r="M77" s="432"/>
      <c r="N77" s="432"/>
      <c r="O77" s="432" t="s">
        <v>515</v>
      </c>
      <c r="P77" s="432">
        <v>0</v>
      </c>
      <c r="Q77" s="432"/>
      <c r="R77" s="426"/>
      <c r="S77" s="426"/>
      <c r="T77" s="432">
        <f t="shared" si="12"/>
        <v>0</v>
      </c>
      <c r="U77" s="432">
        <f t="shared" si="7"/>
        <v>0</v>
      </c>
      <c r="V77" s="426">
        <f t="shared" si="13"/>
        <v>0</v>
      </c>
      <c r="X77" s="423">
        <f t="shared" si="8"/>
        <v>0</v>
      </c>
      <c r="Y77" s="423">
        <f t="shared" si="9"/>
        <v>0</v>
      </c>
      <c r="Z77" s="423">
        <f t="shared" si="10"/>
        <v>0</v>
      </c>
      <c r="AA77" s="423"/>
      <c r="AB77" s="423">
        <f t="shared" si="11"/>
        <v>0</v>
      </c>
      <c r="AC77" s="423">
        <v>0</v>
      </c>
      <c r="AD77" s="423">
        <v>0</v>
      </c>
      <c r="AE77" s="423">
        <v>0</v>
      </c>
      <c r="AF77" s="423">
        <v>0</v>
      </c>
      <c r="AG77" s="423">
        <v>0</v>
      </c>
      <c r="AH77" s="423">
        <v>0</v>
      </c>
      <c r="AI77" s="423">
        <v>0</v>
      </c>
      <c r="AJ77" s="423">
        <v>0</v>
      </c>
      <c r="AK77" s="423">
        <v>0</v>
      </c>
      <c r="AL77" s="423">
        <v>0</v>
      </c>
    </row>
    <row r="78" spans="1:38">
      <c r="A78" s="261">
        <v>2456</v>
      </c>
      <c r="B78" s="261">
        <v>103383</v>
      </c>
      <c r="C78" s="261" t="s">
        <v>594</v>
      </c>
      <c r="D78" s="261" t="s">
        <v>302</v>
      </c>
      <c r="E78" s="436" t="s">
        <v>291</v>
      </c>
      <c r="F78" t="s">
        <v>293</v>
      </c>
      <c r="G78" s="433"/>
      <c r="H78" s="261"/>
      <c r="I78" s="261"/>
      <c r="J78" s="432"/>
      <c r="K78" s="432"/>
      <c r="L78" s="432"/>
      <c r="M78" s="432"/>
      <c r="N78" s="432"/>
      <c r="O78" s="432" t="s">
        <v>515</v>
      </c>
      <c r="P78" s="432">
        <v>0</v>
      </c>
      <c r="Q78" s="432"/>
      <c r="R78" s="426"/>
      <c r="S78" s="426"/>
      <c r="T78" s="432">
        <f t="shared" si="12"/>
        <v>0</v>
      </c>
      <c r="U78" s="432">
        <f t="shared" si="7"/>
        <v>0</v>
      </c>
      <c r="V78" s="426">
        <f t="shared" si="13"/>
        <v>0</v>
      </c>
      <c r="X78" s="423">
        <f t="shared" si="8"/>
        <v>0</v>
      </c>
      <c r="Y78" s="423">
        <f t="shared" si="9"/>
        <v>0</v>
      </c>
      <c r="Z78" s="423">
        <f t="shared" si="10"/>
        <v>0</v>
      </c>
      <c r="AA78" s="423"/>
      <c r="AB78" s="423">
        <f t="shared" si="11"/>
        <v>0</v>
      </c>
      <c r="AC78" s="423">
        <v>0</v>
      </c>
      <c r="AD78" s="423">
        <v>0</v>
      </c>
      <c r="AE78" s="423">
        <v>0</v>
      </c>
      <c r="AF78" s="423">
        <v>0</v>
      </c>
      <c r="AG78" s="423">
        <v>0</v>
      </c>
      <c r="AH78" s="423">
        <v>0</v>
      </c>
      <c r="AI78" s="423">
        <v>0</v>
      </c>
      <c r="AJ78" s="423">
        <v>0</v>
      </c>
      <c r="AK78" s="423">
        <v>0</v>
      </c>
      <c r="AL78" s="423">
        <v>0</v>
      </c>
    </row>
    <row r="79" spans="1:38">
      <c r="A79" s="261">
        <v>2254</v>
      </c>
      <c r="B79" s="261">
        <v>103300</v>
      </c>
      <c r="C79" s="261" t="s">
        <v>595</v>
      </c>
      <c r="D79" s="261" t="s">
        <v>306</v>
      </c>
      <c r="E79" s="436" t="s">
        <v>291</v>
      </c>
      <c r="F79" t="s">
        <v>293</v>
      </c>
      <c r="G79" s="433"/>
      <c r="H79" s="261"/>
      <c r="I79" s="261"/>
      <c r="J79" s="432"/>
      <c r="K79" s="432"/>
      <c r="L79" s="432"/>
      <c r="M79" s="432"/>
      <c r="N79" s="432">
        <v>130138.42000000001</v>
      </c>
      <c r="O79" s="432" t="s">
        <v>515</v>
      </c>
      <c r="P79" s="432">
        <v>0</v>
      </c>
      <c r="Q79" s="432"/>
      <c r="R79" s="426"/>
      <c r="S79" s="426"/>
      <c r="T79" s="432">
        <f t="shared" si="12"/>
        <v>130138.42000000001</v>
      </c>
      <c r="U79" s="432">
        <f t="shared" si="7"/>
        <v>0</v>
      </c>
      <c r="V79" s="426">
        <f t="shared" si="13"/>
        <v>-130138.42000000001</v>
      </c>
      <c r="X79" s="423">
        <f t="shared" si="8"/>
        <v>0</v>
      </c>
      <c r="Y79" s="423">
        <f t="shared" si="9"/>
        <v>0</v>
      </c>
      <c r="Z79" s="423">
        <f t="shared" si="10"/>
        <v>130138.42000000001</v>
      </c>
      <c r="AA79" s="423"/>
      <c r="AB79" s="423">
        <f t="shared" si="11"/>
        <v>0</v>
      </c>
      <c r="AC79" s="423">
        <v>0</v>
      </c>
      <c r="AD79" s="423">
        <v>0</v>
      </c>
      <c r="AE79" s="423">
        <v>0</v>
      </c>
      <c r="AF79" s="423">
        <v>0</v>
      </c>
      <c r="AG79" s="423">
        <v>0</v>
      </c>
      <c r="AH79" s="423">
        <v>0</v>
      </c>
      <c r="AI79" s="423">
        <v>0</v>
      </c>
      <c r="AJ79" s="423">
        <v>0</v>
      </c>
      <c r="AK79" s="423">
        <v>0</v>
      </c>
      <c r="AL79" s="423">
        <v>0</v>
      </c>
    </row>
    <row r="80" spans="1:38">
      <c r="A80" s="261">
        <v>1025</v>
      </c>
      <c r="B80" s="261">
        <v>103138</v>
      </c>
      <c r="C80" s="261" t="s">
        <v>596</v>
      </c>
      <c r="D80" s="261" t="s">
        <v>307</v>
      </c>
      <c r="E80" s="436" t="s">
        <v>282</v>
      </c>
      <c r="F80" t="s">
        <v>293</v>
      </c>
      <c r="G80" s="433"/>
      <c r="H80" s="261"/>
      <c r="I80" s="261"/>
      <c r="J80" s="432"/>
      <c r="K80" s="432"/>
      <c r="L80" s="432"/>
      <c r="M80" s="432"/>
      <c r="N80" s="432"/>
      <c r="O80" s="432" t="s">
        <v>515</v>
      </c>
      <c r="P80" s="432">
        <v>0</v>
      </c>
      <c r="Q80" s="432"/>
      <c r="R80" s="426"/>
      <c r="S80" s="426"/>
      <c r="T80" s="432">
        <f t="shared" si="12"/>
        <v>0</v>
      </c>
      <c r="U80" s="432">
        <f t="shared" si="7"/>
        <v>0</v>
      </c>
      <c r="V80" s="426">
        <f t="shared" si="13"/>
        <v>0</v>
      </c>
      <c r="X80" s="423">
        <f t="shared" si="8"/>
        <v>0</v>
      </c>
      <c r="Y80" s="423">
        <f t="shared" si="9"/>
        <v>0</v>
      </c>
      <c r="Z80" s="423">
        <f t="shared" si="10"/>
        <v>0</v>
      </c>
      <c r="AA80" s="423"/>
      <c r="AB80" s="423">
        <f t="shared" si="11"/>
        <v>0</v>
      </c>
      <c r="AC80" s="423">
        <v>0</v>
      </c>
      <c r="AD80" s="423">
        <v>0</v>
      </c>
      <c r="AE80" s="423">
        <v>0</v>
      </c>
      <c r="AF80" s="423">
        <v>0</v>
      </c>
      <c r="AG80" s="423">
        <v>0</v>
      </c>
      <c r="AH80" s="423">
        <v>0</v>
      </c>
      <c r="AI80" s="423">
        <v>0</v>
      </c>
      <c r="AJ80" s="423">
        <v>0</v>
      </c>
      <c r="AK80" s="423">
        <v>0</v>
      </c>
      <c r="AL80" s="423">
        <v>0</v>
      </c>
    </row>
    <row r="81" spans="1:38">
      <c r="A81" s="261">
        <v>3353</v>
      </c>
      <c r="B81" s="261">
        <v>103445</v>
      </c>
      <c r="C81" s="261" t="s">
        <v>597</v>
      </c>
      <c r="D81" s="261" t="s">
        <v>313</v>
      </c>
      <c r="E81" s="436" t="s">
        <v>291</v>
      </c>
      <c r="F81" t="s">
        <v>293</v>
      </c>
      <c r="G81" s="433"/>
      <c r="H81" s="261"/>
      <c r="I81" s="261"/>
      <c r="J81" s="432"/>
      <c r="K81" s="432"/>
      <c r="L81" s="432"/>
      <c r="M81" s="432"/>
      <c r="N81" s="432">
        <v>56969.1</v>
      </c>
      <c r="O81" s="432" t="s">
        <v>515</v>
      </c>
      <c r="P81" s="432">
        <v>0</v>
      </c>
      <c r="Q81" s="432"/>
      <c r="R81" s="426"/>
      <c r="S81" s="426"/>
      <c r="T81" s="432">
        <f t="shared" si="12"/>
        <v>56969.1</v>
      </c>
      <c r="U81" s="432">
        <f t="shared" si="7"/>
        <v>0</v>
      </c>
      <c r="V81" s="426">
        <f t="shared" si="13"/>
        <v>-56969.1</v>
      </c>
      <c r="X81" s="423">
        <f t="shared" si="8"/>
        <v>0</v>
      </c>
      <c r="Y81" s="423">
        <f t="shared" si="9"/>
        <v>0</v>
      </c>
      <c r="Z81" s="423">
        <f t="shared" si="10"/>
        <v>56969.1</v>
      </c>
      <c r="AA81" s="423"/>
      <c r="AB81" s="423">
        <f t="shared" si="11"/>
        <v>0</v>
      </c>
      <c r="AC81" s="423">
        <v>0</v>
      </c>
      <c r="AD81" s="423">
        <v>0</v>
      </c>
      <c r="AE81" s="423">
        <v>0</v>
      </c>
      <c r="AF81" s="423">
        <v>0</v>
      </c>
      <c r="AG81" s="423">
        <v>0</v>
      </c>
      <c r="AH81" s="423">
        <v>0</v>
      </c>
      <c r="AI81" s="423">
        <v>0</v>
      </c>
      <c r="AJ81" s="423">
        <v>0</v>
      </c>
      <c r="AK81" s="423">
        <v>0</v>
      </c>
      <c r="AL81" s="423">
        <v>0</v>
      </c>
    </row>
    <row r="82" spans="1:38">
      <c r="A82" s="261">
        <v>1002</v>
      </c>
      <c r="B82" s="261">
        <v>103121</v>
      </c>
      <c r="C82" s="261" t="s">
        <v>598</v>
      </c>
      <c r="D82" s="261" t="s">
        <v>315</v>
      </c>
      <c r="E82" s="436" t="s">
        <v>282</v>
      </c>
      <c r="F82" t="s">
        <v>293</v>
      </c>
      <c r="G82" s="433"/>
      <c r="H82" s="261"/>
      <c r="I82" s="261"/>
      <c r="J82" s="432"/>
      <c r="K82" s="432"/>
      <c r="L82" s="432"/>
      <c r="M82" s="432"/>
      <c r="N82" s="432"/>
      <c r="O82" s="432" t="s">
        <v>515</v>
      </c>
      <c r="P82" s="432">
        <v>0</v>
      </c>
      <c r="Q82" s="432"/>
      <c r="R82" s="426"/>
      <c r="S82" s="426"/>
      <c r="T82" s="432">
        <f t="shared" si="12"/>
        <v>0</v>
      </c>
      <c r="U82" s="432">
        <f t="shared" si="7"/>
        <v>0</v>
      </c>
      <c r="V82" s="426">
        <f t="shared" si="13"/>
        <v>0</v>
      </c>
      <c r="X82" s="423">
        <f t="shared" si="8"/>
        <v>0</v>
      </c>
      <c r="Y82" s="423">
        <f t="shared" si="9"/>
        <v>0</v>
      </c>
      <c r="Z82" s="423">
        <f t="shared" si="10"/>
        <v>0</v>
      </c>
      <c r="AA82" s="423"/>
      <c r="AB82" s="423">
        <f t="shared" si="11"/>
        <v>0</v>
      </c>
      <c r="AC82" s="423">
        <v>0</v>
      </c>
      <c r="AD82" s="423">
        <v>0</v>
      </c>
      <c r="AE82" s="423">
        <v>0</v>
      </c>
      <c r="AF82" s="423">
        <v>0</v>
      </c>
      <c r="AG82" s="423">
        <v>0</v>
      </c>
      <c r="AH82" s="423">
        <v>0</v>
      </c>
      <c r="AI82" s="423">
        <v>0</v>
      </c>
      <c r="AJ82" s="423">
        <v>0</v>
      </c>
      <c r="AK82" s="423">
        <v>0</v>
      </c>
      <c r="AL82" s="423">
        <v>0</v>
      </c>
    </row>
    <row r="83" spans="1:38">
      <c r="A83" s="261">
        <v>1048</v>
      </c>
      <c r="B83" s="261">
        <v>103144</v>
      </c>
      <c r="C83" s="261" t="s">
        <v>599</v>
      </c>
      <c r="D83" s="261" t="s">
        <v>320</v>
      </c>
      <c r="E83" s="436" t="s">
        <v>282</v>
      </c>
      <c r="F83" t="s">
        <v>293</v>
      </c>
      <c r="G83" s="433"/>
      <c r="H83" s="261"/>
      <c r="I83" s="261"/>
      <c r="J83" s="432"/>
      <c r="K83" s="432"/>
      <c r="L83" s="432"/>
      <c r="M83" s="432"/>
      <c r="N83" s="432"/>
      <c r="O83" s="432" t="s">
        <v>515</v>
      </c>
      <c r="P83" s="432">
        <v>0</v>
      </c>
      <c r="Q83" s="432"/>
      <c r="R83" s="426"/>
      <c r="S83" s="426"/>
      <c r="T83" s="432">
        <f t="shared" si="12"/>
        <v>0</v>
      </c>
      <c r="U83" s="432">
        <f t="shared" si="7"/>
        <v>0</v>
      </c>
      <c r="V83" s="426">
        <f t="shared" si="13"/>
        <v>0</v>
      </c>
      <c r="X83" s="423">
        <f t="shared" si="8"/>
        <v>0</v>
      </c>
      <c r="Y83" s="423">
        <f t="shared" si="9"/>
        <v>0</v>
      </c>
      <c r="Z83" s="423">
        <f t="shared" si="10"/>
        <v>0</v>
      </c>
      <c r="AA83" s="423"/>
      <c r="AB83" s="423">
        <f t="shared" si="11"/>
        <v>0</v>
      </c>
      <c r="AC83" s="423">
        <v>0</v>
      </c>
      <c r="AD83" s="423">
        <v>0</v>
      </c>
      <c r="AE83" s="423">
        <v>0</v>
      </c>
      <c r="AF83" s="423">
        <v>0</v>
      </c>
      <c r="AG83" s="423">
        <v>0</v>
      </c>
      <c r="AH83" s="423">
        <v>0</v>
      </c>
      <c r="AI83" s="423">
        <v>0</v>
      </c>
      <c r="AJ83" s="423">
        <v>0</v>
      </c>
      <c r="AK83" s="423">
        <v>0</v>
      </c>
      <c r="AL83" s="423">
        <v>0</v>
      </c>
    </row>
    <row r="84" spans="1:38">
      <c r="A84" s="261">
        <v>2289</v>
      </c>
      <c r="B84" s="261">
        <v>103315</v>
      </c>
      <c r="C84" s="261" t="s">
        <v>600</v>
      </c>
      <c r="D84" s="261" t="s">
        <v>329</v>
      </c>
      <c r="E84" s="436" t="s">
        <v>291</v>
      </c>
      <c r="F84" t="s">
        <v>293</v>
      </c>
      <c r="G84" s="433"/>
      <c r="H84" s="261"/>
      <c r="I84" s="261"/>
      <c r="J84" s="432"/>
      <c r="K84" s="432"/>
      <c r="L84" s="432"/>
      <c r="M84" s="432"/>
      <c r="N84" s="432"/>
      <c r="O84" s="432" t="s">
        <v>515</v>
      </c>
      <c r="P84" s="432">
        <v>0</v>
      </c>
      <c r="Q84" s="432"/>
      <c r="R84" s="426"/>
      <c r="S84" s="426"/>
      <c r="T84" s="432">
        <f t="shared" si="12"/>
        <v>0</v>
      </c>
      <c r="U84" s="432">
        <f t="shared" si="7"/>
        <v>0</v>
      </c>
      <c r="V84" s="426">
        <f t="shared" si="13"/>
        <v>0</v>
      </c>
      <c r="X84" s="423">
        <f t="shared" si="8"/>
        <v>0</v>
      </c>
      <c r="Y84" s="423">
        <f t="shared" si="9"/>
        <v>0</v>
      </c>
      <c r="Z84" s="423">
        <f t="shared" si="10"/>
        <v>0</v>
      </c>
      <c r="AA84" s="423"/>
      <c r="AB84" s="423">
        <f t="shared" si="11"/>
        <v>0</v>
      </c>
      <c r="AC84" s="423">
        <v>0</v>
      </c>
      <c r="AD84" s="423">
        <v>0</v>
      </c>
      <c r="AE84" s="423">
        <v>0</v>
      </c>
      <c r="AF84" s="423">
        <v>0</v>
      </c>
      <c r="AG84" s="423">
        <v>0</v>
      </c>
      <c r="AH84" s="423">
        <v>0</v>
      </c>
      <c r="AI84" s="423">
        <v>0</v>
      </c>
      <c r="AJ84" s="423">
        <v>0</v>
      </c>
      <c r="AK84" s="423">
        <v>0</v>
      </c>
      <c r="AL84" s="423">
        <v>0</v>
      </c>
    </row>
    <row r="85" spans="1:38">
      <c r="A85" s="261">
        <v>3320</v>
      </c>
      <c r="B85" s="261">
        <v>103424</v>
      </c>
      <c r="C85" s="261" t="s">
        <v>601</v>
      </c>
      <c r="D85" s="261" t="s">
        <v>338</v>
      </c>
      <c r="E85" s="436" t="s">
        <v>291</v>
      </c>
      <c r="F85" t="s">
        <v>293</v>
      </c>
      <c r="G85" s="433"/>
      <c r="H85" s="261"/>
      <c r="I85" s="261"/>
      <c r="J85" s="432"/>
      <c r="K85" s="432"/>
      <c r="L85" s="432"/>
      <c r="M85" s="432"/>
      <c r="N85" s="432">
        <v>35178.44</v>
      </c>
      <c r="O85" s="432" t="s">
        <v>515</v>
      </c>
      <c r="P85" s="432">
        <v>0</v>
      </c>
      <c r="Q85" s="432"/>
      <c r="R85" s="426"/>
      <c r="S85" s="426"/>
      <c r="T85" s="432">
        <f t="shared" si="12"/>
        <v>35178.44</v>
      </c>
      <c r="U85" s="432">
        <f t="shared" si="7"/>
        <v>0</v>
      </c>
      <c r="V85" s="426">
        <f t="shared" si="13"/>
        <v>-35178.44</v>
      </c>
      <c r="X85" s="423">
        <f t="shared" si="8"/>
        <v>0</v>
      </c>
      <c r="Y85" s="423">
        <f t="shared" si="9"/>
        <v>0</v>
      </c>
      <c r="Z85" s="423">
        <f t="shared" si="10"/>
        <v>35178.44</v>
      </c>
      <c r="AA85" s="423"/>
      <c r="AB85" s="423">
        <f t="shared" si="11"/>
        <v>0</v>
      </c>
      <c r="AC85" s="423">
        <v>0</v>
      </c>
      <c r="AD85" s="423">
        <v>0</v>
      </c>
      <c r="AE85" s="423">
        <v>0</v>
      </c>
      <c r="AF85" s="423">
        <v>0</v>
      </c>
      <c r="AG85" s="423">
        <v>0</v>
      </c>
      <c r="AH85" s="423">
        <v>0</v>
      </c>
      <c r="AI85" s="423">
        <v>0</v>
      </c>
      <c r="AJ85" s="423">
        <v>0</v>
      </c>
      <c r="AK85" s="423">
        <v>0</v>
      </c>
      <c r="AL85" s="423">
        <v>0</v>
      </c>
    </row>
    <row r="86" spans="1:38">
      <c r="A86" s="261">
        <v>2191</v>
      </c>
      <c r="B86" s="261">
        <v>103267</v>
      </c>
      <c r="C86" s="261" t="s">
        <v>602</v>
      </c>
      <c r="D86" s="261" t="s">
        <v>340</v>
      </c>
      <c r="E86" s="436" t="s">
        <v>291</v>
      </c>
      <c r="F86" t="s">
        <v>293</v>
      </c>
      <c r="G86" s="433"/>
      <c r="H86" s="261"/>
      <c r="I86" s="261"/>
      <c r="J86" s="432"/>
      <c r="K86" s="432"/>
      <c r="L86" s="432"/>
      <c r="M86" s="432"/>
      <c r="N86" s="432"/>
      <c r="O86" s="432" t="s">
        <v>515</v>
      </c>
      <c r="P86" s="432">
        <v>0</v>
      </c>
      <c r="Q86" s="432"/>
      <c r="R86" s="426"/>
      <c r="S86" s="426"/>
      <c r="T86" s="432">
        <f t="shared" si="12"/>
        <v>0</v>
      </c>
      <c r="U86" s="432">
        <f t="shared" si="7"/>
        <v>0</v>
      </c>
      <c r="V86" s="426">
        <f t="shared" si="13"/>
        <v>0</v>
      </c>
      <c r="X86" s="423">
        <f t="shared" si="8"/>
        <v>0</v>
      </c>
      <c r="Y86" s="423">
        <f t="shared" si="9"/>
        <v>0</v>
      </c>
      <c r="Z86" s="423">
        <f t="shared" si="10"/>
        <v>0</v>
      </c>
      <c r="AA86" s="423"/>
      <c r="AB86" s="423">
        <f t="shared" si="11"/>
        <v>0</v>
      </c>
      <c r="AC86" s="423">
        <v>0</v>
      </c>
      <c r="AD86" s="423">
        <v>0</v>
      </c>
      <c r="AE86" s="423">
        <v>0</v>
      </c>
      <c r="AF86" s="423">
        <v>0</v>
      </c>
      <c r="AG86" s="423">
        <v>0</v>
      </c>
      <c r="AH86" s="423">
        <v>0</v>
      </c>
      <c r="AI86" s="423">
        <v>0</v>
      </c>
      <c r="AJ86" s="423">
        <v>0</v>
      </c>
      <c r="AK86" s="423">
        <v>0</v>
      </c>
      <c r="AL86" s="423">
        <v>0</v>
      </c>
    </row>
    <row r="87" spans="1:38">
      <c r="A87" s="261">
        <v>2284</v>
      </c>
      <c r="B87" s="261">
        <v>103313</v>
      </c>
      <c r="C87" s="261" t="s">
        <v>603</v>
      </c>
      <c r="D87" s="261" t="s">
        <v>341</v>
      </c>
      <c r="E87" s="436" t="s">
        <v>291</v>
      </c>
      <c r="F87" t="s">
        <v>293</v>
      </c>
      <c r="G87" s="433"/>
      <c r="H87" s="261"/>
      <c r="I87" s="261"/>
      <c r="J87" s="432"/>
      <c r="K87" s="432"/>
      <c r="L87" s="432"/>
      <c r="M87" s="432"/>
      <c r="N87" s="432"/>
      <c r="O87" s="432" t="s">
        <v>515</v>
      </c>
      <c r="P87" s="432">
        <v>0</v>
      </c>
      <c r="Q87" s="432"/>
      <c r="R87" s="426"/>
      <c r="S87" s="426"/>
      <c r="T87" s="432">
        <f t="shared" si="12"/>
        <v>0</v>
      </c>
      <c r="U87" s="432">
        <f t="shared" si="7"/>
        <v>0</v>
      </c>
      <c r="V87" s="426">
        <f t="shared" si="13"/>
        <v>0</v>
      </c>
      <c r="X87" s="423">
        <f t="shared" si="8"/>
        <v>0</v>
      </c>
      <c r="Y87" s="423">
        <f t="shared" si="9"/>
        <v>0</v>
      </c>
      <c r="Z87" s="423">
        <f t="shared" si="10"/>
        <v>0</v>
      </c>
      <c r="AA87" s="423"/>
      <c r="AB87" s="423">
        <f t="shared" si="11"/>
        <v>0</v>
      </c>
      <c r="AC87" s="423">
        <v>0</v>
      </c>
      <c r="AD87" s="423">
        <v>0</v>
      </c>
      <c r="AE87" s="423">
        <v>0</v>
      </c>
      <c r="AF87" s="423">
        <v>0</v>
      </c>
      <c r="AG87" s="423">
        <v>0</v>
      </c>
      <c r="AH87" s="423">
        <v>0</v>
      </c>
      <c r="AI87" s="423">
        <v>0</v>
      </c>
      <c r="AJ87" s="423">
        <v>0</v>
      </c>
      <c r="AK87" s="423">
        <v>0</v>
      </c>
      <c r="AL87" s="423">
        <v>0</v>
      </c>
    </row>
    <row r="88" spans="1:38">
      <c r="A88" s="261">
        <v>1026</v>
      </c>
      <c r="B88" s="261">
        <v>103139</v>
      </c>
      <c r="C88" s="261" t="s">
        <v>604</v>
      </c>
      <c r="D88" s="261" t="s">
        <v>345</v>
      </c>
      <c r="E88" s="436" t="s">
        <v>282</v>
      </c>
      <c r="F88" t="s">
        <v>293</v>
      </c>
      <c r="G88" s="433"/>
      <c r="H88" s="261"/>
      <c r="I88" s="261"/>
      <c r="J88" s="432"/>
      <c r="K88" s="432"/>
      <c r="L88" s="432"/>
      <c r="M88" s="432"/>
      <c r="N88" s="432"/>
      <c r="O88" s="432" t="s">
        <v>515</v>
      </c>
      <c r="P88" s="432">
        <v>0</v>
      </c>
      <c r="Q88" s="432"/>
      <c r="R88" s="426"/>
      <c r="S88" s="426"/>
      <c r="T88" s="432">
        <f t="shared" si="12"/>
        <v>0</v>
      </c>
      <c r="U88" s="432">
        <f t="shared" si="7"/>
        <v>0</v>
      </c>
      <c r="V88" s="426">
        <f t="shared" si="13"/>
        <v>0</v>
      </c>
      <c r="X88" s="423">
        <f t="shared" si="8"/>
        <v>0</v>
      </c>
      <c r="Y88" s="423">
        <f t="shared" si="9"/>
        <v>0</v>
      </c>
      <c r="Z88" s="423">
        <f t="shared" si="10"/>
        <v>0</v>
      </c>
      <c r="AA88" s="423"/>
      <c r="AB88" s="423">
        <f t="shared" si="11"/>
        <v>0</v>
      </c>
      <c r="AC88" s="423">
        <v>0</v>
      </c>
      <c r="AD88" s="423">
        <v>0</v>
      </c>
      <c r="AE88" s="423">
        <v>0</v>
      </c>
      <c r="AF88" s="423">
        <v>0</v>
      </c>
      <c r="AG88" s="423">
        <v>0</v>
      </c>
      <c r="AH88" s="423">
        <v>0</v>
      </c>
      <c r="AI88" s="423">
        <v>0</v>
      </c>
      <c r="AJ88" s="423">
        <v>0</v>
      </c>
      <c r="AK88" s="423">
        <v>0</v>
      </c>
      <c r="AL88" s="423">
        <v>0</v>
      </c>
    </row>
    <row r="89" spans="1:38">
      <c r="A89" s="261">
        <v>2294</v>
      </c>
      <c r="B89" s="261">
        <v>103318</v>
      </c>
      <c r="C89" s="261" t="s">
        <v>605</v>
      </c>
      <c r="D89" s="261" t="s">
        <v>346</v>
      </c>
      <c r="E89" s="436" t="s">
        <v>291</v>
      </c>
      <c r="F89" t="s">
        <v>293</v>
      </c>
      <c r="G89" s="433"/>
      <c r="H89" s="261"/>
      <c r="I89" s="261"/>
      <c r="J89" s="432"/>
      <c r="K89" s="432"/>
      <c r="L89" s="432"/>
      <c r="M89" s="432"/>
      <c r="N89" s="432">
        <v>38095.07</v>
      </c>
      <c r="O89" s="432" t="s">
        <v>515</v>
      </c>
      <c r="P89" s="432">
        <v>0</v>
      </c>
      <c r="Q89" s="432"/>
      <c r="R89" s="426"/>
      <c r="S89" s="426"/>
      <c r="T89" s="432">
        <f t="shared" si="12"/>
        <v>38095.07</v>
      </c>
      <c r="U89" s="432">
        <f t="shared" si="7"/>
        <v>0</v>
      </c>
      <c r="V89" s="426">
        <f t="shared" si="13"/>
        <v>-38095.07</v>
      </c>
      <c r="X89" s="423">
        <f t="shared" si="8"/>
        <v>0</v>
      </c>
      <c r="Y89" s="423">
        <f t="shared" si="9"/>
        <v>0</v>
      </c>
      <c r="Z89" s="423">
        <f t="shared" si="10"/>
        <v>38095.07</v>
      </c>
      <c r="AA89" s="423"/>
      <c r="AB89" s="423">
        <f t="shared" si="11"/>
        <v>0</v>
      </c>
      <c r="AC89" s="423">
        <v>0</v>
      </c>
      <c r="AD89" s="423">
        <v>0</v>
      </c>
      <c r="AE89" s="423">
        <v>0</v>
      </c>
      <c r="AF89" s="423">
        <v>0</v>
      </c>
      <c r="AG89" s="423">
        <v>0</v>
      </c>
      <c r="AH89" s="423">
        <v>0</v>
      </c>
      <c r="AI89" s="423">
        <v>0</v>
      </c>
      <c r="AJ89" s="423">
        <v>0</v>
      </c>
      <c r="AK89" s="423">
        <v>0</v>
      </c>
      <c r="AL89" s="423">
        <v>0</v>
      </c>
    </row>
    <row r="90" spans="1:38">
      <c r="A90" s="261">
        <v>1006</v>
      </c>
      <c r="B90" s="261">
        <v>103122</v>
      </c>
      <c r="C90" s="261" t="s">
        <v>606</v>
      </c>
      <c r="D90" s="261" t="s">
        <v>350</v>
      </c>
      <c r="E90" s="436" t="s">
        <v>282</v>
      </c>
      <c r="F90" t="s">
        <v>293</v>
      </c>
      <c r="G90" s="433"/>
      <c r="H90" s="261"/>
      <c r="I90" s="261"/>
      <c r="J90" s="432"/>
      <c r="K90" s="432"/>
      <c r="L90" s="432"/>
      <c r="M90" s="432"/>
      <c r="N90" s="432"/>
      <c r="O90" s="432" t="s">
        <v>515</v>
      </c>
      <c r="P90" s="432">
        <v>0</v>
      </c>
      <c r="Q90" s="432"/>
      <c r="R90" s="426"/>
      <c r="S90" s="426"/>
      <c r="T90" s="432">
        <f t="shared" si="12"/>
        <v>0</v>
      </c>
      <c r="U90" s="432">
        <f t="shared" si="7"/>
        <v>0</v>
      </c>
      <c r="V90" s="426">
        <f t="shared" si="13"/>
        <v>0</v>
      </c>
      <c r="X90" s="423">
        <f t="shared" si="8"/>
        <v>0</v>
      </c>
      <c r="Y90" s="423">
        <f t="shared" si="9"/>
        <v>0</v>
      </c>
      <c r="Z90" s="423">
        <f t="shared" si="10"/>
        <v>0</v>
      </c>
      <c r="AA90" s="423"/>
      <c r="AB90" s="423">
        <f t="shared" si="11"/>
        <v>0</v>
      </c>
      <c r="AC90" s="423">
        <v>0</v>
      </c>
      <c r="AD90" s="423">
        <v>0</v>
      </c>
      <c r="AE90" s="423">
        <v>0</v>
      </c>
      <c r="AF90" s="423">
        <v>0</v>
      </c>
      <c r="AG90" s="423">
        <v>0</v>
      </c>
      <c r="AH90" s="423">
        <v>0</v>
      </c>
      <c r="AI90" s="423">
        <v>0</v>
      </c>
      <c r="AJ90" s="423">
        <v>0</v>
      </c>
      <c r="AK90" s="423">
        <v>0</v>
      </c>
      <c r="AL90" s="423">
        <v>0</v>
      </c>
    </row>
    <row r="91" spans="1:38">
      <c r="A91" s="261">
        <v>2079</v>
      </c>
      <c r="B91" s="261">
        <v>103200</v>
      </c>
      <c r="C91" s="261" t="s">
        <v>607</v>
      </c>
      <c r="D91" s="261" t="s">
        <v>351</v>
      </c>
      <c r="E91" s="436" t="s">
        <v>291</v>
      </c>
      <c r="F91" t="s">
        <v>293</v>
      </c>
      <c r="G91" s="433"/>
      <c r="H91" s="261"/>
      <c r="I91" s="261"/>
      <c r="J91" s="432"/>
      <c r="K91" s="432"/>
      <c r="L91" s="432"/>
      <c r="M91" s="432"/>
      <c r="N91" s="432">
        <v>81394.53</v>
      </c>
      <c r="O91" s="432" t="s">
        <v>515</v>
      </c>
      <c r="P91" s="432">
        <v>0</v>
      </c>
      <c r="Q91" s="432"/>
      <c r="R91" s="426"/>
      <c r="S91" s="426"/>
      <c r="T91" s="432">
        <f t="shared" si="12"/>
        <v>81394.53</v>
      </c>
      <c r="U91" s="432">
        <f t="shared" si="7"/>
        <v>0</v>
      </c>
      <c r="V91" s="426">
        <f t="shared" si="13"/>
        <v>-81394.53</v>
      </c>
      <c r="X91" s="423">
        <f t="shared" si="8"/>
        <v>0</v>
      </c>
      <c r="Y91" s="423">
        <f t="shared" si="9"/>
        <v>0</v>
      </c>
      <c r="Z91" s="423">
        <f t="shared" si="10"/>
        <v>81394.53</v>
      </c>
      <c r="AA91" s="423"/>
      <c r="AB91" s="423">
        <f t="shared" si="11"/>
        <v>0</v>
      </c>
      <c r="AC91" s="423">
        <v>0</v>
      </c>
      <c r="AD91" s="423">
        <v>0</v>
      </c>
      <c r="AE91" s="423">
        <v>0</v>
      </c>
      <c r="AF91" s="423">
        <v>0</v>
      </c>
      <c r="AG91" s="423">
        <v>0</v>
      </c>
      <c r="AH91" s="423">
        <v>0</v>
      </c>
      <c r="AI91" s="423">
        <v>0</v>
      </c>
      <c r="AJ91" s="423">
        <v>0</v>
      </c>
      <c r="AK91" s="423">
        <v>0</v>
      </c>
      <c r="AL91" s="423">
        <v>0</v>
      </c>
    </row>
    <row r="92" spans="1:38">
      <c r="A92" s="261">
        <v>1015</v>
      </c>
      <c r="B92" s="261">
        <v>103128</v>
      </c>
      <c r="C92" s="261" t="s">
        <v>608</v>
      </c>
      <c r="D92" s="261" t="s">
        <v>355</v>
      </c>
      <c r="E92" s="436" t="s">
        <v>282</v>
      </c>
      <c r="F92" t="s">
        <v>293</v>
      </c>
      <c r="G92" s="433"/>
      <c r="H92" s="261"/>
      <c r="I92" s="261"/>
      <c r="J92" s="432"/>
      <c r="K92" s="432"/>
      <c r="L92" s="432"/>
      <c r="M92" s="432"/>
      <c r="N92" s="432"/>
      <c r="O92" s="432" t="s">
        <v>515</v>
      </c>
      <c r="P92" s="432">
        <v>0</v>
      </c>
      <c r="Q92" s="432"/>
      <c r="R92" s="426"/>
      <c r="S92" s="426"/>
      <c r="T92" s="432">
        <f t="shared" si="12"/>
        <v>0</v>
      </c>
      <c r="U92" s="432">
        <f t="shared" si="7"/>
        <v>0</v>
      </c>
      <c r="V92" s="426">
        <f t="shared" si="13"/>
        <v>0</v>
      </c>
      <c r="X92" s="423">
        <f t="shared" si="8"/>
        <v>0</v>
      </c>
      <c r="Y92" s="423">
        <f t="shared" si="9"/>
        <v>0</v>
      </c>
      <c r="Z92" s="423">
        <f t="shared" si="10"/>
        <v>0</v>
      </c>
      <c r="AA92" s="423"/>
      <c r="AB92" s="423">
        <f t="shared" si="11"/>
        <v>0</v>
      </c>
      <c r="AC92" s="423">
        <v>0</v>
      </c>
      <c r="AD92" s="423">
        <v>0</v>
      </c>
      <c r="AE92" s="423">
        <v>0</v>
      </c>
      <c r="AF92" s="423">
        <v>0</v>
      </c>
      <c r="AG92" s="423">
        <v>0</v>
      </c>
      <c r="AH92" s="423">
        <v>0</v>
      </c>
      <c r="AI92" s="423">
        <v>0</v>
      </c>
      <c r="AJ92" s="423">
        <v>0</v>
      </c>
      <c r="AK92" s="423">
        <v>0</v>
      </c>
      <c r="AL92" s="423">
        <v>0</v>
      </c>
    </row>
    <row r="93" spans="1:38">
      <c r="A93" s="261">
        <v>1022</v>
      </c>
      <c r="B93" s="261">
        <v>103135</v>
      </c>
      <c r="C93" s="261" t="s">
        <v>609</v>
      </c>
      <c r="D93" s="261" t="s">
        <v>356</v>
      </c>
      <c r="E93" s="436" t="s">
        <v>282</v>
      </c>
      <c r="F93" t="s">
        <v>293</v>
      </c>
      <c r="G93" s="433"/>
      <c r="H93" s="261"/>
      <c r="I93" s="261"/>
      <c r="J93" s="432"/>
      <c r="K93" s="432"/>
      <c r="L93" s="432"/>
      <c r="M93" s="432"/>
      <c r="N93" s="432"/>
      <c r="O93" s="432" t="s">
        <v>515</v>
      </c>
      <c r="P93" s="432">
        <v>0</v>
      </c>
      <c r="Q93" s="432"/>
      <c r="R93" s="426"/>
      <c r="S93" s="426"/>
      <c r="T93" s="432">
        <f t="shared" si="12"/>
        <v>0</v>
      </c>
      <c r="U93" s="432">
        <f t="shared" si="7"/>
        <v>0</v>
      </c>
      <c r="V93" s="426">
        <f t="shared" si="13"/>
        <v>0</v>
      </c>
      <c r="X93" s="423">
        <f t="shared" si="8"/>
        <v>0</v>
      </c>
      <c r="Y93" s="423">
        <f t="shared" si="9"/>
        <v>0</v>
      </c>
      <c r="Z93" s="423">
        <f t="shared" si="10"/>
        <v>0</v>
      </c>
      <c r="AA93" s="423"/>
      <c r="AB93" s="423">
        <f t="shared" si="11"/>
        <v>0</v>
      </c>
      <c r="AC93" s="423">
        <v>0</v>
      </c>
      <c r="AD93" s="423">
        <v>0</v>
      </c>
      <c r="AE93" s="423">
        <v>0</v>
      </c>
      <c r="AF93" s="423">
        <v>0</v>
      </c>
      <c r="AG93" s="423">
        <v>0</v>
      </c>
      <c r="AH93" s="423">
        <v>0</v>
      </c>
      <c r="AI93" s="423">
        <v>0</v>
      </c>
      <c r="AJ93" s="423">
        <v>0</v>
      </c>
      <c r="AK93" s="423">
        <v>0</v>
      </c>
      <c r="AL93" s="423">
        <v>0</v>
      </c>
    </row>
    <row r="94" spans="1:38">
      <c r="A94" s="261">
        <v>2087</v>
      </c>
      <c r="B94" s="261">
        <v>103205</v>
      </c>
      <c r="C94" s="261" t="s">
        <v>610</v>
      </c>
      <c r="D94" s="261" t="s">
        <v>357</v>
      </c>
      <c r="E94" s="436" t="s">
        <v>291</v>
      </c>
      <c r="F94" t="s">
        <v>293</v>
      </c>
      <c r="G94" s="433"/>
      <c r="H94" s="261"/>
      <c r="I94" s="261"/>
      <c r="J94" s="432"/>
      <c r="K94" s="432"/>
      <c r="L94" s="432"/>
      <c r="M94" s="432"/>
      <c r="N94" s="432">
        <v>44634.51</v>
      </c>
      <c r="O94" s="432" t="s">
        <v>515</v>
      </c>
      <c r="P94" s="432">
        <v>0</v>
      </c>
      <c r="Q94" s="432"/>
      <c r="R94" s="426"/>
      <c r="S94" s="426"/>
      <c r="T94" s="432">
        <f t="shared" si="12"/>
        <v>44634.51</v>
      </c>
      <c r="U94" s="432">
        <f t="shared" si="7"/>
        <v>0</v>
      </c>
      <c r="V94" s="426">
        <f t="shared" si="13"/>
        <v>-44634.51</v>
      </c>
      <c r="X94" s="423">
        <f t="shared" si="8"/>
        <v>0</v>
      </c>
      <c r="Y94" s="423">
        <f t="shared" si="9"/>
        <v>0</v>
      </c>
      <c r="Z94" s="423">
        <f t="shared" si="10"/>
        <v>44634.51</v>
      </c>
      <c r="AA94" s="423"/>
      <c r="AB94" s="423">
        <f t="shared" si="11"/>
        <v>0</v>
      </c>
      <c r="AC94" s="423">
        <v>0</v>
      </c>
      <c r="AD94" s="423">
        <v>0</v>
      </c>
      <c r="AE94" s="423">
        <v>0</v>
      </c>
      <c r="AF94" s="423">
        <v>0</v>
      </c>
      <c r="AG94" s="423">
        <v>0</v>
      </c>
      <c r="AH94" s="423">
        <v>0</v>
      </c>
      <c r="AI94" s="423">
        <v>0</v>
      </c>
      <c r="AJ94" s="423">
        <v>0</v>
      </c>
      <c r="AK94" s="423">
        <v>0</v>
      </c>
      <c r="AL94" s="423">
        <v>0</v>
      </c>
    </row>
    <row r="95" spans="1:38">
      <c r="A95" s="261">
        <v>2466</v>
      </c>
      <c r="B95" s="261">
        <v>103392</v>
      </c>
      <c r="C95" s="261" t="s">
        <v>611</v>
      </c>
      <c r="D95" s="261" t="s">
        <v>358</v>
      </c>
      <c r="E95" s="436" t="s">
        <v>291</v>
      </c>
      <c r="F95" t="s">
        <v>293</v>
      </c>
      <c r="G95" s="433"/>
      <c r="H95" s="261"/>
      <c r="I95" s="261"/>
      <c r="J95" s="432"/>
      <c r="K95" s="432"/>
      <c r="L95" s="432"/>
      <c r="M95" s="432"/>
      <c r="N95" s="432">
        <v>12197.13</v>
      </c>
      <c r="O95" s="432" t="s">
        <v>515</v>
      </c>
      <c r="P95" s="432">
        <v>0</v>
      </c>
      <c r="Q95" s="432"/>
      <c r="R95" s="426"/>
      <c r="S95" s="426"/>
      <c r="T95" s="432">
        <f t="shared" si="12"/>
        <v>12197.13</v>
      </c>
      <c r="U95" s="432">
        <f t="shared" si="7"/>
        <v>0</v>
      </c>
      <c r="V95" s="426">
        <f t="shared" si="13"/>
        <v>-12197.13</v>
      </c>
      <c r="X95" s="423">
        <f t="shared" si="8"/>
        <v>0</v>
      </c>
      <c r="Y95" s="423">
        <f t="shared" si="9"/>
        <v>0</v>
      </c>
      <c r="Z95" s="423">
        <f t="shared" si="10"/>
        <v>12197.13</v>
      </c>
      <c r="AA95" s="423"/>
      <c r="AB95" s="423">
        <f t="shared" si="11"/>
        <v>0</v>
      </c>
      <c r="AC95" s="423">
        <v>0</v>
      </c>
      <c r="AD95" s="423">
        <v>0</v>
      </c>
      <c r="AE95" s="423">
        <v>0</v>
      </c>
      <c r="AF95" s="423">
        <v>0</v>
      </c>
      <c r="AG95" s="423">
        <v>0</v>
      </c>
      <c r="AH95" s="423">
        <v>0</v>
      </c>
      <c r="AI95" s="423">
        <v>0</v>
      </c>
      <c r="AJ95" s="423">
        <v>0</v>
      </c>
      <c r="AK95" s="423">
        <v>0</v>
      </c>
      <c r="AL95" s="423">
        <v>0</v>
      </c>
    </row>
    <row r="96" spans="1:38">
      <c r="A96" s="261">
        <v>2091</v>
      </c>
      <c r="B96" s="261">
        <v>103208</v>
      </c>
      <c r="C96" s="261" t="s">
        <v>612</v>
      </c>
      <c r="D96" s="261" t="s">
        <v>359</v>
      </c>
      <c r="E96" s="436" t="s">
        <v>291</v>
      </c>
      <c r="F96" t="s">
        <v>293</v>
      </c>
      <c r="G96" s="433"/>
      <c r="H96" s="261"/>
      <c r="I96" s="261"/>
      <c r="J96" s="432"/>
      <c r="K96" s="432"/>
      <c r="L96" s="432"/>
      <c r="M96" s="432"/>
      <c r="N96" s="432"/>
      <c r="O96" s="432" t="s">
        <v>515</v>
      </c>
      <c r="P96" s="432">
        <v>0</v>
      </c>
      <c r="Q96" s="432"/>
      <c r="R96" s="426"/>
      <c r="S96" s="426"/>
      <c r="T96" s="432">
        <f t="shared" si="12"/>
        <v>0</v>
      </c>
      <c r="U96" s="432">
        <f t="shared" si="7"/>
        <v>0</v>
      </c>
      <c r="V96" s="426">
        <f t="shared" si="13"/>
        <v>0</v>
      </c>
      <c r="X96" s="423">
        <f t="shared" si="8"/>
        <v>0</v>
      </c>
      <c r="Y96" s="423">
        <f t="shared" si="9"/>
        <v>0</v>
      </c>
      <c r="Z96" s="423">
        <f t="shared" si="10"/>
        <v>0</v>
      </c>
      <c r="AA96" s="423"/>
      <c r="AB96" s="423">
        <f t="shared" si="11"/>
        <v>0</v>
      </c>
      <c r="AC96" s="423">
        <v>0</v>
      </c>
      <c r="AD96" s="423">
        <v>0</v>
      </c>
      <c r="AE96" s="423">
        <v>0</v>
      </c>
      <c r="AF96" s="423">
        <v>0</v>
      </c>
      <c r="AG96" s="423">
        <v>0</v>
      </c>
      <c r="AH96" s="423">
        <v>0</v>
      </c>
      <c r="AI96" s="423">
        <v>0</v>
      </c>
      <c r="AJ96" s="423">
        <v>0</v>
      </c>
      <c r="AK96" s="423">
        <v>0</v>
      </c>
      <c r="AL96" s="423">
        <v>0</v>
      </c>
    </row>
    <row r="97" spans="1:38">
      <c r="A97" s="261">
        <v>7006</v>
      </c>
      <c r="B97" s="261">
        <v>103600</v>
      </c>
      <c r="C97" s="261" t="s">
        <v>613</v>
      </c>
      <c r="D97" s="261" t="s">
        <v>362</v>
      </c>
      <c r="E97" s="436" t="s">
        <v>296</v>
      </c>
      <c r="F97" t="s">
        <v>293</v>
      </c>
      <c r="G97" s="433"/>
      <c r="H97" s="261"/>
      <c r="I97" s="261"/>
      <c r="J97" s="432"/>
      <c r="K97" s="432"/>
      <c r="L97" s="432"/>
      <c r="M97" s="432"/>
      <c r="N97" s="432">
        <v>35273.75</v>
      </c>
      <c r="O97" s="432" t="s">
        <v>515</v>
      </c>
      <c r="P97" s="432">
        <v>0</v>
      </c>
      <c r="Q97" s="432"/>
      <c r="R97" s="426"/>
      <c r="S97" s="426"/>
      <c r="T97" s="432">
        <f t="shared" si="12"/>
        <v>35273.75</v>
      </c>
      <c r="U97" s="432">
        <f t="shared" si="7"/>
        <v>0</v>
      </c>
      <c r="V97" s="426">
        <f t="shared" si="13"/>
        <v>-35273.75</v>
      </c>
      <c r="X97" s="423">
        <f t="shared" si="8"/>
        <v>0</v>
      </c>
      <c r="Y97" s="423">
        <f t="shared" si="9"/>
        <v>0</v>
      </c>
      <c r="Z97" s="423">
        <f t="shared" si="10"/>
        <v>35273.75</v>
      </c>
      <c r="AA97" s="423"/>
      <c r="AB97" s="423">
        <f t="shared" si="11"/>
        <v>0</v>
      </c>
      <c r="AC97" s="423">
        <v>0</v>
      </c>
      <c r="AD97" s="423">
        <v>0</v>
      </c>
      <c r="AE97" s="423">
        <v>0</v>
      </c>
      <c r="AF97" s="423">
        <v>0</v>
      </c>
      <c r="AG97" s="423">
        <v>0</v>
      </c>
      <c r="AH97" s="423">
        <v>0</v>
      </c>
      <c r="AI97" s="423">
        <v>0</v>
      </c>
      <c r="AJ97" s="423">
        <v>0</v>
      </c>
      <c r="AK97" s="423">
        <v>0</v>
      </c>
      <c r="AL97" s="423">
        <v>0</v>
      </c>
    </row>
    <row r="98" spans="1:38">
      <c r="A98" s="261">
        <v>2477</v>
      </c>
      <c r="B98" s="261">
        <v>132261</v>
      </c>
      <c r="C98" s="261" t="s">
        <v>614</v>
      </c>
      <c r="D98" s="261" t="s">
        <v>363</v>
      </c>
      <c r="E98" s="436" t="s">
        <v>291</v>
      </c>
      <c r="F98" t="s">
        <v>293</v>
      </c>
      <c r="G98" s="433"/>
      <c r="H98" s="261"/>
      <c r="I98" s="261"/>
      <c r="J98" s="432"/>
      <c r="K98" s="432"/>
      <c r="L98" s="432"/>
      <c r="M98" s="432"/>
      <c r="N98" s="432"/>
      <c r="O98" s="432" t="s">
        <v>515</v>
      </c>
      <c r="P98" s="432">
        <v>0</v>
      </c>
      <c r="Q98" s="432"/>
      <c r="R98" s="426"/>
      <c r="S98" s="426"/>
      <c r="T98" s="432">
        <f t="shared" si="12"/>
        <v>0</v>
      </c>
      <c r="U98" s="432">
        <f t="shared" si="7"/>
        <v>0</v>
      </c>
      <c r="V98" s="426">
        <f t="shared" si="13"/>
        <v>0</v>
      </c>
      <c r="X98" s="423">
        <f t="shared" si="8"/>
        <v>0</v>
      </c>
      <c r="Y98" s="423">
        <f t="shared" si="9"/>
        <v>0</v>
      </c>
      <c r="Z98" s="423">
        <f t="shared" si="10"/>
        <v>0</v>
      </c>
      <c r="AA98" s="423"/>
      <c r="AB98" s="423">
        <f t="shared" si="11"/>
        <v>0</v>
      </c>
      <c r="AC98" s="423">
        <v>0</v>
      </c>
      <c r="AD98" s="423">
        <v>0</v>
      </c>
      <c r="AE98" s="423">
        <v>0</v>
      </c>
      <c r="AF98" s="423">
        <v>0</v>
      </c>
      <c r="AG98" s="423">
        <v>0</v>
      </c>
      <c r="AH98" s="423">
        <v>0</v>
      </c>
      <c r="AI98" s="423">
        <v>0</v>
      </c>
      <c r="AJ98" s="423">
        <v>0</v>
      </c>
      <c r="AK98" s="423">
        <v>0</v>
      </c>
      <c r="AL98" s="423">
        <v>0</v>
      </c>
    </row>
    <row r="99" spans="1:38">
      <c r="A99" s="261">
        <v>3436</v>
      </c>
      <c r="B99" s="261">
        <v>136440</v>
      </c>
      <c r="C99" s="261" t="s">
        <v>615</v>
      </c>
      <c r="D99" s="261" t="s">
        <v>364</v>
      </c>
      <c r="E99" s="436" t="s">
        <v>291</v>
      </c>
      <c r="F99" t="s">
        <v>293</v>
      </c>
      <c r="G99" s="433"/>
      <c r="H99" s="261"/>
      <c r="I99" s="261"/>
      <c r="J99" s="432"/>
      <c r="K99" s="432"/>
      <c r="L99" s="432"/>
      <c r="M99" s="432"/>
      <c r="N99" s="432"/>
      <c r="O99" s="432" t="s">
        <v>515</v>
      </c>
      <c r="P99" s="432">
        <v>0</v>
      </c>
      <c r="Q99" s="432"/>
      <c r="R99" s="426"/>
      <c r="S99" s="426"/>
      <c r="T99" s="432">
        <f t="shared" si="12"/>
        <v>0</v>
      </c>
      <c r="U99" s="432">
        <f t="shared" si="7"/>
        <v>0</v>
      </c>
      <c r="V99" s="426">
        <f t="shared" si="13"/>
        <v>0</v>
      </c>
      <c r="X99" s="423">
        <f t="shared" si="8"/>
        <v>0</v>
      </c>
      <c r="Y99" s="423">
        <f t="shared" si="9"/>
        <v>0</v>
      </c>
      <c r="Z99" s="423">
        <f t="shared" si="10"/>
        <v>0</v>
      </c>
      <c r="AA99" s="423"/>
      <c r="AB99" s="423">
        <f t="shared" si="11"/>
        <v>0</v>
      </c>
      <c r="AC99" s="423">
        <v>0</v>
      </c>
      <c r="AD99" s="423">
        <v>0</v>
      </c>
      <c r="AE99" s="423">
        <v>0</v>
      </c>
      <c r="AF99" s="423">
        <v>0</v>
      </c>
      <c r="AG99" s="423">
        <v>0</v>
      </c>
      <c r="AH99" s="423">
        <v>0</v>
      </c>
      <c r="AI99" s="423">
        <v>0</v>
      </c>
      <c r="AJ99" s="423">
        <v>0</v>
      </c>
      <c r="AK99" s="423">
        <v>0</v>
      </c>
      <c r="AL99" s="423">
        <v>0</v>
      </c>
    </row>
    <row r="100" spans="1:38">
      <c r="A100" s="261">
        <v>1010</v>
      </c>
      <c r="B100" s="261">
        <v>103125</v>
      </c>
      <c r="C100" s="261" t="s">
        <v>616</v>
      </c>
      <c r="D100" s="261" t="s">
        <v>366</v>
      </c>
      <c r="E100" s="436" t="s">
        <v>282</v>
      </c>
      <c r="F100" t="s">
        <v>293</v>
      </c>
      <c r="G100" s="433"/>
      <c r="H100" s="261"/>
      <c r="I100" s="261"/>
      <c r="J100" s="432"/>
      <c r="K100" s="432"/>
      <c r="L100" s="432"/>
      <c r="M100" s="432"/>
      <c r="N100" s="432"/>
      <c r="O100" s="432" t="s">
        <v>515</v>
      </c>
      <c r="P100" s="432">
        <v>0</v>
      </c>
      <c r="Q100" s="432"/>
      <c r="R100" s="426"/>
      <c r="S100" s="426"/>
      <c r="T100" s="432">
        <f t="shared" si="12"/>
        <v>0</v>
      </c>
      <c r="U100" s="432">
        <f t="shared" si="7"/>
        <v>0</v>
      </c>
      <c r="V100" s="426">
        <f t="shared" si="13"/>
        <v>0</v>
      </c>
      <c r="X100" s="423">
        <f t="shared" si="8"/>
        <v>0</v>
      </c>
      <c r="Y100" s="423">
        <f t="shared" si="9"/>
        <v>0</v>
      </c>
      <c r="Z100" s="423">
        <f t="shared" si="10"/>
        <v>0</v>
      </c>
      <c r="AA100" s="423"/>
      <c r="AB100" s="423">
        <f t="shared" si="11"/>
        <v>0</v>
      </c>
      <c r="AC100" s="423">
        <v>0</v>
      </c>
      <c r="AD100" s="423">
        <v>0</v>
      </c>
      <c r="AE100" s="423">
        <v>0</v>
      </c>
      <c r="AF100" s="423">
        <v>0</v>
      </c>
      <c r="AG100" s="423">
        <v>0</v>
      </c>
      <c r="AH100" s="423">
        <v>0</v>
      </c>
      <c r="AI100" s="423">
        <v>0</v>
      </c>
      <c r="AJ100" s="423">
        <v>0</v>
      </c>
      <c r="AK100" s="423">
        <v>0</v>
      </c>
      <c r="AL100" s="423">
        <v>0</v>
      </c>
    </row>
    <row r="101" spans="1:38">
      <c r="A101" s="261">
        <v>3411</v>
      </c>
      <c r="B101" s="261">
        <v>103479</v>
      </c>
      <c r="C101" s="261" t="s">
        <v>617</v>
      </c>
      <c r="D101" s="261" t="s">
        <v>369</v>
      </c>
      <c r="E101" s="436" t="s">
        <v>291</v>
      </c>
      <c r="F101" t="s">
        <v>293</v>
      </c>
      <c r="G101" s="433"/>
      <c r="H101" s="261"/>
      <c r="I101" s="261"/>
      <c r="J101" s="432"/>
      <c r="K101" s="432"/>
      <c r="L101" s="432"/>
      <c r="M101" s="432"/>
      <c r="N101" s="432"/>
      <c r="O101" s="432" t="s">
        <v>515</v>
      </c>
      <c r="P101" s="432">
        <v>0</v>
      </c>
      <c r="Q101" s="432"/>
      <c r="R101" s="426"/>
      <c r="S101" s="426"/>
      <c r="T101" s="432">
        <f t="shared" si="12"/>
        <v>0</v>
      </c>
      <c r="U101" s="432">
        <f t="shared" si="7"/>
        <v>0</v>
      </c>
      <c r="V101" s="426">
        <f t="shared" si="13"/>
        <v>0</v>
      </c>
      <c r="X101" s="423">
        <f t="shared" si="8"/>
        <v>0</v>
      </c>
      <c r="Y101" s="423">
        <f t="shared" si="9"/>
        <v>0</v>
      </c>
      <c r="Z101" s="423">
        <f t="shared" si="10"/>
        <v>0</v>
      </c>
      <c r="AA101" s="423"/>
      <c r="AB101" s="423">
        <f t="shared" si="11"/>
        <v>0</v>
      </c>
      <c r="AC101" s="423">
        <v>0</v>
      </c>
      <c r="AD101" s="423">
        <v>0</v>
      </c>
      <c r="AE101" s="423">
        <v>0</v>
      </c>
      <c r="AF101" s="423">
        <v>0</v>
      </c>
      <c r="AG101" s="423">
        <v>0</v>
      </c>
      <c r="AH101" s="423">
        <v>0</v>
      </c>
      <c r="AI101" s="423">
        <v>0</v>
      </c>
      <c r="AJ101" s="423">
        <v>0</v>
      </c>
      <c r="AK101" s="423">
        <v>0</v>
      </c>
      <c r="AL101" s="423">
        <v>0</v>
      </c>
    </row>
    <row r="102" spans="1:38">
      <c r="A102" s="261">
        <v>2474</v>
      </c>
      <c r="B102" s="261">
        <v>131672</v>
      </c>
      <c r="C102" s="261" t="s">
        <v>618</v>
      </c>
      <c r="D102" s="261" t="s">
        <v>370</v>
      </c>
      <c r="E102" s="436" t="s">
        <v>291</v>
      </c>
      <c r="F102" t="s">
        <v>293</v>
      </c>
      <c r="G102" s="433"/>
      <c r="H102" s="261"/>
      <c r="I102" s="261"/>
      <c r="J102" s="432"/>
      <c r="K102" s="432"/>
      <c r="L102" s="432"/>
      <c r="M102" s="432"/>
      <c r="N102" s="432"/>
      <c r="O102" s="432" t="s">
        <v>515</v>
      </c>
      <c r="P102" s="432">
        <v>0</v>
      </c>
      <c r="Q102" s="432"/>
      <c r="R102" s="426"/>
      <c r="S102" s="426"/>
      <c r="T102" s="432">
        <f t="shared" si="12"/>
        <v>0</v>
      </c>
      <c r="U102" s="432">
        <f t="shared" si="7"/>
        <v>0</v>
      </c>
      <c r="V102" s="426">
        <f t="shared" si="13"/>
        <v>0</v>
      </c>
      <c r="X102" s="423">
        <f t="shared" si="8"/>
        <v>0</v>
      </c>
      <c r="Y102" s="423">
        <f t="shared" si="9"/>
        <v>0</v>
      </c>
      <c r="Z102" s="423">
        <f t="shared" si="10"/>
        <v>0</v>
      </c>
      <c r="AA102" s="423"/>
      <c r="AB102" s="423">
        <f t="shared" si="11"/>
        <v>0</v>
      </c>
      <c r="AC102" s="423">
        <v>0</v>
      </c>
      <c r="AD102" s="423">
        <v>0</v>
      </c>
      <c r="AE102" s="423">
        <v>0</v>
      </c>
      <c r="AF102" s="423">
        <v>0</v>
      </c>
      <c r="AG102" s="423">
        <v>0</v>
      </c>
      <c r="AH102" s="423">
        <v>0</v>
      </c>
      <c r="AI102" s="423">
        <v>0</v>
      </c>
      <c r="AJ102" s="423">
        <v>0</v>
      </c>
      <c r="AK102" s="423">
        <v>0</v>
      </c>
      <c r="AL102" s="423">
        <v>0</v>
      </c>
    </row>
    <row r="103" spans="1:38">
      <c r="A103" s="261">
        <v>3317</v>
      </c>
      <c r="B103" s="261">
        <v>103421</v>
      </c>
      <c r="C103" s="261" t="s">
        <v>619</v>
      </c>
      <c r="D103" s="261" t="s">
        <v>372</v>
      </c>
      <c r="E103" s="436" t="s">
        <v>291</v>
      </c>
      <c r="F103" t="s">
        <v>293</v>
      </c>
      <c r="G103" s="433"/>
      <c r="H103" s="261"/>
      <c r="I103" s="261"/>
      <c r="J103" s="432"/>
      <c r="K103" s="432"/>
      <c r="L103" s="432"/>
      <c r="M103" s="432"/>
      <c r="N103" s="432">
        <v>24062.29</v>
      </c>
      <c r="O103" s="432" t="s">
        <v>515</v>
      </c>
      <c r="P103" s="432">
        <v>0</v>
      </c>
      <c r="Q103" s="432"/>
      <c r="R103" s="426"/>
      <c r="S103" s="426"/>
      <c r="T103" s="432">
        <f t="shared" si="12"/>
        <v>24062.29</v>
      </c>
      <c r="U103" s="432">
        <f t="shared" si="7"/>
        <v>0</v>
      </c>
      <c r="V103" s="426">
        <f t="shared" si="13"/>
        <v>-24062.29</v>
      </c>
      <c r="X103" s="423">
        <f t="shared" si="8"/>
        <v>0</v>
      </c>
      <c r="Y103" s="423">
        <f t="shared" si="9"/>
        <v>0</v>
      </c>
      <c r="Z103" s="423">
        <f t="shared" si="10"/>
        <v>24062.29</v>
      </c>
      <c r="AA103" s="423"/>
      <c r="AB103" s="423">
        <f t="shared" si="11"/>
        <v>0</v>
      </c>
      <c r="AC103" s="423">
        <v>0</v>
      </c>
      <c r="AD103" s="423">
        <v>0</v>
      </c>
      <c r="AE103" s="423">
        <v>0</v>
      </c>
      <c r="AF103" s="423">
        <v>0</v>
      </c>
      <c r="AG103" s="423">
        <v>0</v>
      </c>
      <c r="AH103" s="423">
        <v>0</v>
      </c>
      <c r="AI103" s="423">
        <v>0</v>
      </c>
      <c r="AJ103" s="423">
        <v>0</v>
      </c>
      <c r="AK103" s="423">
        <v>0</v>
      </c>
      <c r="AL103" s="423">
        <v>0</v>
      </c>
    </row>
    <row r="104" spans="1:38">
      <c r="A104" s="261">
        <v>1023</v>
      </c>
      <c r="B104" s="261">
        <v>103136</v>
      </c>
      <c r="C104" s="261" t="s">
        <v>620</v>
      </c>
      <c r="D104" s="261" t="s">
        <v>373</v>
      </c>
      <c r="E104" s="436" t="s">
        <v>282</v>
      </c>
      <c r="F104" t="s">
        <v>293</v>
      </c>
      <c r="G104" s="433"/>
      <c r="H104" s="261"/>
      <c r="I104" s="261"/>
      <c r="J104" s="432"/>
      <c r="K104" s="432"/>
      <c r="L104" s="432"/>
      <c r="M104" s="432"/>
      <c r="N104" s="432"/>
      <c r="O104" s="432" t="s">
        <v>515</v>
      </c>
      <c r="P104" s="432">
        <v>0</v>
      </c>
      <c r="Q104" s="432"/>
      <c r="R104" s="426"/>
      <c r="S104" s="426"/>
      <c r="T104" s="432">
        <f t="shared" si="12"/>
        <v>0</v>
      </c>
      <c r="U104" s="432">
        <f t="shared" si="7"/>
        <v>0</v>
      </c>
      <c r="V104" s="426">
        <f t="shared" si="13"/>
        <v>0</v>
      </c>
      <c r="X104" s="423">
        <f t="shared" si="8"/>
        <v>0</v>
      </c>
      <c r="Y104" s="423">
        <f t="shared" si="9"/>
        <v>0</v>
      </c>
      <c r="Z104" s="423">
        <f t="shared" si="10"/>
        <v>0</v>
      </c>
      <c r="AA104" s="423"/>
      <c r="AB104" s="423">
        <f t="shared" si="11"/>
        <v>0</v>
      </c>
      <c r="AC104" s="423">
        <v>0</v>
      </c>
      <c r="AD104" s="423">
        <v>0</v>
      </c>
      <c r="AE104" s="423">
        <v>0</v>
      </c>
      <c r="AF104" s="423">
        <v>0</v>
      </c>
      <c r="AG104" s="423">
        <v>0</v>
      </c>
      <c r="AH104" s="423">
        <v>0</v>
      </c>
      <c r="AI104" s="423">
        <v>0</v>
      </c>
      <c r="AJ104" s="423">
        <v>0</v>
      </c>
      <c r="AK104" s="423">
        <v>0</v>
      </c>
      <c r="AL104" s="423">
        <v>0</v>
      </c>
    </row>
    <row r="105" spans="1:38">
      <c r="A105" s="261">
        <v>3352</v>
      </c>
      <c r="B105" s="261">
        <v>103444</v>
      </c>
      <c r="C105" s="261" t="s">
        <v>621</v>
      </c>
      <c r="D105" s="261" t="s">
        <v>375</v>
      </c>
      <c r="E105" s="436" t="s">
        <v>291</v>
      </c>
      <c r="F105" t="s">
        <v>293</v>
      </c>
      <c r="G105" s="433"/>
      <c r="H105" s="261"/>
      <c r="I105" s="261"/>
      <c r="J105" s="432"/>
      <c r="K105" s="432"/>
      <c r="L105" s="432"/>
      <c r="M105" s="432"/>
      <c r="N105" s="432"/>
      <c r="O105" s="432" t="s">
        <v>515</v>
      </c>
      <c r="P105" s="432">
        <v>0</v>
      </c>
      <c r="Q105" s="432"/>
      <c r="R105" s="426"/>
      <c r="S105" s="426"/>
      <c r="T105" s="432">
        <f t="shared" si="12"/>
        <v>0</v>
      </c>
      <c r="U105" s="432">
        <f t="shared" si="7"/>
        <v>0</v>
      </c>
      <c r="V105" s="426">
        <f t="shared" si="13"/>
        <v>0</v>
      </c>
      <c r="X105" s="423">
        <f t="shared" si="8"/>
        <v>0</v>
      </c>
      <c r="Y105" s="423">
        <f t="shared" si="9"/>
        <v>0</v>
      </c>
      <c r="Z105" s="423">
        <f t="shared" si="10"/>
        <v>0</v>
      </c>
      <c r="AA105" s="423"/>
      <c r="AB105" s="423">
        <f t="shared" si="11"/>
        <v>0</v>
      </c>
      <c r="AC105" s="423">
        <v>0</v>
      </c>
      <c r="AD105" s="423">
        <v>0</v>
      </c>
      <c r="AE105" s="423">
        <v>0</v>
      </c>
      <c r="AF105" s="423">
        <v>0</v>
      </c>
      <c r="AG105" s="423">
        <v>0</v>
      </c>
      <c r="AH105" s="423">
        <v>0</v>
      </c>
      <c r="AI105" s="423">
        <v>0</v>
      </c>
      <c r="AJ105" s="423">
        <v>0</v>
      </c>
      <c r="AK105" s="423">
        <v>0</v>
      </c>
      <c r="AL105" s="423">
        <v>0</v>
      </c>
    </row>
    <row r="106" spans="1:38">
      <c r="A106" s="261">
        <v>2005</v>
      </c>
      <c r="B106" s="261">
        <v>134098</v>
      </c>
      <c r="C106" s="261" t="s">
        <v>622</v>
      </c>
      <c r="D106" s="261" t="s">
        <v>376</v>
      </c>
      <c r="E106" s="436" t="s">
        <v>291</v>
      </c>
      <c r="F106" t="s">
        <v>293</v>
      </c>
      <c r="G106" s="433">
        <v>0</v>
      </c>
      <c r="H106" s="261" t="s">
        <v>551</v>
      </c>
      <c r="I106" s="261" t="s">
        <v>514</v>
      </c>
      <c r="J106" s="432"/>
      <c r="K106" s="432"/>
      <c r="L106" s="432"/>
      <c r="M106" s="432"/>
      <c r="N106" s="432"/>
      <c r="O106" s="432" t="s">
        <v>515</v>
      </c>
      <c r="P106" s="432">
        <v>0</v>
      </c>
      <c r="Q106" s="432"/>
      <c r="R106" s="426"/>
      <c r="S106" s="426"/>
      <c r="T106" s="432">
        <f t="shared" si="12"/>
        <v>0</v>
      </c>
      <c r="U106" s="432">
        <f t="shared" si="7"/>
        <v>0</v>
      </c>
      <c r="V106" s="426">
        <f t="shared" si="13"/>
        <v>0</v>
      </c>
      <c r="X106" s="423">
        <f t="shared" si="8"/>
        <v>0</v>
      </c>
      <c r="Y106" s="423">
        <f t="shared" si="9"/>
        <v>0</v>
      </c>
      <c r="Z106" s="423">
        <f t="shared" si="10"/>
        <v>0</v>
      </c>
      <c r="AA106" s="423"/>
      <c r="AB106" s="423">
        <f t="shared" si="11"/>
        <v>0</v>
      </c>
      <c r="AC106" s="423">
        <v>0</v>
      </c>
      <c r="AD106" s="423">
        <v>0</v>
      </c>
      <c r="AE106" s="423">
        <v>0</v>
      </c>
      <c r="AF106" s="423">
        <v>0</v>
      </c>
      <c r="AG106" s="423">
        <v>0</v>
      </c>
      <c r="AH106" s="423">
        <v>0</v>
      </c>
      <c r="AI106" s="423">
        <v>0</v>
      </c>
      <c r="AJ106" s="423">
        <v>0</v>
      </c>
      <c r="AK106" s="423">
        <v>0</v>
      </c>
      <c r="AL106" s="423">
        <v>0</v>
      </c>
    </row>
    <row r="107" spans="1:38">
      <c r="A107" s="261">
        <v>1016</v>
      </c>
      <c r="B107" s="261">
        <v>103129</v>
      </c>
      <c r="C107" s="261" t="s">
        <v>623</v>
      </c>
      <c r="D107" s="261" t="s">
        <v>378</v>
      </c>
      <c r="E107" s="436" t="s">
        <v>282</v>
      </c>
      <c r="F107" t="s">
        <v>293</v>
      </c>
      <c r="G107" s="433"/>
      <c r="H107" s="261"/>
      <c r="I107" s="261"/>
      <c r="J107" s="432"/>
      <c r="K107" s="432"/>
      <c r="L107" s="432"/>
      <c r="M107" s="432"/>
      <c r="N107" s="432"/>
      <c r="O107" s="432" t="s">
        <v>515</v>
      </c>
      <c r="P107" s="432">
        <v>0</v>
      </c>
      <c r="Q107" s="432"/>
      <c r="R107" s="426"/>
      <c r="S107" s="426"/>
      <c r="T107" s="432">
        <f t="shared" si="12"/>
        <v>0</v>
      </c>
      <c r="U107" s="432">
        <f t="shared" si="7"/>
        <v>0</v>
      </c>
      <c r="V107" s="426">
        <f t="shared" si="13"/>
        <v>0</v>
      </c>
      <c r="X107" s="423">
        <f t="shared" si="8"/>
        <v>0</v>
      </c>
      <c r="Y107" s="423">
        <f t="shared" si="9"/>
        <v>0</v>
      </c>
      <c r="Z107" s="423">
        <f t="shared" si="10"/>
        <v>0</v>
      </c>
      <c r="AA107" s="423"/>
      <c r="AB107" s="423">
        <f t="shared" si="11"/>
        <v>0</v>
      </c>
      <c r="AC107" s="423">
        <v>0</v>
      </c>
      <c r="AD107" s="423">
        <v>0</v>
      </c>
      <c r="AE107" s="423">
        <v>0</v>
      </c>
      <c r="AF107" s="423">
        <v>0</v>
      </c>
      <c r="AG107" s="423">
        <v>0</v>
      </c>
      <c r="AH107" s="423">
        <v>0</v>
      </c>
      <c r="AI107" s="423">
        <v>0</v>
      </c>
      <c r="AJ107" s="423">
        <v>0</v>
      </c>
      <c r="AK107" s="423">
        <v>0</v>
      </c>
      <c r="AL107" s="423">
        <v>0</v>
      </c>
    </row>
    <row r="108" spans="1:38">
      <c r="A108" s="261">
        <v>2115</v>
      </c>
      <c r="B108" s="261">
        <v>103221</v>
      </c>
      <c r="C108" s="261" t="s">
        <v>624</v>
      </c>
      <c r="D108" s="261" t="s">
        <v>379</v>
      </c>
      <c r="E108" s="436" t="s">
        <v>291</v>
      </c>
      <c r="F108" t="s">
        <v>293</v>
      </c>
      <c r="G108" s="433"/>
      <c r="H108" s="261"/>
      <c r="I108" s="261"/>
      <c r="J108" s="432"/>
      <c r="K108" s="432"/>
      <c r="L108" s="432"/>
      <c r="M108" s="432"/>
      <c r="N108" s="432"/>
      <c r="O108" s="432" t="s">
        <v>515</v>
      </c>
      <c r="P108" s="432">
        <v>0</v>
      </c>
      <c r="Q108" s="432"/>
      <c r="R108" s="426"/>
      <c r="S108" s="426"/>
      <c r="T108" s="432">
        <f t="shared" si="12"/>
        <v>0</v>
      </c>
      <c r="U108" s="432">
        <f t="shared" si="7"/>
        <v>0</v>
      </c>
      <c r="V108" s="426">
        <f t="shared" si="13"/>
        <v>0</v>
      </c>
      <c r="X108" s="423">
        <f t="shared" si="8"/>
        <v>0</v>
      </c>
      <c r="Y108" s="423">
        <f t="shared" si="9"/>
        <v>0</v>
      </c>
      <c r="Z108" s="423">
        <f t="shared" si="10"/>
        <v>0</v>
      </c>
      <c r="AA108" s="423"/>
      <c r="AB108" s="423">
        <f t="shared" si="11"/>
        <v>0</v>
      </c>
      <c r="AC108" s="423">
        <v>0</v>
      </c>
      <c r="AD108" s="423">
        <v>0</v>
      </c>
      <c r="AE108" s="423">
        <v>0</v>
      </c>
      <c r="AF108" s="423">
        <v>0</v>
      </c>
      <c r="AG108" s="423">
        <v>0</v>
      </c>
      <c r="AH108" s="423">
        <v>0</v>
      </c>
      <c r="AI108" s="423">
        <v>0</v>
      </c>
      <c r="AJ108" s="423">
        <v>0</v>
      </c>
      <c r="AK108" s="423">
        <v>0</v>
      </c>
      <c r="AL108" s="423">
        <v>0</v>
      </c>
    </row>
    <row r="109" spans="1:38">
      <c r="A109" s="261">
        <v>2441</v>
      </c>
      <c r="B109" s="261">
        <v>103368</v>
      </c>
      <c r="C109" s="261" t="s">
        <v>625</v>
      </c>
      <c r="D109" s="261" t="s">
        <v>380</v>
      </c>
      <c r="E109" s="436" t="s">
        <v>291</v>
      </c>
      <c r="F109" t="s">
        <v>293</v>
      </c>
      <c r="G109" s="433"/>
      <c r="H109" s="261"/>
      <c r="I109" s="261"/>
      <c r="J109" s="432"/>
      <c r="K109" s="432"/>
      <c r="L109" s="432"/>
      <c r="M109" s="432"/>
      <c r="N109" s="432"/>
      <c r="O109" s="432" t="s">
        <v>515</v>
      </c>
      <c r="P109" s="432">
        <v>0</v>
      </c>
      <c r="Q109" s="432"/>
      <c r="R109" s="426"/>
      <c r="S109" s="426"/>
      <c r="T109" s="432">
        <f t="shared" si="12"/>
        <v>0</v>
      </c>
      <c r="U109" s="432">
        <f t="shared" si="7"/>
        <v>0</v>
      </c>
      <c r="V109" s="426">
        <f t="shared" si="13"/>
        <v>0</v>
      </c>
      <c r="X109" s="423">
        <f t="shared" si="8"/>
        <v>0</v>
      </c>
      <c r="Y109" s="423">
        <f t="shared" si="9"/>
        <v>0</v>
      </c>
      <c r="Z109" s="423">
        <f t="shared" si="10"/>
        <v>0</v>
      </c>
      <c r="AA109" s="423"/>
      <c r="AB109" s="423">
        <f t="shared" si="11"/>
        <v>0</v>
      </c>
      <c r="AC109" s="423">
        <v>0</v>
      </c>
      <c r="AD109" s="423">
        <v>0</v>
      </c>
      <c r="AE109" s="423">
        <v>0</v>
      </c>
      <c r="AF109" s="423">
        <v>0</v>
      </c>
      <c r="AG109" s="423">
        <v>0</v>
      </c>
      <c r="AH109" s="423">
        <v>0</v>
      </c>
      <c r="AI109" s="423">
        <v>0</v>
      </c>
      <c r="AJ109" s="423">
        <v>0</v>
      </c>
      <c r="AK109" s="423">
        <v>0</v>
      </c>
      <c r="AL109" s="423">
        <v>0</v>
      </c>
    </row>
    <row r="110" spans="1:38">
      <c r="A110" s="261">
        <v>2321</v>
      </c>
      <c r="B110" s="261">
        <v>103339</v>
      </c>
      <c r="C110" s="261" t="s">
        <v>626</v>
      </c>
      <c r="D110" s="261" t="s">
        <v>381</v>
      </c>
      <c r="E110" s="436" t="s">
        <v>291</v>
      </c>
      <c r="F110" t="s">
        <v>293</v>
      </c>
      <c r="G110" s="433"/>
      <c r="H110" s="261"/>
      <c r="I110" s="261"/>
      <c r="J110" s="432"/>
      <c r="K110" s="432"/>
      <c r="L110" s="432"/>
      <c r="M110" s="432"/>
      <c r="N110" s="432">
        <v>21275.58</v>
      </c>
      <c r="O110" s="432" t="s">
        <v>515</v>
      </c>
      <c r="P110" s="432">
        <v>0</v>
      </c>
      <c r="Q110" s="432"/>
      <c r="R110" s="426"/>
      <c r="S110" s="426"/>
      <c r="T110" s="432">
        <f t="shared" si="12"/>
        <v>21275.58</v>
      </c>
      <c r="U110" s="432">
        <f t="shared" si="7"/>
        <v>0</v>
      </c>
      <c r="V110" s="426">
        <f t="shared" si="13"/>
        <v>-21275.58</v>
      </c>
      <c r="X110" s="423">
        <f t="shared" si="8"/>
        <v>0</v>
      </c>
      <c r="Y110" s="423">
        <f t="shared" si="9"/>
        <v>0</v>
      </c>
      <c r="Z110" s="423">
        <f t="shared" si="10"/>
        <v>21275.58</v>
      </c>
      <c r="AA110" s="423"/>
      <c r="AB110" s="423">
        <f t="shared" si="11"/>
        <v>0</v>
      </c>
      <c r="AC110" s="423">
        <v>0</v>
      </c>
      <c r="AD110" s="423">
        <v>0</v>
      </c>
      <c r="AE110" s="423">
        <v>0</v>
      </c>
      <c r="AF110" s="423">
        <v>0</v>
      </c>
      <c r="AG110" s="423">
        <v>0</v>
      </c>
      <c r="AH110" s="423">
        <v>0</v>
      </c>
      <c r="AI110" s="423">
        <v>0</v>
      </c>
      <c r="AJ110" s="423">
        <v>0</v>
      </c>
      <c r="AK110" s="423">
        <v>0</v>
      </c>
      <c r="AL110" s="423">
        <v>0</v>
      </c>
    </row>
    <row r="111" spans="1:38">
      <c r="A111" s="261">
        <v>1024</v>
      </c>
      <c r="B111" s="261">
        <v>103137</v>
      </c>
      <c r="C111" s="261" t="s">
        <v>627</v>
      </c>
      <c r="D111" s="261" t="s">
        <v>384</v>
      </c>
      <c r="E111" s="436" t="s">
        <v>282</v>
      </c>
      <c r="F111" t="s">
        <v>293</v>
      </c>
      <c r="G111" s="433"/>
      <c r="H111" s="261"/>
      <c r="I111" s="261"/>
      <c r="J111" s="432"/>
      <c r="K111" s="432"/>
      <c r="L111" s="432"/>
      <c r="M111" s="432"/>
      <c r="N111" s="432"/>
      <c r="O111" s="432" t="s">
        <v>515</v>
      </c>
      <c r="P111" s="432">
        <v>0</v>
      </c>
      <c r="Q111" s="432"/>
      <c r="R111" s="426"/>
      <c r="S111" s="426"/>
      <c r="T111" s="432">
        <f t="shared" si="12"/>
        <v>0</v>
      </c>
      <c r="U111" s="432">
        <f t="shared" si="7"/>
        <v>0</v>
      </c>
      <c r="V111" s="426">
        <f t="shared" si="13"/>
        <v>0</v>
      </c>
      <c r="X111" s="423">
        <f t="shared" si="8"/>
        <v>0</v>
      </c>
      <c r="Y111" s="423">
        <f t="shared" si="9"/>
        <v>0</v>
      </c>
      <c r="Z111" s="423">
        <f t="shared" si="10"/>
        <v>0</v>
      </c>
      <c r="AA111" s="423"/>
      <c r="AB111" s="423">
        <f t="shared" si="11"/>
        <v>0</v>
      </c>
      <c r="AC111" s="423">
        <v>0</v>
      </c>
      <c r="AD111" s="423">
        <v>0</v>
      </c>
      <c r="AE111" s="423">
        <v>0</v>
      </c>
      <c r="AF111" s="423">
        <v>0</v>
      </c>
      <c r="AG111" s="423">
        <v>0</v>
      </c>
      <c r="AH111" s="423">
        <v>0</v>
      </c>
      <c r="AI111" s="423">
        <v>0</v>
      </c>
      <c r="AJ111" s="423">
        <v>0</v>
      </c>
      <c r="AK111" s="423">
        <v>0</v>
      </c>
      <c r="AL111" s="423">
        <v>0</v>
      </c>
    </row>
    <row r="112" spans="1:38">
      <c r="A112" s="261">
        <v>7062</v>
      </c>
      <c r="B112" s="261">
        <v>103632</v>
      </c>
      <c r="C112" s="261" t="s">
        <v>628</v>
      </c>
      <c r="D112" s="261" t="s">
        <v>385</v>
      </c>
      <c r="E112" s="436" t="s">
        <v>296</v>
      </c>
      <c r="F112" t="s">
        <v>293</v>
      </c>
      <c r="G112" s="433"/>
      <c r="H112" s="261"/>
      <c r="I112" s="261"/>
      <c r="J112" s="432"/>
      <c r="K112" s="432"/>
      <c r="L112" s="432"/>
      <c r="M112" s="432"/>
      <c r="N112" s="432"/>
      <c r="O112" s="432" t="s">
        <v>515</v>
      </c>
      <c r="P112" s="432">
        <v>0</v>
      </c>
      <c r="Q112" s="432"/>
      <c r="R112" s="426"/>
      <c r="S112" s="426"/>
      <c r="T112" s="432">
        <f t="shared" si="12"/>
        <v>0</v>
      </c>
      <c r="U112" s="432">
        <f t="shared" si="7"/>
        <v>0</v>
      </c>
      <c r="V112" s="426">
        <f t="shared" si="13"/>
        <v>0</v>
      </c>
      <c r="X112" s="423">
        <f t="shared" si="8"/>
        <v>0</v>
      </c>
      <c r="Y112" s="423">
        <f t="shared" si="9"/>
        <v>0</v>
      </c>
      <c r="Z112" s="423">
        <f t="shared" si="10"/>
        <v>0</v>
      </c>
      <c r="AA112" s="423"/>
      <c r="AB112" s="423">
        <f t="shared" si="11"/>
        <v>0</v>
      </c>
      <c r="AC112" s="423">
        <v>0</v>
      </c>
      <c r="AD112" s="423">
        <v>0</v>
      </c>
      <c r="AE112" s="423">
        <v>0</v>
      </c>
      <c r="AF112" s="423">
        <v>0</v>
      </c>
      <c r="AG112" s="423">
        <v>0</v>
      </c>
      <c r="AH112" s="423">
        <v>0</v>
      </c>
      <c r="AI112" s="423">
        <v>0</v>
      </c>
      <c r="AJ112" s="423">
        <v>0</v>
      </c>
      <c r="AK112" s="423">
        <v>0</v>
      </c>
      <c r="AL112" s="423">
        <v>0</v>
      </c>
    </row>
    <row r="113" spans="1:38">
      <c r="A113" s="261">
        <v>2004</v>
      </c>
      <c r="B113" s="261">
        <v>134094</v>
      </c>
      <c r="C113" s="261" t="s">
        <v>629</v>
      </c>
      <c r="D113" s="261" t="s">
        <v>392</v>
      </c>
      <c r="E113" s="436" t="s">
        <v>291</v>
      </c>
      <c r="F113" t="s">
        <v>293</v>
      </c>
      <c r="G113" s="433"/>
      <c r="H113" s="261"/>
      <c r="I113" s="261"/>
      <c r="J113" s="432"/>
      <c r="K113" s="432"/>
      <c r="L113" s="432"/>
      <c r="M113" s="432"/>
      <c r="N113" s="432">
        <v>37998.32</v>
      </c>
      <c r="O113" s="432" t="s">
        <v>515</v>
      </c>
      <c r="P113" s="432">
        <v>0</v>
      </c>
      <c r="Q113" s="432"/>
      <c r="R113" s="426"/>
      <c r="S113" s="426"/>
      <c r="T113" s="432">
        <f t="shared" si="12"/>
        <v>37998.32</v>
      </c>
      <c r="U113" s="432">
        <f t="shared" si="7"/>
        <v>0</v>
      </c>
      <c r="V113" s="426">
        <f t="shared" si="13"/>
        <v>-37998.32</v>
      </c>
      <c r="X113" s="423">
        <f t="shared" si="8"/>
        <v>0</v>
      </c>
      <c r="Y113" s="423">
        <f t="shared" si="9"/>
        <v>0</v>
      </c>
      <c r="Z113" s="423">
        <f t="shared" si="10"/>
        <v>37998.32</v>
      </c>
      <c r="AA113" s="423"/>
      <c r="AB113" s="423">
        <f t="shared" si="11"/>
        <v>0</v>
      </c>
      <c r="AC113" s="423">
        <v>0</v>
      </c>
      <c r="AD113" s="423">
        <v>0</v>
      </c>
      <c r="AE113" s="423">
        <v>0</v>
      </c>
      <c r="AF113" s="423">
        <v>0</v>
      </c>
      <c r="AG113" s="423">
        <v>0</v>
      </c>
      <c r="AH113" s="423">
        <v>0</v>
      </c>
      <c r="AI113" s="423">
        <v>0</v>
      </c>
      <c r="AJ113" s="423">
        <v>0</v>
      </c>
      <c r="AK113" s="423">
        <v>0</v>
      </c>
      <c r="AL113" s="423">
        <v>0</v>
      </c>
    </row>
    <row r="114" spans="1:38">
      <c r="A114" s="261">
        <v>1012</v>
      </c>
      <c r="B114" s="261">
        <v>103126</v>
      </c>
      <c r="C114" s="261" t="s">
        <v>630</v>
      </c>
      <c r="D114" s="261" t="s">
        <v>393</v>
      </c>
      <c r="E114" s="436" t="s">
        <v>282</v>
      </c>
      <c r="F114" t="s">
        <v>293</v>
      </c>
      <c r="G114" s="433"/>
      <c r="H114" s="261"/>
      <c r="I114" s="261"/>
      <c r="J114" s="432"/>
      <c r="K114" s="432"/>
      <c r="L114" s="432"/>
      <c r="M114" s="432"/>
      <c r="N114" s="432">
        <v>6370.25</v>
      </c>
      <c r="O114" s="432" t="s">
        <v>515</v>
      </c>
      <c r="P114" s="432">
        <v>0</v>
      </c>
      <c r="Q114" s="432"/>
      <c r="R114" s="426" t="s">
        <v>549</v>
      </c>
      <c r="S114" s="426"/>
      <c r="T114" s="432">
        <f t="shared" si="12"/>
        <v>6370.25</v>
      </c>
      <c r="U114" s="432">
        <f t="shared" si="7"/>
        <v>0</v>
      </c>
      <c r="V114" s="426">
        <f t="shared" si="13"/>
        <v>-6370.25</v>
      </c>
      <c r="X114" s="423">
        <f t="shared" si="8"/>
        <v>0</v>
      </c>
      <c r="Y114" s="423">
        <f t="shared" si="9"/>
        <v>0</v>
      </c>
      <c r="Z114" s="423">
        <f t="shared" si="10"/>
        <v>6370.25</v>
      </c>
      <c r="AA114" s="423"/>
      <c r="AB114" s="423">
        <f t="shared" si="11"/>
        <v>0</v>
      </c>
      <c r="AC114" s="423">
        <v>0</v>
      </c>
      <c r="AD114" s="423">
        <v>0</v>
      </c>
      <c r="AE114" s="423">
        <v>0</v>
      </c>
      <c r="AF114" s="423">
        <v>0</v>
      </c>
      <c r="AG114" s="423">
        <v>0</v>
      </c>
      <c r="AH114" s="423">
        <v>0</v>
      </c>
      <c r="AI114" s="423">
        <v>0</v>
      </c>
      <c r="AJ114" s="423">
        <v>0</v>
      </c>
      <c r="AK114" s="423">
        <v>0</v>
      </c>
      <c r="AL114" s="423">
        <v>0</v>
      </c>
    </row>
    <row r="115" spans="1:38">
      <c r="A115" s="261">
        <v>3003</v>
      </c>
      <c r="B115" s="261">
        <v>103398</v>
      </c>
      <c r="C115" s="261" t="s">
        <v>631</v>
      </c>
      <c r="D115" s="261" t="s">
        <v>400</v>
      </c>
      <c r="E115" s="436" t="s">
        <v>291</v>
      </c>
      <c r="F115" t="s">
        <v>293</v>
      </c>
      <c r="G115" s="433"/>
      <c r="H115" s="261"/>
      <c r="I115" s="261"/>
      <c r="J115" s="432"/>
      <c r="K115" s="432"/>
      <c r="L115" s="432"/>
      <c r="M115" s="432"/>
      <c r="N115" s="432">
        <v>23719.71</v>
      </c>
      <c r="O115" s="432" t="s">
        <v>515</v>
      </c>
      <c r="P115" s="432">
        <v>0</v>
      </c>
      <c r="Q115" s="432"/>
      <c r="R115" s="426"/>
      <c r="S115" s="426"/>
      <c r="T115" s="432">
        <f t="shared" si="12"/>
        <v>23719.71</v>
      </c>
      <c r="U115" s="432">
        <f t="shared" si="7"/>
        <v>0</v>
      </c>
      <c r="V115" s="426">
        <f t="shared" si="13"/>
        <v>-23719.71</v>
      </c>
      <c r="X115" s="423">
        <f t="shared" si="8"/>
        <v>0</v>
      </c>
      <c r="Y115" s="423">
        <f t="shared" si="9"/>
        <v>0</v>
      </c>
      <c r="Z115" s="423">
        <f t="shared" si="10"/>
        <v>23719.71</v>
      </c>
      <c r="AA115" s="423"/>
      <c r="AB115" s="423">
        <f t="shared" si="11"/>
        <v>0</v>
      </c>
      <c r="AC115" s="423">
        <v>0</v>
      </c>
      <c r="AD115" s="423">
        <v>0</v>
      </c>
      <c r="AE115" s="423">
        <v>0</v>
      </c>
      <c r="AF115" s="423">
        <v>0</v>
      </c>
      <c r="AG115" s="423">
        <v>0</v>
      </c>
      <c r="AH115" s="423">
        <v>0</v>
      </c>
      <c r="AI115" s="423">
        <v>0</v>
      </c>
      <c r="AJ115" s="423">
        <v>0</v>
      </c>
      <c r="AK115" s="423">
        <v>0</v>
      </c>
      <c r="AL115" s="423">
        <v>0</v>
      </c>
    </row>
    <row r="116" spans="1:38">
      <c r="A116" s="261">
        <v>2457</v>
      </c>
      <c r="B116" s="261">
        <v>103384</v>
      </c>
      <c r="C116" s="261" t="s">
        <v>632</v>
      </c>
      <c r="D116" s="261" t="s">
        <v>402</v>
      </c>
      <c r="E116" s="436" t="s">
        <v>291</v>
      </c>
      <c r="F116" t="s">
        <v>293</v>
      </c>
      <c r="G116" s="433"/>
      <c r="H116" s="261"/>
      <c r="I116" s="261"/>
      <c r="J116" s="432"/>
      <c r="K116" s="432"/>
      <c r="L116" s="432"/>
      <c r="M116" s="432"/>
      <c r="N116" s="432">
        <v>42527.32</v>
      </c>
      <c r="O116" s="432" t="s">
        <v>515</v>
      </c>
      <c r="P116" s="432">
        <v>0</v>
      </c>
      <c r="Q116" s="432"/>
      <c r="R116" s="426"/>
      <c r="S116" s="426"/>
      <c r="T116" s="432">
        <f t="shared" si="12"/>
        <v>42527.32</v>
      </c>
      <c r="U116" s="432">
        <f t="shared" si="7"/>
        <v>0</v>
      </c>
      <c r="V116" s="426">
        <f t="shared" si="13"/>
        <v>-42527.32</v>
      </c>
      <c r="X116" s="423">
        <f t="shared" si="8"/>
        <v>0</v>
      </c>
      <c r="Y116" s="423">
        <f t="shared" si="9"/>
        <v>0</v>
      </c>
      <c r="Z116" s="423">
        <f t="shared" si="10"/>
        <v>42527.32</v>
      </c>
      <c r="AA116" s="423"/>
      <c r="AB116" s="423">
        <f t="shared" si="11"/>
        <v>0</v>
      </c>
      <c r="AC116" s="423">
        <v>0</v>
      </c>
      <c r="AD116" s="423">
        <v>0</v>
      </c>
      <c r="AE116" s="423">
        <v>0</v>
      </c>
      <c r="AF116" s="423">
        <v>0</v>
      </c>
      <c r="AG116" s="423">
        <v>0</v>
      </c>
      <c r="AH116" s="423">
        <v>0</v>
      </c>
      <c r="AI116" s="423">
        <v>0</v>
      </c>
      <c r="AJ116" s="423">
        <v>0</v>
      </c>
      <c r="AK116" s="423">
        <v>0</v>
      </c>
      <c r="AL116" s="423">
        <v>0</v>
      </c>
    </row>
    <row r="117" spans="1:38">
      <c r="A117" s="261">
        <v>2142</v>
      </c>
      <c r="B117" s="261">
        <v>103237</v>
      </c>
      <c r="C117" s="261" t="s">
        <v>633</v>
      </c>
      <c r="D117" s="261" t="s">
        <v>403</v>
      </c>
      <c r="E117" s="436" t="s">
        <v>291</v>
      </c>
      <c r="F117" t="s">
        <v>293</v>
      </c>
      <c r="G117" s="433"/>
      <c r="H117" s="261"/>
      <c r="I117" s="261"/>
      <c r="J117" s="432"/>
      <c r="K117" s="432"/>
      <c r="L117" s="432"/>
      <c r="M117" s="432"/>
      <c r="N117" s="432">
        <v>43461.17</v>
      </c>
      <c r="O117" s="432" t="s">
        <v>515</v>
      </c>
      <c r="P117" s="432">
        <v>0</v>
      </c>
      <c r="Q117" s="432"/>
      <c r="R117" s="426"/>
      <c r="S117" s="426"/>
      <c r="T117" s="432">
        <f t="shared" si="12"/>
        <v>43461.17</v>
      </c>
      <c r="U117" s="432">
        <f t="shared" si="7"/>
        <v>0</v>
      </c>
      <c r="V117" s="426">
        <f t="shared" si="13"/>
        <v>-43461.17</v>
      </c>
      <c r="X117" s="423">
        <f t="shared" si="8"/>
        <v>0</v>
      </c>
      <c r="Y117" s="423">
        <f t="shared" si="9"/>
        <v>0</v>
      </c>
      <c r="Z117" s="423">
        <f t="shared" si="10"/>
        <v>43461.17</v>
      </c>
      <c r="AA117" s="423"/>
      <c r="AB117" s="423">
        <f t="shared" si="11"/>
        <v>0</v>
      </c>
      <c r="AC117" s="423">
        <v>0</v>
      </c>
      <c r="AD117" s="423">
        <v>0</v>
      </c>
      <c r="AE117" s="423">
        <v>0</v>
      </c>
      <c r="AF117" s="423">
        <v>0</v>
      </c>
      <c r="AG117" s="423">
        <v>0</v>
      </c>
      <c r="AH117" s="423">
        <v>0</v>
      </c>
      <c r="AI117" s="423">
        <v>0</v>
      </c>
      <c r="AJ117" s="423">
        <v>0</v>
      </c>
      <c r="AK117" s="423">
        <v>0</v>
      </c>
      <c r="AL117" s="423">
        <v>0</v>
      </c>
    </row>
    <row r="118" spans="1:38">
      <c r="A118" s="261">
        <v>2469</v>
      </c>
      <c r="B118" s="261">
        <v>103395</v>
      </c>
      <c r="C118" s="261" t="s">
        <v>634</v>
      </c>
      <c r="D118" s="261" t="s">
        <v>404</v>
      </c>
      <c r="E118" s="436" t="s">
        <v>291</v>
      </c>
      <c r="F118" t="s">
        <v>293</v>
      </c>
      <c r="G118" s="433"/>
      <c r="H118" s="261"/>
      <c r="I118" s="261"/>
      <c r="J118" s="432"/>
      <c r="K118" s="432"/>
      <c r="L118" s="432"/>
      <c r="M118" s="432"/>
      <c r="N118" s="432"/>
      <c r="O118" s="432" t="s">
        <v>515</v>
      </c>
      <c r="P118" s="432">
        <v>0</v>
      </c>
      <c r="Q118" s="432"/>
      <c r="R118" s="426"/>
      <c r="S118" s="426"/>
      <c r="T118" s="432">
        <f t="shared" si="12"/>
        <v>0</v>
      </c>
      <c r="U118" s="432">
        <f t="shared" si="7"/>
        <v>0</v>
      </c>
      <c r="V118" s="426">
        <f t="shared" si="13"/>
        <v>0</v>
      </c>
      <c r="X118" s="423">
        <f t="shared" si="8"/>
        <v>0</v>
      </c>
      <c r="Y118" s="423">
        <f t="shared" si="9"/>
        <v>0</v>
      </c>
      <c r="Z118" s="423">
        <f t="shared" si="10"/>
        <v>0</v>
      </c>
      <c r="AA118" s="423"/>
      <c r="AB118" s="423">
        <f t="shared" si="11"/>
        <v>0</v>
      </c>
      <c r="AC118" s="423">
        <v>0</v>
      </c>
      <c r="AD118" s="423">
        <v>0</v>
      </c>
      <c r="AE118" s="423">
        <v>0</v>
      </c>
      <c r="AF118" s="423">
        <v>0</v>
      </c>
      <c r="AG118" s="423">
        <v>0</v>
      </c>
      <c r="AH118" s="423">
        <v>0</v>
      </c>
      <c r="AI118" s="423">
        <v>0</v>
      </c>
      <c r="AJ118" s="423">
        <v>0</v>
      </c>
      <c r="AK118" s="423">
        <v>0</v>
      </c>
      <c r="AL118" s="423">
        <v>0</v>
      </c>
    </row>
    <row r="119" spans="1:38">
      <c r="A119" s="261">
        <v>3431</v>
      </c>
      <c r="B119" s="261">
        <v>134774</v>
      </c>
      <c r="C119" s="261" t="s">
        <v>635</v>
      </c>
      <c r="D119" s="261" t="s">
        <v>405</v>
      </c>
      <c r="E119" s="436" t="s">
        <v>291</v>
      </c>
      <c r="F119" t="s">
        <v>293</v>
      </c>
      <c r="G119" s="433"/>
      <c r="H119" s="261"/>
      <c r="I119" s="261"/>
      <c r="J119" s="432"/>
      <c r="K119" s="432"/>
      <c r="L119" s="432"/>
      <c r="M119" s="432"/>
      <c r="N119" s="432"/>
      <c r="O119" s="432" t="s">
        <v>515</v>
      </c>
      <c r="P119" s="432">
        <v>0</v>
      </c>
      <c r="Q119" s="432"/>
      <c r="R119" s="426"/>
      <c r="S119" s="426"/>
      <c r="T119" s="432">
        <f t="shared" si="12"/>
        <v>0</v>
      </c>
      <c r="U119" s="432">
        <f t="shared" si="7"/>
        <v>0</v>
      </c>
      <c r="V119" s="426">
        <f t="shared" si="13"/>
        <v>0</v>
      </c>
      <c r="X119" s="423">
        <f t="shared" si="8"/>
        <v>0</v>
      </c>
      <c r="Y119" s="423">
        <f t="shared" si="9"/>
        <v>0</v>
      </c>
      <c r="Z119" s="423">
        <f t="shared" si="10"/>
        <v>0</v>
      </c>
      <c r="AA119" s="423"/>
      <c r="AB119" s="423">
        <f t="shared" si="11"/>
        <v>0</v>
      </c>
      <c r="AC119" s="423">
        <v>0</v>
      </c>
      <c r="AD119" s="423">
        <v>0</v>
      </c>
      <c r="AE119" s="423">
        <v>0</v>
      </c>
      <c r="AF119" s="423">
        <v>0</v>
      </c>
      <c r="AG119" s="423">
        <v>0</v>
      </c>
      <c r="AH119" s="423">
        <v>0</v>
      </c>
      <c r="AI119" s="423">
        <v>0</v>
      </c>
      <c r="AJ119" s="423">
        <v>0</v>
      </c>
      <c r="AK119" s="423">
        <v>0</v>
      </c>
      <c r="AL119" s="423">
        <v>0</v>
      </c>
    </row>
    <row r="120" spans="1:38">
      <c r="A120" s="261">
        <v>1028</v>
      </c>
      <c r="B120" s="261">
        <v>103141</v>
      </c>
      <c r="C120" s="261" t="s">
        <v>636</v>
      </c>
      <c r="D120" s="261" t="s">
        <v>406</v>
      </c>
      <c r="E120" s="436" t="s">
        <v>282</v>
      </c>
      <c r="F120" t="s">
        <v>293</v>
      </c>
      <c r="G120" s="433"/>
      <c r="H120" s="261"/>
      <c r="I120" s="261"/>
      <c r="J120" s="432"/>
      <c r="K120" s="432"/>
      <c r="L120" s="432"/>
      <c r="M120" s="432"/>
      <c r="N120" s="432"/>
      <c r="O120" s="432" t="s">
        <v>515</v>
      </c>
      <c r="P120" s="432">
        <v>0</v>
      </c>
      <c r="Q120" s="432"/>
      <c r="R120" s="426"/>
      <c r="S120" s="426"/>
      <c r="T120" s="432">
        <f t="shared" si="12"/>
        <v>0</v>
      </c>
      <c r="U120" s="432">
        <f t="shared" si="7"/>
        <v>0</v>
      </c>
      <c r="V120" s="426">
        <f t="shared" si="13"/>
        <v>0</v>
      </c>
      <c r="X120" s="423">
        <f t="shared" si="8"/>
        <v>0</v>
      </c>
      <c r="Y120" s="423">
        <f t="shared" si="9"/>
        <v>0</v>
      </c>
      <c r="Z120" s="423">
        <f t="shared" si="10"/>
        <v>0</v>
      </c>
      <c r="AA120" s="423"/>
      <c r="AB120" s="423">
        <f t="shared" si="11"/>
        <v>0</v>
      </c>
      <c r="AC120" s="423">
        <v>0</v>
      </c>
      <c r="AD120" s="423">
        <v>0</v>
      </c>
      <c r="AE120" s="423">
        <v>0</v>
      </c>
      <c r="AF120" s="423">
        <v>0</v>
      </c>
      <c r="AG120" s="423">
        <v>0</v>
      </c>
      <c r="AH120" s="423">
        <v>0</v>
      </c>
      <c r="AI120" s="423">
        <v>0</v>
      </c>
      <c r="AJ120" s="423">
        <v>0</v>
      </c>
      <c r="AK120" s="423">
        <v>0</v>
      </c>
      <c r="AL120" s="423">
        <v>0</v>
      </c>
    </row>
    <row r="121" spans="1:38">
      <c r="A121" s="261">
        <v>1049</v>
      </c>
      <c r="B121" s="261">
        <v>103145</v>
      </c>
      <c r="C121" s="261" t="s">
        <v>637</v>
      </c>
      <c r="D121" s="261" t="s">
        <v>407</v>
      </c>
      <c r="E121" s="436" t="s">
        <v>282</v>
      </c>
      <c r="F121" t="s">
        <v>293</v>
      </c>
      <c r="G121" s="433"/>
      <c r="H121" s="261"/>
      <c r="I121" s="261"/>
      <c r="J121" s="432"/>
      <c r="K121" s="432"/>
      <c r="L121" s="432"/>
      <c r="M121" s="432"/>
      <c r="N121" s="432"/>
      <c r="O121" s="432" t="s">
        <v>515</v>
      </c>
      <c r="P121" s="432">
        <v>0</v>
      </c>
      <c r="Q121" s="432"/>
      <c r="R121" s="426"/>
      <c r="S121" s="426"/>
      <c r="T121" s="432">
        <f t="shared" si="12"/>
        <v>0</v>
      </c>
      <c r="U121" s="432">
        <f t="shared" si="7"/>
        <v>0</v>
      </c>
      <c r="V121" s="426">
        <f t="shared" si="13"/>
        <v>0</v>
      </c>
      <c r="X121" s="423">
        <f t="shared" si="8"/>
        <v>0</v>
      </c>
      <c r="Y121" s="423">
        <f t="shared" si="9"/>
        <v>0</v>
      </c>
      <c r="Z121" s="423">
        <f t="shared" si="10"/>
        <v>0</v>
      </c>
      <c r="AA121" s="423"/>
      <c r="AB121" s="423">
        <f t="shared" si="11"/>
        <v>0</v>
      </c>
      <c r="AC121" s="423">
        <v>0</v>
      </c>
      <c r="AD121" s="423">
        <v>0</v>
      </c>
      <c r="AE121" s="423">
        <v>0</v>
      </c>
      <c r="AF121" s="423">
        <v>0</v>
      </c>
      <c r="AG121" s="423">
        <v>0</v>
      </c>
      <c r="AH121" s="423">
        <v>0</v>
      </c>
      <c r="AI121" s="423">
        <v>0</v>
      </c>
      <c r="AJ121" s="423">
        <v>0</v>
      </c>
      <c r="AK121" s="423">
        <v>0</v>
      </c>
      <c r="AL121" s="423">
        <v>0</v>
      </c>
    </row>
    <row r="122" spans="1:38">
      <c r="A122" s="261">
        <v>2149</v>
      </c>
      <c r="B122" s="261">
        <v>103240</v>
      </c>
      <c r="C122" s="261" t="s">
        <v>638</v>
      </c>
      <c r="D122" s="261" t="s">
        <v>411</v>
      </c>
      <c r="E122" s="436" t="s">
        <v>291</v>
      </c>
      <c r="F122" t="s">
        <v>293</v>
      </c>
      <c r="G122" s="433"/>
      <c r="H122" s="261"/>
      <c r="I122" s="261"/>
      <c r="J122" s="432"/>
      <c r="K122" s="432"/>
      <c r="L122" s="432"/>
      <c r="M122" s="432"/>
      <c r="N122" s="432"/>
      <c r="O122" s="432" t="s">
        <v>515</v>
      </c>
      <c r="P122" s="432">
        <v>0</v>
      </c>
      <c r="Q122" s="432"/>
      <c r="R122" s="426"/>
      <c r="S122" s="426"/>
      <c r="T122" s="432">
        <f t="shared" si="12"/>
        <v>0</v>
      </c>
      <c r="U122" s="432">
        <f t="shared" si="7"/>
        <v>0</v>
      </c>
      <c r="V122" s="426">
        <f t="shared" si="13"/>
        <v>0</v>
      </c>
      <c r="X122" s="423">
        <f t="shared" si="8"/>
        <v>0</v>
      </c>
      <c r="Y122" s="423">
        <f t="shared" si="9"/>
        <v>0</v>
      </c>
      <c r="Z122" s="423">
        <f t="shared" si="10"/>
        <v>0</v>
      </c>
      <c r="AA122" s="423"/>
      <c r="AB122" s="423">
        <f t="shared" si="11"/>
        <v>0</v>
      </c>
      <c r="AC122" s="423">
        <v>0</v>
      </c>
      <c r="AD122" s="423">
        <v>0</v>
      </c>
      <c r="AE122" s="423">
        <v>0</v>
      </c>
      <c r="AF122" s="423">
        <v>0</v>
      </c>
      <c r="AG122" s="423">
        <v>0</v>
      </c>
      <c r="AH122" s="423">
        <v>0</v>
      </c>
      <c r="AI122" s="423">
        <v>0</v>
      </c>
      <c r="AJ122" s="423">
        <v>0</v>
      </c>
      <c r="AK122" s="423">
        <v>0</v>
      </c>
      <c r="AL122" s="423">
        <v>0</v>
      </c>
    </row>
    <row r="123" spans="1:38">
      <c r="A123" s="261">
        <v>2150</v>
      </c>
      <c r="B123" s="261">
        <v>103241</v>
      </c>
      <c r="C123" s="261" t="s">
        <v>639</v>
      </c>
      <c r="D123" s="261" t="s">
        <v>412</v>
      </c>
      <c r="E123" s="436" t="s">
        <v>291</v>
      </c>
      <c r="F123" t="s">
        <v>293</v>
      </c>
      <c r="G123" s="433"/>
      <c r="H123" s="261"/>
      <c r="I123" s="261"/>
      <c r="J123" s="432"/>
      <c r="K123" s="432"/>
      <c r="L123" s="432"/>
      <c r="M123" s="432"/>
      <c r="N123" s="432">
        <v>54653.22</v>
      </c>
      <c r="O123" s="432" t="s">
        <v>515</v>
      </c>
      <c r="P123" s="432">
        <v>0</v>
      </c>
      <c r="Q123" s="432"/>
      <c r="R123" s="426"/>
      <c r="S123" s="426"/>
      <c r="T123" s="432">
        <f t="shared" si="12"/>
        <v>54653.22</v>
      </c>
      <c r="U123" s="432">
        <f t="shared" si="7"/>
        <v>0</v>
      </c>
      <c r="V123" s="426">
        <f t="shared" si="13"/>
        <v>-54653.22</v>
      </c>
      <c r="X123" s="423">
        <f t="shared" si="8"/>
        <v>0</v>
      </c>
      <c r="Y123" s="423">
        <f t="shared" si="9"/>
        <v>0</v>
      </c>
      <c r="Z123" s="423">
        <f t="shared" si="10"/>
        <v>54653.22</v>
      </c>
      <c r="AA123" s="423"/>
      <c r="AB123" s="423">
        <f t="shared" si="11"/>
        <v>0</v>
      </c>
      <c r="AC123" s="423">
        <v>0</v>
      </c>
      <c r="AD123" s="423">
        <v>0</v>
      </c>
      <c r="AE123" s="423">
        <v>0</v>
      </c>
      <c r="AF123" s="423">
        <v>0</v>
      </c>
      <c r="AG123" s="423">
        <v>0</v>
      </c>
      <c r="AH123" s="423">
        <v>0</v>
      </c>
      <c r="AI123" s="423">
        <v>0</v>
      </c>
      <c r="AJ123" s="423">
        <v>0</v>
      </c>
      <c r="AK123" s="423">
        <v>0</v>
      </c>
      <c r="AL123" s="423">
        <v>0</v>
      </c>
    </row>
    <row r="124" spans="1:38">
      <c r="A124" s="261">
        <v>2425</v>
      </c>
      <c r="B124" s="261">
        <v>103356</v>
      </c>
      <c r="C124" s="261" t="s">
        <v>640</v>
      </c>
      <c r="D124" s="261" t="s">
        <v>413</v>
      </c>
      <c r="E124" s="436" t="s">
        <v>291</v>
      </c>
      <c r="F124" t="s">
        <v>293</v>
      </c>
      <c r="G124" s="433"/>
      <c r="H124" s="261"/>
      <c r="I124" s="261"/>
      <c r="J124" s="432"/>
      <c r="K124" s="432"/>
      <c r="L124" s="432"/>
      <c r="M124" s="432"/>
      <c r="N124" s="432">
        <v>22447.1</v>
      </c>
      <c r="O124" s="432" t="s">
        <v>515</v>
      </c>
      <c r="P124" s="432">
        <v>0</v>
      </c>
      <c r="Q124" s="432"/>
      <c r="R124" s="426"/>
      <c r="S124" s="426"/>
      <c r="T124" s="432">
        <f t="shared" si="12"/>
        <v>22447.1</v>
      </c>
      <c r="U124" s="432">
        <f t="shared" si="7"/>
        <v>0</v>
      </c>
      <c r="V124" s="426">
        <f t="shared" si="13"/>
        <v>-22447.1</v>
      </c>
      <c r="X124" s="423">
        <f t="shared" si="8"/>
        <v>0</v>
      </c>
      <c r="Y124" s="423">
        <f t="shared" si="9"/>
        <v>0</v>
      </c>
      <c r="Z124" s="423">
        <f t="shared" si="10"/>
        <v>22447.1</v>
      </c>
      <c r="AA124" s="423"/>
      <c r="AB124" s="423">
        <f t="shared" si="11"/>
        <v>0</v>
      </c>
      <c r="AC124" s="423">
        <v>0</v>
      </c>
      <c r="AD124" s="423">
        <v>0</v>
      </c>
      <c r="AE124" s="423">
        <v>0</v>
      </c>
      <c r="AF124" s="423">
        <v>0</v>
      </c>
      <c r="AG124" s="423">
        <v>0</v>
      </c>
      <c r="AH124" s="423">
        <v>0</v>
      </c>
      <c r="AI124" s="423">
        <v>0</v>
      </c>
      <c r="AJ124" s="423">
        <v>0</v>
      </c>
      <c r="AK124" s="423">
        <v>0</v>
      </c>
      <c r="AL124" s="423">
        <v>0</v>
      </c>
    </row>
    <row r="125" spans="1:38">
      <c r="A125" s="261">
        <v>1008</v>
      </c>
      <c r="B125" s="261">
        <v>103123</v>
      </c>
      <c r="C125" s="261" t="s">
        <v>641</v>
      </c>
      <c r="D125" s="261" t="s">
        <v>414</v>
      </c>
      <c r="E125" s="436" t="s">
        <v>282</v>
      </c>
      <c r="F125" t="s">
        <v>293</v>
      </c>
      <c r="G125" s="433"/>
      <c r="H125" s="261"/>
      <c r="I125" s="261"/>
      <c r="J125" s="432"/>
      <c r="K125" s="432"/>
      <c r="L125" s="432"/>
      <c r="M125" s="432"/>
      <c r="N125" s="432"/>
      <c r="O125" s="432" t="s">
        <v>515</v>
      </c>
      <c r="P125" s="432">
        <v>0</v>
      </c>
      <c r="Q125" s="432"/>
      <c r="R125" s="426"/>
      <c r="S125" s="426"/>
      <c r="T125" s="432">
        <f t="shared" si="12"/>
        <v>0</v>
      </c>
      <c r="U125" s="432">
        <f t="shared" si="7"/>
        <v>0</v>
      </c>
      <c r="V125" s="426">
        <f t="shared" si="13"/>
        <v>0</v>
      </c>
      <c r="X125" s="423">
        <f t="shared" si="8"/>
        <v>0</v>
      </c>
      <c r="Y125" s="423">
        <f t="shared" si="9"/>
        <v>0</v>
      </c>
      <c r="Z125" s="423">
        <f t="shared" si="10"/>
        <v>0</v>
      </c>
      <c r="AA125" s="423"/>
      <c r="AB125" s="423">
        <f t="shared" si="11"/>
        <v>0</v>
      </c>
      <c r="AC125" s="423">
        <v>0</v>
      </c>
      <c r="AD125" s="423">
        <v>0</v>
      </c>
      <c r="AE125" s="423">
        <v>0</v>
      </c>
      <c r="AF125" s="423">
        <v>0</v>
      </c>
      <c r="AG125" s="423">
        <v>0</v>
      </c>
      <c r="AH125" s="423">
        <v>0</v>
      </c>
      <c r="AI125" s="423">
        <v>0</v>
      </c>
      <c r="AJ125" s="423">
        <v>0</v>
      </c>
      <c r="AK125" s="423">
        <v>0</v>
      </c>
      <c r="AL125" s="423">
        <v>0</v>
      </c>
    </row>
    <row r="126" spans="1:38">
      <c r="A126" s="261">
        <v>7034</v>
      </c>
      <c r="B126" s="261">
        <v>103614</v>
      </c>
      <c r="C126" s="261" t="s">
        <v>642</v>
      </c>
      <c r="D126" s="261" t="s">
        <v>415</v>
      </c>
      <c r="E126" s="436" t="s">
        <v>296</v>
      </c>
      <c r="F126" t="s">
        <v>293</v>
      </c>
      <c r="G126" s="433"/>
      <c r="H126" s="261"/>
      <c r="I126" s="261"/>
      <c r="J126" s="432"/>
      <c r="K126" s="432"/>
      <c r="L126" s="432"/>
      <c r="M126" s="432"/>
      <c r="N126" s="432"/>
      <c r="O126" s="432" t="s">
        <v>515</v>
      </c>
      <c r="P126" s="432">
        <v>0</v>
      </c>
      <c r="Q126" s="432"/>
      <c r="R126" s="426"/>
      <c r="S126" s="426"/>
      <c r="T126" s="432">
        <f t="shared" si="12"/>
        <v>0</v>
      </c>
      <c r="U126" s="432">
        <f t="shared" si="7"/>
        <v>0</v>
      </c>
      <c r="V126" s="426">
        <f t="shared" si="13"/>
        <v>0</v>
      </c>
      <c r="X126" s="423">
        <f t="shared" si="8"/>
        <v>0</v>
      </c>
      <c r="Y126" s="423">
        <f t="shared" si="9"/>
        <v>0</v>
      </c>
      <c r="Z126" s="423">
        <f t="shared" si="10"/>
        <v>0</v>
      </c>
      <c r="AA126" s="423"/>
      <c r="AB126" s="423">
        <f t="shared" si="11"/>
        <v>0</v>
      </c>
      <c r="AC126" s="423">
        <v>0</v>
      </c>
      <c r="AD126" s="423">
        <v>0</v>
      </c>
      <c r="AE126" s="423">
        <v>0</v>
      </c>
      <c r="AF126" s="423">
        <v>0</v>
      </c>
      <c r="AG126" s="423">
        <v>0</v>
      </c>
      <c r="AH126" s="423">
        <v>0</v>
      </c>
      <c r="AI126" s="423">
        <v>0</v>
      </c>
      <c r="AJ126" s="423">
        <v>0</v>
      </c>
      <c r="AK126" s="423">
        <v>0</v>
      </c>
      <c r="AL126" s="423">
        <v>0</v>
      </c>
    </row>
    <row r="127" spans="1:38">
      <c r="A127" s="261">
        <v>2157</v>
      </c>
      <c r="B127" s="261">
        <v>103246</v>
      </c>
      <c r="C127" s="261" t="s">
        <v>643</v>
      </c>
      <c r="D127" s="261" t="s">
        <v>417</v>
      </c>
      <c r="E127" s="436" t="s">
        <v>291</v>
      </c>
      <c r="F127" t="s">
        <v>293</v>
      </c>
      <c r="G127" s="433"/>
      <c r="H127" s="261"/>
      <c r="I127" s="261"/>
      <c r="J127" s="432"/>
      <c r="K127" s="432"/>
      <c r="L127" s="432"/>
      <c r="M127" s="432"/>
      <c r="N127" s="432"/>
      <c r="O127" s="432" t="s">
        <v>515</v>
      </c>
      <c r="P127" s="432">
        <v>0</v>
      </c>
      <c r="Q127" s="432"/>
      <c r="R127" s="426"/>
      <c r="S127" s="426"/>
      <c r="T127" s="432">
        <f t="shared" si="12"/>
        <v>0</v>
      </c>
      <c r="U127" s="432">
        <f t="shared" si="7"/>
        <v>0</v>
      </c>
      <c r="V127" s="426">
        <f t="shared" si="13"/>
        <v>0</v>
      </c>
      <c r="X127" s="423">
        <f t="shared" si="8"/>
        <v>0</v>
      </c>
      <c r="Y127" s="423">
        <f t="shared" si="9"/>
        <v>0</v>
      </c>
      <c r="Z127" s="423">
        <f t="shared" si="10"/>
        <v>0</v>
      </c>
      <c r="AA127" s="423"/>
      <c r="AB127" s="423">
        <f t="shared" si="11"/>
        <v>0</v>
      </c>
      <c r="AC127" s="423">
        <v>0</v>
      </c>
      <c r="AD127" s="423">
        <v>0</v>
      </c>
      <c r="AE127" s="423">
        <v>0</v>
      </c>
      <c r="AF127" s="423">
        <v>0</v>
      </c>
      <c r="AG127" s="423">
        <v>0</v>
      </c>
      <c r="AH127" s="423">
        <v>0</v>
      </c>
      <c r="AI127" s="423">
        <v>0</v>
      </c>
      <c r="AJ127" s="423">
        <v>0</v>
      </c>
      <c r="AK127" s="423">
        <v>0</v>
      </c>
      <c r="AL127" s="423">
        <v>0</v>
      </c>
    </row>
    <row r="128" spans="1:38">
      <c r="A128" s="261">
        <v>2159</v>
      </c>
      <c r="B128" s="261">
        <v>103247</v>
      </c>
      <c r="C128" s="261" t="s">
        <v>644</v>
      </c>
      <c r="D128" s="261" t="s">
        <v>418</v>
      </c>
      <c r="E128" s="436" t="s">
        <v>291</v>
      </c>
      <c r="F128" t="s">
        <v>293</v>
      </c>
      <c r="G128" s="433"/>
      <c r="H128" s="261"/>
      <c r="I128" s="261"/>
      <c r="J128" s="432"/>
      <c r="K128" s="432"/>
      <c r="L128" s="432"/>
      <c r="M128" s="432"/>
      <c r="N128" s="432"/>
      <c r="O128" s="432" t="s">
        <v>515</v>
      </c>
      <c r="P128" s="432">
        <v>0</v>
      </c>
      <c r="Q128" s="432"/>
      <c r="R128" s="426"/>
      <c r="S128" s="426"/>
      <c r="T128" s="432">
        <f t="shared" si="12"/>
        <v>0</v>
      </c>
      <c r="U128" s="432">
        <f t="shared" si="7"/>
        <v>0</v>
      </c>
      <c r="V128" s="426">
        <f t="shared" si="13"/>
        <v>0</v>
      </c>
      <c r="X128" s="423">
        <f t="shared" si="8"/>
        <v>0</v>
      </c>
      <c r="Y128" s="423">
        <f t="shared" si="9"/>
        <v>0</v>
      </c>
      <c r="Z128" s="423">
        <f t="shared" si="10"/>
        <v>0</v>
      </c>
      <c r="AA128" s="423"/>
      <c r="AB128" s="423">
        <f t="shared" si="11"/>
        <v>0</v>
      </c>
      <c r="AC128" s="423">
        <v>0</v>
      </c>
      <c r="AD128" s="423">
        <v>0</v>
      </c>
      <c r="AE128" s="423">
        <v>0</v>
      </c>
      <c r="AF128" s="423">
        <v>0</v>
      </c>
      <c r="AG128" s="423">
        <v>0</v>
      </c>
      <c r="AH128" s="423">
        <v>0</v>
      </c>
      <c r="AI128" s="423">
        <v>0</v>
      </c>
      <c r="AJ128" s="423">
        <v>0</v>
      </c>
      <c r="AK128" s="423">
        <v>0</v>
      </c>
      <c r="AL128" s="423">
        <v>0</v>
      </c>
    </row>
    <row r="129" spans="1:38">
      <c r="A129" s="261">
        <v>2161</v>
      </c>
      <c r="B129" s="261">
        <v>103249</v>
      </c>
      <c r="C129" s="261" t="s">
        <v>645</v>
      </c>
      <c r="D129" s="261" t="s">
        <v>419</v>
      </c>
      <c r="E129" s="436" t="s">
        <v>291</v>
      </c>
      <c r="F129" t="s">
        <v>293</v>
      </c>
      <c r="G129" s="433"/>
      <c r="H129" s="261"/>
      <c r="I129" s="261"/>
      <c r="J129" s="432"/>
      <c r="K129" s="432"/>
      <c r="L129" s="432"/>
      <c r="M129" s="432"/>
      <c r="N129" s="432"/>
      <c r="O129" s="432" t="s">
        <v>515</v>
      </c>
      <c r="P129" s="432">
        <v>0</v>
      </c>
      <c r="Q129" s="432"/>
      <c r="R129" s="426"/>
      <c r="S129" s="426"/>
      <c r="T129" s="432">
        <f t="shared" si="12"/>
        <v>0</v>
      </c>
      <c r="U129" s="432">
        <f t="shared" si="7"/>
        <v>0</v>
      </c>
      <c r="V129" s="426">
        <f t="shared" si="13"/>
        <v>0</v>
      </c>
      <c r="X129" s="423">
        <f t="shared" si="8"/>
        <v>0</v>
      </c>
      <c r="Y129" s="423">
        <f t="shared" si="9"/>
        <v>0</v>
      </c>
      <c r="Z129" s="423">
        <f t="shared" si="10"/>
        <v>0</v>
      </c>
      <c r="AA129" s="423"/>
      <c r="AB129" s="423">
        <f t="shared" si="11"/>
        <v>0</v>
      </c>
      <c r="AC129" s="423">
        <v>0</v>
      </c>
      <c r="AD129" s="423">
        <v>0</v>
      </c>
      <c r="AE129" s="423">
        <v>0</v>
      </c>
      <c r="AF129" s="423">
        <v>0</v>
      </c>
      <c r="AG129" s="423">
        <v>0</v>
      </c>
      <c r="AH129" s="423">
        <v>0</v>
      </c>
      <c r="AI129" s="423">
        <v>0</v>
      </c>
      <c r="AJ129" s="423">
        <v>0</v>
      </c>
      <c r="AK129" s="423">
        <v>0</v>
      </c>
      <c r="AL129" s="423">
        <v>0</v>
      </c>
    </row>
    <row r="130" spans="1:38">
      <c r="A130" s="261">
        <v>1018</v>
      </c>
      <c r="B130" s="261">
        <v>103131</v>
      </c>
      <c r="C130" s="261" t="s">
        <v>646</v>
      </c>
      <c r="D130" s="261" t="s">
        <v>422</v>
      </c>
      <c r="E130" s="436" t="s">
        <v>282</v>
      </c>
      <c r="F130" t="s">
        <v>293</v>
      </c>
      <c r="G130" s="433"/>
      <c r="H130" s="261"/>
      <c r="I130" s="261"/>
      <c r="J130" s="432"/>
      <c r="K130" s="432"/>
      <c r="L130" s="432"/>
      <c r="M130" s="432"/>
      <c r="N130" s="432"/>
      <c r="O130" s="432" t="s">
        <v>515</v>
      </c>
      <c r="P130" s="432">
        <v>0</v>
      </c>
      <c r="Q130" s="432"/>
      <c r="R130" s="426"/>
      <c r="S130" s="426"/>
      <c r="T130" s="432">
        <f t="shared" si="12"/>
        <v>0</v>
      </c>
      <c r="U130" s="432">
        <f t="shared" si="7"/>
        <v>0</v>
      </c>
      <c r="V130" s="426">
        <f t="shared" si="13"/>
        <v>0</v>
      </c>
      <c r="X130" s="423">
        <f t="shared" si="8"/>
        <v>0</v>
      </c>
      <c r="Y130" s="423">
        <f t="shared" si="9"/>
        <v>0</v>
      </c>
      <c r="Z130" s="423">
        <f t="shared" si="10"/>
        <v>0</v>
      </c>
      <c r="AA130" s="423"/>
      <c r="AB130" s="423">
        <f t="shared" si="11"/>
        <v>0</v>
      </c>
      <c r="AC130" s="423">
        <v>0</v>
      </c>
      <c r="AD130" s="423">
        <v>0</v>
      </c>
      <c r="AE130" s="423">
        <v>0</v>
      </c>
      <c r="AF130" s="423">
        <v>0</v>
      </c>
      <c r="AG130" s="423">
        <v>0</v>
      </c>
      <c r="AH130" s="423">
        <v>0</v>
      </c>
      <c r="AI130" s="423">
        <v>0</v>
      </c>
      <c r="AJ130" s="423">
        <v>0</v>
      </c>
      <c r="AK130" s="423">
        <v>0</v>
      </c>
      <c r="AL130" s="423">
        <v>0</v>
      </c>
    </row>
    <row r="131" spans="1:38">
      <c r="A131" s="261">
        <v>1000</v>
      </c>
      <c r="B131" s="261">
        <v>137796</v>
      </c>
      <c r="C131" s="261" t="s">
        <v>647</v>
      </c>
      <c r="D131" s="261" t="s">
        <v>423</v>
      </c>
      <c r="E131" s="436" t="s">
        <v>282</v>
      </c>
      <c r="F131" t="s">
        <v>293</v>
      </c>
      <c r="G131" s="433"/>
      <c r="H131" s="261"/>
      <c r="I131" s="261"/>
      <c r="J131" s="432"/>
      <c r="K131" s="432"/>
      <c r="L131" s="432"/>
      <c r="M131" s="432"/>
      <c r="N131" s="432"/>
      <c r="O131" s="432" t="s">
        <v>515</v>
      </c>
      <c r="P131" s="432">
        <v>0</v>
      </c>
      <c r="Q131" s="432"/>
      <c r="R131" s="426"/>
      <c r="S131" s="426"/>
      <c r="T131" s="432">
        <f t="shared" si="12"/>
        <v>0</v>
      </c>
      <c r="U131" s="432">
        <f t="shared" si="7"/>
        <v>0</v>
      </c>
      <c r="V131" s="426">
        <f t="shared" si="13"/>
        <v>0</v>
      </c>
      <c r="X131" s="423">
        <f t="shared" si="8"/>
        <v>0</v>
      </c>
      <c r="Y131" s="423">
        <f t="shared" si="9"/>
        <v>0</v>
      </c>
      <c r="Z131" s="423">
        <f t="shared" si="10"/>
        <v>0</v>
      </c>
      <c r="AA131" s="423"/>
      <c r="AB131" s="423">
        <f t="shared" si="11"/>
        <v>0</v>
      </c>
      <c r="AC131" s="423">
        <v>0</v>
      </c>
      <c r="AD131" s="423">
        <v>0</v>
      </c>
      <c r="AE131" s="423">
        <v>0</v>
      </c>
      <c r="AF131" s="423">
        <v>0</v>
      </c>
      <c r="AG131" s="423">
        <v>0</v>
      </c>
      <c r="AH131" s="423">
        <v>0</v>
      </c>
      <c r="AI131" s="423">
        <v>0</v>
      </c>
      <c r="AJ131" s="423">
        <v>0</v>
      </c>
      <c r="AK131" s="423">
        <v>0</v>
      </c>
      <c r="AL131" s="423">
        <v>0</v>
      </c>
    </row>
    <row r="132" spans="1:38">
      <c r="A132" s="261">
        <v>2169</v>
      </c>
      <c r="B132" s="261">
        <v>103252</v>
      </c>
      <c r="C132" s="261" t="s">
        <v>648</v>
      </c>
      <c r="D132" s="261" t="s">
        <v>426</v>
      </c>
      <c r="E132" s="436" t="s">
        <v>291</v>
      </c>
      <c r="F132" t="s">
        <v>293</v>
      </c>
      <c r="G132" s="433"/>
      <c r="H132" s="261"/>
      <c r="I132" s="261"/>
      <c r="J132" s="432"/>
      <c r="K132" s="432"/>
      <c r="L132" s="432"/>
      <c r="M132" s="432"/>
      <c r="N132" s="432">
        <v>46095.79</v>
      </c>
      <c r="O132" s="432" t="s">
        <v>515</v>
      </c>
      <c r="P132" s="432">
        <v>0</v>
      </c>
      <c r="Q132" s="432"/>
      <c r="R132" s="426"/>
      <c r="S132" s="426"/>
      <c r="T132" s="432">
        <f t="shared" si="12"/>
        <v>46095.79</v>
      </c>
      <c r="U132" s="432">
        <f t="shared" si="7"/>
        <v>0</v>
      </c>
      <c r="V132" s="426">
        <f t="shared" si="13"/>
        <v>-46095.79</v>
      </c>
      <c r="X132" s="423">
        <f t="shared" si="8"/>
        <v>0</v>
      </c>
      <c r="Y132" s="423">
        <f t="shared" si="9"/>
        <v>0</v>
      </c>
      <c r="Z132" s="423">
        <f t="shared" si="10"/>
        <v>46095.79</v>
      </c>
      <c r="AA132" s="423"/>
      <c r="AB132" s="423">
        <f t="shared" si="11"/>
        <v>0</v>
      </c>
      <c r="AC132" s="423">
        <v>0</v>
      </c>
      <c r="AD132" s="423">
        <v>0</v>
      </c>
      <c r="AE132" s="423">
        <v>0</v>
      </c>
      <c r="AF132" s="423">
        <v>0</v>
      </c>
      <c r="AG132" s="423">
        <v>0</v>
      </c>
      <c r="AH132" s="423">
        <v>0</v>
      </c>
      <c r="AI132" s="423">
        <v>0</v>
      </c>
      <c r="AJ132" s="423">
        <v>0</v>
      </c>
      <c r="AK132" s="423">
        <v>0</v>
      </c>
      <c r="AL132" s="423">
        <v>0</v>
      </c>
    </row>
    <row r="133" spans="1:38">
      <c r="A133" s="261">
        <v>7047</v>
      </c>
      <c r="B133" s="261">
        <v>103623</v>
      </c>
      <c r="C133" s="261" t="s">
        <v>649</v>
      </c>
      <c r="D133" s="261" t="s">
        <v>430</v>
      </c>
      <c r="E133" s="436" t="s">
        <v>296</v>
      </c>
      <c r="F133" t="s">
        <v>293</v>
      </c>
      <c r="G133" s="433"/>
      <c r="H133" s="261"/>
      <c r="I133" s="261"/>
      <c r="J133" s="432"/>
      <c r="K133" s="432"/>
      <c r="L133" s="432"/>
      <c r="M133" s="432"/>
      <c r="N133" s="432"/>
      <c r="O133" s="432" t="s">
        <v>515</v>
      </c>
      <c r="P133" s="432">
        <v>0</v>
      </c>
      <c r="Q133" s="432"/>
      <c r="R133" s="426"/>
      <c r="S133" s="426"/>
      <c r="T133" s="432">
        <f t="shared" si="12"/>
        <v>0</v>
      </c>
      <c r="U133" s="432">
        <f t="shared" ref="U133:U196" si="14">Q133+K133</f>
        <v>0</v>
      </c>
      <c r="V133" s="426">
        <f t="shared" si="13"/>
        <v>0</v>
      </c>
      <c r="X133" s="423">
        <f t="shared" ref="X133:X196" si="15">SUMIF($G$1:$Q$1,$X$3,G133:Q133)</f>
        <v>0</v>
      </c>
      <c r="Y133" s="423">
        <f t="shared" ref="Y133:Y196" si="16">SUMIF($G$1:$Q$1,$Y$3,G133:Q133)</f>
        <v>0</v>
      </c>
      <c r="Z133" s="423">
        <f t="shared" ref="Z133:Z196" si="17">SUMIF($G$1:$Q$1,$Z$3,G133:Q133)</f>
        <v>0</v>
      </c>
      <c r="AA133" s="423"/>
      <c r="AB133" s="423">
        <f t="shared" ref="AB133:AB196" si="18">SUMIF($G$1:$Q$1,$AB$3,G133:Q133)</f>
        <v>0</v>
      </c>
      <c r="AC133" s="423">
        <v>0</v>
      </c>
      <c r="AD133" s="423">
        <v>0</v>
      </c>
      <c r="AE133" s="423">
        <v>0</v>
      </c>
      <c r="AF133" s="423">
        <v>0</v>
      </c>
      <c r="AG133" s="423">
        <v>0</v>
      </c>
      <c r="AH133" s="423">
        <v>0</v>
      </c>
      <c r="AI133" s="423">
        <v>0</v>
      </c>
      <c r="AJ133" s="423">
        <v>0</v>
      </c>
      <c r="AK133" s="423">
        <v>0</v>
      </c>
      <c r="AL133" s="423">
        <v>0</v>
      </c>
    </row>
    <row r="134" spans="1:38">
      <c r="A134" s="261">
        <v>3381</v>
      </c>
      <c r="B134" s="261">
        <v>103466</v>
      </c>
      <c r="C134" s="261" t="s">
        <v>650</v>
      </c>
      <c r="D134" s="261" t="s">
        <v>432</v>
      </c>
      <c r="E134" s="436" t="s">
        <v>291</v>
      </c>
      <c r="F134" t="s">
        <v>293</v>
      </c>
      <c r="G134" s="433"/>
      <c r="H134" s="261"/>
      <c r="I134" s="261"/>
      <c r="J134" s="432"/>
      <c r="K134" s="432"/>
      <c r="L134" s="432"/>
      <c r="M134" s="432"/>
      <c r="N134" s="432">
        <v>21953.81</v>
      </c>
      <c r="O134" s="432" t="s">
        <v>515</v>
      </c>
      <c r="P134" s="432">
        <v>0</v>
      </c>
      <c r="Q134" s="432"/>
      <c r="R134" s="426"/>
      <c r="S134" s="426"/>
      <c r="T134" s="432">
        <f t="shared" ref="T134:T197" si="19">G134+J134+N134</f>
        <v>21953.81</v>
      </c>
      <c r="U134" s="432">
        <f t="shared" si="14"/>
        <v>0</v>
      </c>
      <c r="V134" s="426">
        <f t="shared" ref="V134:V197" si="20">U134-T134</f>
        <v>-21953.81</v>
      </c>
      <c r="X134" s="423">
        <f t="shared" si="15"/>
        <v>0</v>
      </c>
      <c r="Y134" s="423">
        <f t="shared" si="16"/>
        <v>0</v>
      </c>
      <c r="Z134" s="423">
        <f t="shared" si="17"/>
        <v>21953.81</v>
      </c>
      <c r="AA134" s="423"/>
      <c r="AB134" s="423">
        <f t="shared" si="18"/>
        <v>0</v>
      </c>
      <c r="AC134" s="423">
        <v>0</v>
      </c>
      <c r="AD134" s="423">
        <v>0</v>
      </c>
      <c r="AE134" s="423">
        <v>0</v>
      </c>
      <c r="AF134" s="423">
        <v>0</v>
      </c>
      <c r="AG134" s="423">
        <v>0</v>
      </c>
      <c r="AH134" s="423">
        <v>0</v>
      </c>
      <c r="AI134" s="423">
        <v>0</v>
      </c>
      <c r="AJ134" s="423">
        <v>0</v>
      </c>
      <c r="AK134" s="423">
        <v>0</v>
      </c>
      <c r="AL134" s="423">
        <v>0</v>
      </c>
    </row>
    <row r="135" spans="1:38">
      <c r="A135" s="261">
        <v>3329</v>
      </c>
      <c r="B135" s="261">
        <v>103431</v>
      </c>
      <c r="C135" s="261" t="s">
        <v>651</v>
      </c>
      <c r="D135" s="261" t="s">
        <v>435</v>
      </c>
      <c r="E135" s="436" t="s">
        <v>291</v>
      </c>
      <c r="F135" t="s">
        <v>293</v>
      </c>
      <c r="G135" s="433"/>
      <c r="H135" s="261"/>
      <c r="I135" s="261"/>
      <c r="J135" s="432"/>
      <c r="K135" s="432"/>
      <c r="L135" s="432"/>
      <c r="M135" s="432"/>
      <c r="N135" s="432">
        <v>29004.59</v>
      </c>
      <c r="O135" s="432" t="s">
        <v>515</v>
      </c>
      <c r="P135" s="432">
        <v>0</v>
      </c>
      <c r="Q135" s="432"/>
      <c r="R135" s="426"/>
      <c r="S135" s="426"/>
      <c r="T135" s="432">
        <f t="shared" si="19"/>
        <v>29004.59</v>
      </c>
      <c r="U135" s="432">
        <f t="shared" si="14"/>
        <v>0</v>
      </c>
      <c r="V135" s="426">
        <f t="shared" si="20"/>
        <v>-29004.59</v>
      </c>
      <c r="X135" s="423">
        <f t="shared" si="15"/>
        <v>0</v>
      </c>
      <c r="Y135" s="423">
        <f t="shared" si="16"/>
        <v>0</v>
      </c>
      <c r="Z135" s="423">
        <f t="shared" si="17"/>
        <v>29004.59</v>
      </c>
      <c r="AA135" s="423"/>
      <c r="AB135" s="423">
        <f t="shared" si="18"/>
        <v>0</v>
      </c>
      <c r="AC135" s="423">
        <v>0</v>
      </c>
      <c r="AD135" s="423">
        <v>0</v>
      </c>
      <c r="AE135" s="423">
        <v>0</v>
      </c>
      <c r="AF135" s="423">
        <v>0</v>
      </c>
      <c r="AG135" s="423">
        <v>0</v>
      </c>
      <c r="AH135" s="423">
        <v>0</v>
      </c>
      <c r="AI135" s="423">
        <v>0</v>
      </c>
      <c r="AJ135" s="423">
        <v>0</v>
      </c>
      <c r="AK135" s="423">
        <v>0</v>
      </c>
      <c r="AL135" s="423">
        <v>0</v>
      </c>
    </row>
    <row r="136" spans="1:38">
      <c r="A136" s="261">
        <v>2183</v>
      </c>
      <c r="B136" s="261">
        <v>103261</v>
      </c>
      <c r="C136" s="261" t="s">
        <v>652</v>
      </c>
      <c r="D136" s="261" t="s">
        <v>436</v>
      </c>
      <c r="E136" s="436" t="s">
        <v>291</v>
      </c>
      <c r="F136" t="s">
        <v>293</v>
      </c>
      <c r="G136" s="433"/>
      <c r="H136" s="261"/>
      <c r="I136" s="261"/>
      <c r="J136" s="432"/>
      <c r="K136" s="432"/>
      <c r="L136" s="432"/>
      <c r="M136" s="432"/>
      <c r="N136" s="432">
        <v>34403.9</v>
      </c>
      <c r="O136" s="432" t="s">
        <v>515</v>
      </c>
      <c r="P136" s="432">
        <v>0</v>
      </c>
      <c r="Q136" s="432"/>
      <c r="R136" s="426"/>
      <c r="S136" s="426"/>
      <c r="T136" s="432">
        <f t="shared" si="19"/>
        <v>34403.9</v>
      </c>
      <c r="U136" s="432">
        <f t="shared" si="14"/>
        <v>0</v>
      </c>
      <c r="V136" s="426">
        <f t="shared" si="20"/>
        <v>-34403.9</v>
      </c>
      <c r="X136" s="423">
        <f t="shared" si="15"/>
        <v>0</v>
      </c>
      <c r="Y136" s="423">
        <f t="shared" si="16"/>
        <v>0</v>
      </c>
      <c r="Z136" s="423">
        <f t="shared" si="17"/>
        <v>34403.9</v>
      </c>
      <c r="AA136" s="423"/>
      <c r="AB136" s="423">
        <f t="shared" si="18"/>
        <v>0</v>
      </c>
      <c r="AC136" s="423">
        <v>0</v>
      </c>
      <c r="AD136" s="423">
        <v>0</v>
      </c>
      <c r="AE136" s="423">
        <v>0</v>
      </c>
      <c r="AF136" s="423">
        <v>0</v>
      </c>
      <c r="AG136" s="423">
        <v>0</v>
      </c>
      <c r="AH136" s="423">
        <v>0</v>
      </c>
      <c r="AI136" s="423">
        <v>0</v>
      </c>
      <c r="AJ136" s="423">
        <v>0</v>
      </c>
      <c r="AK136" s="423">
        <v>0</v>
      </c>
      <c r="AL136" s="423">
        <v>0</v>
      </c>
    </row>
    <row r="137" spans="1:38">
      <c r="A137" s="261">
        <v>3331</v>
      </c>
      <c r="B137" s="261">
        <v>103433</v>
      </c>
      <c r="C137" s="261" t="s">
        <v>653</v>
      </c>
      <c r="D137" s="261" t="s">
        <v>439</v>
      </c>
      <c r="E137" s="436" t="s">
        <v>291</v>
      </c>
      <c r="F137" t="s">
        <v>293</v>
      </c>
      <c r="G137" s="433"/>
      <c r="H137" s="261"/>
      <c r="I137" s="261"/>
      <c r="J137" s="432"/>
      <c r="K137" s="432"/>
      <c r="L137" s="432"/>
      <c r="M137" s="432"/>
      <c r="N137" s="432">
        <v>31691.99</v>
      </c>
      <c r="O137" s="432" t="s">
        <v>515</v>
      </c>
      <c r="P137" s="432">
        <v>0</v>
      </c>
      <c r="Q137" s="432"/>
      <c r="R137" s="426"/>
      <c r="S137" s="426"/>
      <c r="T137" s="432">
        <f t="shared" si="19"/>
        <v>31691.99</v>
      </c>
      <c r="U137" s="432">
        <f t="shared" si="14"/>
        <v>0</v>
      </c>
      <c r="V137" s="426">
        <f t="shared" si="20"/>
        <v>-31691.99</v>
      </c>
      <c r="X137" s="423">
        <f t="shared" si="15"/>
        <v>0</v>
      </c>
      <c r="Y137" s="423">
        <f t="shared" si="16"/>
        <v>0</v>
      </c>
      <c r="Z137" s="423">
        <f t="shared" si="17"/>
        <v>31691.99</v>
      </c>
      <c r="AA137" s="423"/>
      <c r="AB137" s="423">
        <f t="shared" si="18"/>
        <v>0</v>
      </c>
      <c r="AC137" s="423">
        <v>0</v>
      </c>
      <c r="AD137" s="423">
        <v>0</v>
      </c>
      <c r="AE137" s="423">
        <v>0</v>
      </c>
      <c r="AF137" s="423">
        <v>0</v>
      </c>
      <c r="AG137" s="423">
        <v>0</v>
      </c>
      <c r="AH137" s="423">
        <v>0</v>
      </c>
      <c r="AI137" s="423">
        <v>0</v>
      </c>
      <c r="AJ137" s="423">
        <v>0</v>
      </c>
      <c r="AK137" s="423">
        <v>0</v>
      </c>
      <c r="AL137" s="423">
        <v>0</v>
      </c>
    </row>
    <row r="138" spans="1:38">
      <c r="A138" s="261">
        <v>3406</v>
      </c>
      <c r="B138" s="261">
        <v>103476</v>
      </c>
      <c r="C138" s="261" t="s">
        <v>654</v>
      </c>
      <c r="D138" s="261" t="s">
        <v>440</v>
      </c>
      <c r="E138" s="436" t="s">
        <v>291</v>
      </c>
      <c r="F138" t="s">
        <v>293</v>
      </c>
      <c r="G138" s="433"/>
      <c r="H138" s="261"/>
      <c r="I138" s="261"/>
      <c r="J138" s="432"/>
      <c r="K138" s="432"/>
      <c r="L138" s="432"/>
      <c r="M138" s="432"/>
      <c r="N138" s="432">
        <v>26116.12</v>
      </c>
      <c r="O138" s="432" t="s">
        <v>515</v>
      </c>
      <c r="P138" s="432">
        <v>0</v>
      </c>
      <c r="Q138" s="432"/>
      <c r="R138" s="426"/>
      <c r="S138" s="426"/>
      <c r="T138" s="432">
        <f t="shared" si="19"/>
        <v>26116.12</v>
      </c>
      <c r="U138" s="432">
        <f t="shared" si="14"/>
        <v>0</v>
      </c>
      <c r="V138" s="426">
        <f t="shared" si="20"/>
        <v>-26116.12</v>
      </c>
      <c r="X138" s="423">
        <f t="shared" si="15"/>
        <v>0</v>
      </c>
      <c r="Y138" s="423">
        <f t="shared" si="16"/>
        <v>0</v>
      </c>
      <c r="Z138" s="423">
        <f t="shared" si="17"/>
        <v>26116.12</v>
      </c>
      <c r="AA138" s="423"/>
      <c r="AB138" s="423">
        <f t="shared" si="18"/>
        <v>0</v>
      </c>
      <c r="AC138" s="423">
        <v>0</v>
      </c>
      <c r="AD138" s="423">
        <v>0</v>
      </c>
      <c r="AE138" s="423">
        <v>0</v>
      </c>
      <c r="AF138" s="423">
        <v>0</v>
      </c>
      <c r="AG138" s="423">
        <v>0</v>
      </c>
      <c r="AH138" s="423">
        <v>0</v>
      </c>
      <c r="AI138" s="423">
        <v>0</v>
      </c>
      <c r="AJ138" s="423">
        <v>0</v>
      </c>
      <c r="AK138" s="423">
        <v>0</v>
      </c>
      <c r="AL138" s="423">
        <v>0</v>
      </c>
    </row>
    <row r="139" spans="1:38">
      <c r="A139" s="261">
        <v>3386</v>
      </c>
      <c r="B139" s="261">
        <v>103470</v>
      </c>
      <c r="C139" s="261" t="s">
        <v>655</v>
      </c>
      <c r="D139" s="261" t="s">
        <v>441</v>
      </c>
      <c r="E139" s="436" t="s">
        <v>291</v>
      </c>
      <c r="F139" t="s">
        <v>293</v>
      </c>
      <c r="G139" s="433"/>
      <c r="H139" s="261"/>
      <c r="I139" s="261"/>
      <c r="J139" s="432"/>
      <c r="K139" s="432"/>
      <c r="L139" s="432"/>
      <c r="M139" s="432"/>
      <c r="N139" s="432">
        <v>28099.14</v>
      </c>
      <c r="O139" s="432" t="s">
        <v>515</v>
      </c>
      <c r="P139" s="432">
        <v>0</v>
      </c>
      <c r="Q139" s="432"/>
      <c r="R139" s="426"/>
      <c r="S139" s="426"/>
      <c r="T139" s="432">
        <f t="shared" si="19"/>
        <v>28099.14</v>
      </c>
      <c r="U139" s="432">
        <f t="shared" si="14"/>
        <v>0</v>
      </c>
      <c r="V139" s="426">
        <f t="shared" si="20"/>
        <v>-28099.14</v>
      </c>
      <c r="X139" s="423">
        <f t="shared" si="15"/>
        <v>0</v>
      </c>
      <c r="Y139" s="423">
        <f t="shared" si="16"/>
        <v>0</v>
      </c>
      <c r="Z139" s="423">
        <f t="shared" si="17"/>
        <v>28099.14</v>
      </c>
      <c r="AA139" s="423"/>
      <c r="AB139" s="423">
        <f t="shared" si="18"/>
        <v>0</v>
      </c>
      <c r="AC139" s="423">
        <v>0</v>
      </c>
      <c r="AD139" s="423">
        <v>0</v>
      </c>
      <c r="AE139" s="423">
        <v>0</v>
      </c>
      <c r="AF139" s="423">
        <v>0</v>
      </c>
      <c r="AG139" s="423">
        <v>0</v>
      </c>
      <c r="AH139" s="423">
        <v>0</v>
      </c>
      <c r="AI139" s="423">
        <v>0</v>
      </c>
      <c r="AJ139" s="423">
        <v>0</v>
      </c>
      <c r="AK139" s="423">
        <v>0</v>
      </c>
      <c r="AL139" s="423">
        <v>0</v>
      </c>
    </row>
    <row r="140" spans="1:38">
      <c r="A140" s="261">
        <v>3342</v>
      </c>
      <c r="B140" s="261">
        <v>103437</v>
      </c>
      <c r="C140" s="261" t="s">
        <v>656</v>
      </c>
      <c r="D140" s="261" t="s">
        <v>444</v>
      </c>
      <c r="E140" s="436" t="s">
        <v>291</v>
      </c>
      <c r="F140" t="s">
        <v>293</v>
      </c>
      <c r="G140" s="433"/>
      <c r="H140" s="261"/>
      <c r="I140" s="261"/>
      <c r="J140" s="432"/>
      <c r="K140" s="432"/>
      <c r="L140" s="432"/>
      <c r="M140" s="432"/>
      <c r="N140" s="432">
        <v>49100.93</v>
      </c>
      <c r="O140" s="432" t="s">
        <v>515</v>
      </c>
      <c r="P140" s="432">
        <v>0</v>
      </c>
      <c r="Q140" s="432"/>
      <c r="R140" s="426"/>
      <c r="S140" s="426"/>
      <c r="T140" s="432">
        <f t="shared" si="19"/>
        <v>49100.93</v>
      </c>
      <c r="U140" s="432">
        <f t="shared" si="14"/>
        <v>0</v>
      </c>
      <c r="V140" s="426">
        <f t="shared" si="20"/>
        <v>-49100.93</v>
      </c>
      <c r="X140" s="423">
        <f t="shared" si="15"/>
        <v>0</v>
      </c>
      <c r="Y140" s="423">
        <f t="shared" si="16"/>
        <v>0</v>
      </c>
      <c r="Z140" s="423">
        <f t="shared" si="17"/>
        <v>49100.93</v>
      </c>
      <c r="AA140" s="423"/>
      <c r="AB140" s="423">
        <f t="shared" si="18"/>
        <v>0</v>
      </c>
      <c r="AC140" s="423">
        <v>0</v>
      </c>
      <c r="AD140" s="423">
        <v>0</v>
      </c>
      <c r="AE140" s="423">
        <v>0</v>
      </c>
      <c r="AF140" s="423">
        <v>0</v>
      </c>
      <c r="AG140" s="423">
        <v>0</v>
      </c>
      <c r="AH140" s="423">
        <v>0</v>
      </c>
      <c r="AI140" s="423">
        <v>0</v>
      </c>
      <c r="AJ140" s="423">
        <v>0</v>
      </c>
      <c r="AK140" s="423">
        <v>0</v>
      </c>
      <c r="AL140" s="423">
        <v>0</v>
      </c>
    </row>
    <row r="141" spans="1:38">
      <c r="A141" s="261">
        <v>3010</v>
      </c>
      <c r="B141" s="261">
        <v>103401</v>
      </c>
      <c r="C141" s="261" t="s">
        <v>657</v>
      </c>
      <c r="D141" s="261" t="s">
        <v>446</v>
      </c>
      <c r="E141" s="436" t="s">
        <v>291</v>
      </c>
      <c r="F141" t="s">
        <v>293</v>
      </c>
      <c r="G141" s="433"/>
      <c r="H141" s="261"/>
      <c r="I141" s="261"/>
      <c r="J141" s="432"/>
      <c r="K141" s="432"/>
      <c r="L141" s="432"/>
      <c r="M141" s="432"/>
      <c r="N141" s="432"/>
      <c r="O141" s="432" t="s">
        <v>515</v>
      </c>
      <c r="P141" s="432">
        <v>0</v>
      </c>
      <c r="Q141" s="432"/>
      <c r="R141" s="426"/>
      <c r="S141" s="426"/>
      <c r="T141" s="432">
        <f t="shared" si="19"/>
        <v>0</v>
      </c>
      <c r="U141" s="432">
        <f t="shared" si="14"/>
        <v>0</v>
      </c>
      <c r="V141" s="426">
        <f t="shared" si="20"/>
        <v>0</v>
      </c>
      <c r="X141" s="423">
        <f t="shared" si="15"/>
        <v>0</v>
      </c>
      <c r="Y141" s="423">
        <f t="shared" si="16"/>
        <v>0</v>
      </c>
      <c r="Z141" s="423">
        <f t="shared" si="17"/>
        <v>0</v>
      </c>
      <c r="AA141" s="423"/>
      <c r="AB141" s="423">
        <f t="shared" si="18"/>
        <v>0</v>
      </c>
      <c r="AC141" s="423">
        <v>0</v>
      </c>
      <c r="AD141" s="423">
        <v>0</v>
      </c>
      <c r="AE141" s="423">
        <v>0</v>
      </c>
      <c r="AF141" s="423">
        <v>0</v>
      </c>
      <c r="AG141" s="423">
        <v>0</v>
      </c>
      <c r="AH141" s="423">
        <v>0</v>
      </c>
      <c r="AI141" s="423">
        <v>0</v>
      </c>
      <c r="AJ141" s="423">
        <v>0</v>
      </c>
      <c r="AK141" s="423">
        <v>0</v>
      </c>
      <c r="AL141" s="423">
        <v>0</v>
      </c>
    </row>
    <row r="142" spans="1:38">
      <c r="A142" s="261">
        <v>4625</v>
      </c>
      <c r="B142" s="261">
        <v>103534</v>
      </c>
      <c r="C142" s="261" t="s">
        <v>658</v>
      </c>
      <c r="D142" s="261" t="s">
        <v>448</v>
      </c>
      <c r="E142" s="436" t="s">
        <v>294</v>
      </c>
      <c r="F142" t="s">
        <v>293</v>
      </c>
      <c r="G142" s="433"/>
      <c r="H142" s="261"/>
      <c r="I142" s="261"/>
      <c r="J142" s="432"/>
      <c r="K142" s="432"/>
      <c r="L142" s="432"/>
      <c r="M142" s="432"/>
      <c r="N142" s="432"/>
      <c r="O142" s="432" t="s">
        <v>515</v>
      </c>
      <c r="P142" s="432">
        <v>0</v>
      </c>
      <c r="Q142" s="432"/>
      <c r="R142" s="426"/>
      <c r="S142" s="426"/>
      <c r="T142" s="432">
        <f t="shared" si="19"/>
        <v>0</v>
      </c>
      <c r="U142" s="432">
        <f t="shared" si="14"/>
        <v>0</v>
      </c>
      <c r="V142" s="426">
        <f t="shared" si="20"/>
        <v>0</v>
      </c>
      <c r="X142" s="423">
        <f t="shared" si="15"/>
        <v>0</v>
      </c>
      <c r="Y142" s="423">
        <f t="shared" si="16"/>
        <v>0</v>
      </c>
      <c r="Z142" s="423">
        <f t="shared" si="17"/>
        <v>0</v>
      </c>
      <c r="AA142" s="423"/>
      <c r="AB142" s="423">
        <f t="shared" si="18"/>
        <v>0</v>
      </c>
      <c r="AC142" s="423">
        <v>0</v>
      </c>
      <c r="AD142" s="423">
        <v>0</v>
      </c>
      <c r="AE142" s="423">
        <v>0</v>
      </c>
      <c r="AF142" s="423">
        <v>0</v>
      </c>
      <c r="AG142" s="423">
        <v>0</v>
      </c>
      <c r="AH142" s="423">
        <v>0</v>
      </c>
      <c r="AI142" s="423">
        <v>0</v>
      </c>
      <c r="AJ142" s="423">
        <v>0</v>
      </c>
      <c r="AK142" s="423">
        <v>0</v>
      </c>
      <c r="AL142" s="423">
        <v>0</v>
      </c>
    </row>
    <row r="143" spans="1:38">
      <c r="A143" s="261">
        <v>3307</v>
      </c>
      <c r="B143" s="261">
        <v>103416</v>
      </c>
      <c r="C143" s="261" t="s">
        <v>659</v>
      </c>
      <c r="D143" s="261" t="s">
        <v>450</v>
      </c>
      <c r="E143" s="436" t="s">
        <v>291</v>
      </c>
      <c r="F143" t="s">
        <v>293</v>
      </c>
      <c r="G143" s="433"/>
      <c r="H143" s="261"/>
      <c r="I143" s="261"/>
      <c r="J143" s="432"/>
      <c r="K143" s="432"/>
      <c r="L143" s="432"/>
      <c r="M143" s="432"/>
      <c r="N143" s="432"/>
      <c r="O143" s="432" t="s">
        <v>515</v>
      </c>
      <c r="P143" s="432">
        <v>0</v>
      </c>
      <c r="Q143" s="432"/>
      <c r="R143" s="426"/>
      <c r="S143" s="426"/>
      <c r="T143" s="432">
        <f t="shared" si="19"/>
        <v>0</v>
      </c>
      <c r="U143" s="432">
        <f t="shared" si="14"/>
        <v>0</v>
      </c>
      <c r="V143" s="426">
        <f t="shared" si="20"/>
        <v>0</v>
      </c>
      <c r="X143" s="423">
        <f t="shared" si="15"/>
        <v>0</v>
      </c>
      <c r="Y143" s="423">
        <f t="shared" si="16"/>
        <v>0</v>
      </c>
      <c r="Z143" s="423">
        <f t="shared" si="17"/>
        <v>0</v>
      </c>
      <c r="AA143" s="423"/>
      <c r="AB143" s="423">
        <f t="shared" si="18"/>
        <v>0</v>
      </c>
      <c r="AC143" s="423">
        <v>0</v>
      </c>
      <c r="AD143" s="423">
        <v>0</v>
      </c>
      <c r="AE143" s="423">
        <v>0</v>
      </c>
      <c r="AF143" s="423">
        <v>0</v>
      </c>
      <c r="AG143" s="423">
        <v>0</v>
      </c>
      <c r="AH143" s="423">
        <v>0</v>
      </c>
      <c r="AI143" s="423">
        <v>0</v>
      </c>
      <c r="AJ143" s="423">
        <v>0</v>
      </c>
      <c r="AK143" s="423">
        <v>0</v>
      </c>
      <c r="AL143" s="423">
        <v>0</v>
      </c>
    </row>
    <row r="144" spans="1:38">
      <c r="A144" s="261">
        <v>3382</v>
      </c>
      <c r="B144" s="261">
        <v>103467</v>
      </c>
      <c r="C144" s="261" t="s">
        <v>660</v>
      </c>
      <c r="D144" s="261" t="s">
        <v>452</v>
      </c>
      <c r="E144" s="436" t="s">
        <v>291</v>
      </c>
      <c r="F144" t="s">
        <v>293</v>
      </c>
      <c r="G144" s="433"/>
      <c r="H144" s="261"/>
      <c r="I144" s="261"/>
      <c r="J144" s="432"/>
      <c r="K144" s="432"/>
      <c r="L144" s="432"/>
      <c r="M144" s="432"/>
      <c r="N144" s="432">
        <v>25089.08</v>
      </c>
      <c r="O144" s="432" t="s">
        <v>515</v>
      </c>
      <c r="P144" s="432">
        <v>0</v>
      </c>
      <c r="Q144" s="432"/>
      <c r="R144" s="426"/>
      <c r="S144" s="426"/>
      <c r="T144" s="432">
        <f t="shared" si="19"/>
        <v>25089.08</v>
      </c>
      <c r="U144" s="432">
        <f t="shared" si="14"/>
        <v>0</v>
      </c>
      <c r="V144" s="426">
        <f t="shared" si="20"/>
        <v>-25089.08</v>
      </c>
      <c r="X144" s="423">
        <f t="shared" si="15"/>
        <v>0</v>
      </c>
      <c r="Y144" s="423">
        <f t="shared" si="16"/>
        <v>0</v>
      </c>
      <c r="Z144" s="423">
        <f t="shared" si="17"/>
        <v>25089.08</v>
      </c>
      <c r="AA144" s="423"/>
      <c r="AB144" s="423">
        <f t="shared" si="18"/>
        <v>0</v>
      </c>
      <c r="AC144" s="423">
        <v>0</v>
      </c>
      <c r="AD144" s="423">
        <v>0</v>
      </c>
      <c r="AE144" s="423">
        <v>0</v>
      </c>
      <c r="AF144" s="423">
        <v>0</v>
      </c>
      <c r="AG144" s="423">
        <v>0</v>
      </c>
      <c r="AH144" s="423">
        <v>0</v>
      </c>
      <c r="AI144" s="423">
        <v>0</v>
      </c>
      <c r="AJ144" s="423">
        <v>0</v>
      </c>
      <c r="AK144" s="423">
        <v>0</v>
      </c>
      <c r="AL144" s="423">
        <v>0</v>
      </c>
    </row>
    <row r="145" spans="1:38">
      <c r="A145" s="261">
        <v>3025</v>
      </c>
      <c r="B145" s="261">
        <v>103410</v>
      </c>
      <c r="C145" s="261" t="s">
        <v>661</v>
      </c>
      <c r="D145" s="261" t="s">
        <v>454</v>
      </c>
      <c r="E145" s="436" t="s">
        <v>291</v>
      </c>
      <c r="F145" t="s">
        <v>293</v>
      </c>
      <c r="G145" s="433"/>
      <c r="H145" s="261"/>
      <c r="I145" s="261"/>
      <c r="J145" s="432"/>
      <c r="K145" s="432"/>
      <c r="L145" s="432"/>
      <c r="M145" s="432"/>
      <c r="N145" s="432"/>
      <c r="O145" s="432" t="s">
        <v>515</v>
      </c>
      <c r="P145" s="432">
        <v>0</v>
      </c>
      <c r="Q145" s="432"/>
      <c r="R145" s="426"/>
      <c r="S145" s="426"/>
      <c r="T145" s="432">
        <f t="shared" si="19"/>
        <v>0</v>
      </c>
      <c r="U145" s="432">
        <f t="shared" si="14"/>
        <v>0</v>
      </c>
      <c r="V145" s="426">
        <f t="shared" si="20"/>
        <v>0</v>
      </c>
      <c r="X145" s="423">
        <f t="shared" si="15"/>
        <v>0</v>
      </c>
      <c r="Y145" s="423">
        <f t="shared" si="16"/>
        <v>0</v>
      </c>
      <c r="Z145" s="423">
        <f t="shared" si="17"/>
        <v>0</v>
      </c>
      <c r="AA145" s="423"/>
      <c r="AB145" s="423">
        <f t="shared" si="18"/>
        <v>0</v>
      </c>
      <c r="AC145" s="423">
        <v>0</v>
      </c>
      <c r="AD145" s="423">
        <v>0</v>
      </c>
      <c r="AE145" s="423">
        <v>0</v>
      </c>
      <c r="AF145" s="423">
        <v>0</v>
      </c>
      <c r="AG145" s="423">
        <v>0</v>
      </c>
      <c r="AH145" s="423">
        <v>0</v>
      </c>
      <c r="AI145" s="423">
        <v>0</v>
      </c>
      <c r="AJ145" s="423">
        <v>0</v>
      </c>
      <c r="AK145" s="423">
        <v>0</v>
      </c>
      <c r="AL145" s="423">
        <v>0</v>
      </c>
    </row>
    <row r="146" spans="1:38">
      <c r="A146" s="261">
        <v>3346</v>
      </c>
      <c r="B146" s="261">
        <v>103439</v>
      </c>
      <c r="C146" s="261" t="s">
        <v>662</v>
      </c>
      <c r="D146" s="261" t="s">
        <v>456</v>
      </c>
      <c r="E146" s="436" t="s">
        <v>291</v>
      </c>
      <c r="F146" t="s">
        <v>293</v>
      </c>
      <c r="G146" s="433"/>
      <c r="H146" s="261"/>
      <c r="I146" s="261"/>
      <c r="J146" s="432"/>
      <c r="K146" s="432"/>
      <c r="L146" s="432"/>
      <c r="M146" s="432"/>
      <c r="N146" s="432">
        <v>57882.87</v>
      </c>
      <c r="O146" s="432" t="s">
        <v>515</v>
      </c>
      <c r="P146" s="432">
        <v>0</v>
      </c>
      <c r="Q146" s="432"/>
      <c r="R146" s="426"/>
      <c r="S146" s="426"/>
      <c r="T146" s="432">
        <f t="shared" si="19"/>
        <v>57882.87</v>
      </c>
      <c r="U146" s="432">
        <f t="shared" si="14"/>
        <v>0</v>
      </c>
      <c r="V146" s="426">
        <f t="shared" si="20"/>
        <v>-57882.87</v>
      </c>
      <c r="X146" s="423">
        <f t="shared" si="15"/>
        <v>0</v>
      </c>
      <c r="Y146" s="423">
        <f t="shared" si="16"/>
        <v>0</v>
      </c>
      <c r="Z146" s="423">
        <f t="shared" si="17"/>
        <v>57882.87</v>
      </c>
      <c r="AA146" s="423"/>
      <c r="AB146" s="423">
        <f t="shared" si="18"/>
        <v>0</v>
      </c>
      <c r="AC146" s="423">
        <v>0</v>
      </c>
      <c r="AD146" s="423">
        <v>0</v>
      </c>
      <c r="AE146" s="423">
        <v>0</v>
      </c>
      <c r="AF146" s="423">
        <v>0</v>
      </c>
      <c r="AG146" s="423">
        <v>0</v>
      </c>
      <c r="AH146" s="423">
        <v>0</v>
      </c>
      <c r="AI146" s="423">
        <v>0</v>
      </c>
      <c r="AJ146" s="423">
        <v>0</v>
      </c>
      <c r="AK146" s="423">
        <v>0</v>
      </c>
      <c r="AL146" s="423">
        <v>0</v>
      </c>
    </row>
    <row r="147" spans="1:38">
      <c r="A147" s="261">
        <v>3365</v>
      </c>
      <c r="B147" s="261">
        <v>103456</v>
      </c>
      <c r="C147" s="261" t="s">
        <v>663</v>
      </c>
      <c r="D147" s="261" t="s">
        <v>461</v>
      </c>
      <c r="E147" s="436" t="s">
        <v>291</v>
      </c>
      <c r="F147" t="s">
        <v>293</v>
      </c>
      <c r="G147" s="433"/>
      <c r="H147" s="261"/>
      <c r="I147" s="261"/>
      <c r="J147" s="432"/>
      <c r="K147" s="432"/>
      <c r="L147" s="432"/>
      <c r="M147" s="432"/>
      <c r="N147" s="432">
        <v>28205.51</v>
      </c>
      <c r="O147" s="432" t="s">
        <v>515</v>
      </c>
      <c r="P147" s="432">
        <v>0</v>
      </c>
      <c r="Q147" s="432"/>
      <c r="R147" s="426"/>
      <c r="S147" s="426"/>
      <c r="T147" s="432">
        <f t="shared" si="19"/>
        <v>28205.51</v>
      </c>
      <c r="U147" s="432">
        <f t="shared" si="14"/>
        <v>0</v>
      </c>
      <c r="V147" s="426">
        <f t="shared" si="20"/>
        <v>-28205.51</v>
      </c>
      <c r="X147" s="423">
        <f t="shared" si="15"/>
        <v>0</v>
      </c>
      <c r="Y147" s="423">
        <f t="shared" si="16"/>
        <v>0</v>
      </c>
      <c r="Z147" s="423">
        <f t="shared" si="17"/>
        <v>28205.51</v>
      </c>
      <c r="AA147" s="423"/>
      <c r="AB147" s="423">
        <f t="shared" si="18"/>
        <v>0</v>
      </c>
      <c r="AC147" s="423">
        <v>0</v>
      </c>
      <c r="AD147" s="423">
        <v>0</v>
      </c>
      <c r="AE147" s="423">
        <v>0</v>
      </c>
      <c r="AF147" s="423">
        <v>0</v>
      </c>
      <c r="AG147" s="423">
        <v>0</v>
      </c>
      <c r="AH147" s="423">
        <v>0</v>
      </c>
      <c r="AI147" s="423">
        <v>0</v>
      </c>
      <c r="AJ147" s="423">
        <v>0</v>
      </c>
      <c r="AK147" s="423">
        <v>0</v>
      </c>
      <c r="AL147" s="423">
        <v>0</v>
      </c>
    </row>
    <row r="148" spans="1:38">
      <c r="A148" s="261">
        <v>1009</v>
      </c>
      <c r="B148" s="261">
        <v>103124</v>
      </c>
      <c r="C148" s="261" t="s">
        <v>664</v>
      </c>
      <c r="D148" s="261" t="s">
        <v>462</v>
      </c>
      <c r="E148" s="436" t="s">
        <v>282</v>
      </c>
      <c r="F148" t="s">
        <v>293</v>
      </c>
      <c r="G148" s="433"/>
      <c r="H148" s="261"/>
      <c r="I148" s="261"/>
      <c r="J148" s="432"/>
      <c r="K148" s="432"/>
      <c r="L148" s="432"/>
      <c r="M148" s="432"/>
      <c r="N148" s="432"/>
      <c r="O148" s="432" t="s">
        <v>515</v>
      </c>
      <c r="P148" s="432">
        <v>0</v>
      </c>
      <c r="Q148" s="432"/>
      <c r="R148" s="426"/>
      <c r="S148" s="426"/>
      <c r="T148" s="432">
        <f t="shared" si="19"/>
        <v>0</v>
      </c>
      <c r="U148" s="432">
        <f t="shared" si="14"/>
        <v>0</v>
      </c>
      <c r="V148" s="426">
        <f t="shared" si="20"/>
        <v>0</v>
      </c>
      <c r="X148" s="423">
        <f t="shared" si="15"/>
        <v>0</v>
      </c>
      <c r="Y148" s="423">
        <f t="shared" si="16"/>
        <v>0</v>
      </c>
      <c r="Z148" s="423">
        <f t="shared" si="17"/>
        <v>0</v>
      </c>
      <c r="AA148" s="423"/>
      <c r="AB148" s="423">
        <f t="shared" si="18"/>
        <v>0</v>
      </c>
      <c r="AC148" s="423">
        <v>0</v>
      </c>
      <c r="AD148" s="423">
        <v>0</v>
      </c>
      <c r="AE148" s="423">
        <v>0</v>
      </c>
      <c r="AF148" s="423">
        <v>0</v>
      </c>
      <c r="AG148" s="423">
        <v>0</v>
      </c>
      <c r="AH148" s="423">
        <v>0</v>
      </c>
      <c r="AI148" s="423">
        <v>0</v>
      </c>
      <c r="AJ148" s="423">
        <v>0</v>
      </c>
      <c r="AK148" s="423">
        <v>0</v>
      </c>
      <c r="AL148" s="423">
        <v>0</v>
      </c>
    </row>
    <row r="149" spans="1:38">
      <c r="A149" s="261">
        <v>3310</v>
      </c>
      <c r="B149" s="261">
        <v>103417</v>
      </c>
      <c r="C149" s="261" t="s">
        <v>665</v>
      </c>
      <c r="D149" s="261" t="s">
        <v>463</v>
      </c>
      <c r="E149" s="436" t="s">
        <v>291</v>
      </c>
      <c r="F149" t="s">
        <v>293</v>
      </c>
      <c r="G149" s="433"/>
      <c r="H149" s="261"/>
      <c r="I149" s="261"/>
      <c r="J149" s="432"/>
      <c r="K149" s="432"/>
      <c r="L149" s="432"/>
      <c r="M149" s="432"/>
      <c r="N149" s="432">
        <v>30958.12</v>
      </c>
      <c r="O149" s="432" t="s">
        <v>515</v>
      </c>
      <c r="P149" s="432">
        <v>0</v>
      </c>
      <c r="Q149" s="432"/>
      <c r="R149" s="426"/>
      <c r="S149" s="426"/>
      <c r="T149" s="432">
        <f t="shared" si="19"/>
        <v>30958.12</v>
      </c>
      <c r="U149" s="432">
        <f t="shared" si="14"/>
        <v>0</v>
      </c>
      <c r="V149" s="426">
        <f t="shared" si="20"/>
        <v>-30958.12</v>
      </c>
      <c r="X149" s="423">
        <f t="shared" si="15"/>
        <v>0</v>
      </c>
      <c r="Y149" s="423">
        <f t="shared" si="16"/>
        <v>0</v>
      </c>
      <c r="Z149" s="423">
        <f t="shared" si="17"/>
        <v>30958.12</v>
      </c>
      <c r="AA149" s="423"/>
      <c r="AB149" s="423">
        <f t="shared" si="18"/>
        <v>0</v>
      </c>
      <c r="AC149" s="423">
        <v>0</v>
      </c>
      <c r="AD149" s="423">
        <v>0</v>
      </c>
      <c r="AE149" s="423">
        <v>0</v>
      </c>
      <c r="AF149" s="423">
        <v>0</v>
      </c>
      <c r="AG149" s="423">
        <v>0</v>
      </c>
      <c r="AH149" s="423">
        <v>0</v>
      </c>
      <c r="AI149" s="423">
        <v>0</v>
      </c>
      <c r="AJ149" s="423">
        <v>0</v>
      </c>
      <c r="AK149" s="423">
        <v>0</v>
      </c>
      <c r="AL149" s="423">
        <v>0</v>
      </c>
    </row>
    <row r="150" spans="1:38">
      <c r="A150" s="261">
        <v>2067</v>
      </c>
      <c r="B150" s="261">
        <v>103196</v>
      </c>
      <c r="C150" s="261" t="s">
        <v>666</v>
      </c>
      <c r="D150" s="261" t="s">
        <v>467</v>
      </c>
      <c r="E150" s="436" t="s">
        <v>291</v>
      </c>
      <c r="F150" t="s">
        <v>293</v>
      </c>
      <c r="G150" s="433"/>
      <c r="H150" s="261"/>
      <c r="I150" s="261"/>
      <c r="J150" s="432"/>
      <c r="K150" s="432"/>
      <c r="L150" s="432"/>
      <c r="M150" s="432"/>
      <c r="N150" s="432"/>
      <c r="O150" s="432" t="s">
        <v>515</v>
      </c>
      <c r="P150" s="432">
        <v>0</v>
      </c>
      <c r="Q150" s="432"/>
      <c r="R150" s="426"/>
      <c r="S150" s="426"/>
      <c r="T150" s="432">
        <f t="shared" si="19"/>
        <v>0</v>
      </c>
      <c r="U150" s="432">
        <f t="shared" si="14"/>
        <v>0</v>
      </c>
      <c r="V150" s="426">
        <f t="shared" si="20"/>
        <v>0</v>
      </c>
      <c r="X150" s="423">
        <f t="shared" si="15"/>
        <v>0</v>
      </c>
      <c r="Y150" s="423">
        <f t="shared" si="16"/>
        <v>0</v>
      </c>
      <c r="Z150" s="423">
        <f t="shared" si="17"/>
        <v>0</v>
      </c>
      <c r="AA150" s="423"/>
      <c r="AB150" s="423">
        <f t="shared" si="18"/>
        <v>0</v>
      </c>
      <c r="AC150" s="423">
        <v>0</v>
      </c>
      <c r="AD150" s="423">
        <v>0</v>
      </c>
      <c r="AE150" s="423">
        <v>0</v>
      </c>
      <c r="AF150" s="423">
        <v>0</v>
      </c>
      <c r="AG150" s="423">
        <v>0</v>
      </c>
      <c r="AH150" s="423">
        <v>0</v>
      </c>
      <c r="AI150" s="423">
        <v>0</v>
      </c>
      <c r="AJ150" s="423">
        <v>0</v>
      </c>
      <c r="AK150" s="423">
        <v>0</v>
      </c>
      <c r="AL150" s="423">
        <v>0</v>
      </c>
    </row>
    <row r="151" spans="1:38">
      <c r="A151" s="261">
        <v>2246</v>
      </c>
      <c r="B151" s="261">
        <v>103296</v>
      </c>
      <c r="C151" s="261" t="s">
        <v>667</v>
      </c>
      <c r="D151" s="261" t="s">
        <v>471</v>
      </c>
      <c r="E151" s="436" t="s">
        <v>291</v>
      </c>
      <c r="F151" t="s">
        <v>293</v>
      </c>
      <c r="G151" s="433"/>
      <c r="H151" s="261"/>
      <c r="I151" s="261"/>
      <c r="J151" s="432"/>
      <c r="K151" s="432"/>
      <c r="L151" s="432"/>
      <c r="M151" s="432"/>
      <c r="N151" s="432"/>
      <c r="O151" s="432" t="s">
        <v>515</v>
      </c>
      <c r="P151" s="432">
        <v>0</v>
      </c>
      <c r="Q151" s="432"/>
      <c r="R151" s="426"/>
      <c r="S151" s="426"/>
      <c r="T151" s="432">
        <f t="shared" si="19"/>
        <v>0</v>
      </c>
      <c r="U151" s="432">
        <f t="shared" si="14"/>
        <v>0</v>
      </c>
      <c r="V151" s="426">
        <f t="shared" si="20"/>
        <v>0</v>
      </c>
      <c r="X151" s="423">
        <f t="shared" si="15"/>
        <v>0</v>
      </c>
      <c r="Y151" s="423">
        <f t="shared" si="16"/>
        <v>0</v>
      </c>
      <c r="Z151" s="423">
        <f t="shared" si="17"/>
        <v>0</v>
      </c>
      <c r="AA151" s="423"/>
      <c r="AB151" s="423">
        <f t="shared" si="18"/>
        <v>0</v>
      </c>
      <c r="AC151" s="423">
        <v>0</v>
      </c>
      <c r="AD151" s="423">
        <v>0</v>
      </c>
      <c r="AE151" s="423">
        <v>0</v>
      </c>
      <c r="AF151" s="423">
        <v>0</v>
      </c>
      <c r="AG151" s="423">
        <v>0</v>
      </c>
      <c r="AH151" s="423">
        <v>0</v>
      </c>
      <c r="AI151" s="423">
        <v>0</v>
      </c>
      <c r="AJ151" s="423">
        <v>0</v>
      </c>
      <c r="AK151" s="423">
        <v>0</v>
      </c>
      <c r="AL151" s="423">
        <v>0</v>
      </c>
    </row>
    <row r="152" spans="1:38">
      <c r="A152" s="261">
        <v>2192</v>
      </c>
      <c r="B152" s="261">
        <v>103268</v>
      </c>
      <c r="C152" s="261" t="s">
        <v>668</v>
      </c>
      <c r="D152" s="261" t="s">
        <v>474</v>
      </c>
      <c r="E152" s="436" t="s">
        <v>291</v>
      </c>
      <c r="F152" t="s">
        <v>293</v>
      </c>
      <c r="G152" s="433"/>
      <c r="H152" s="261"/>
      <c r="I152" s="261"/>
      <c r="J152" s="432"/>
      <c r="K152" s="432"/>
      <c r="L152" s="432"/>
      <c r="M152" s="432"/>
      <c r="N152" s="432"/>
      <c r="O152" s="432" t="s">
        <v>515</v>
      </c>
      <c r="P152" s="432">
        <v>0</v>
      </c>
      <c r="Q152" s="432"/>
      <c r="R152" s="426"/>
      <c r="S152" s="426"/>
      <c r="T152" s="432">
        <f t="shared" si="19"/>
        <v>0</v>
      </c>
      <c r="U152" s="432">
        <f t="shared" si="14"/>
        <v>0</v>
      </c>
      <c r="V152" s="426">
        <f t="shared" si="20"/>
        <v>0</v>
      </c>
      <c r="X152" s="423">
        <f t="shared" si="15"/>
        <v>0</v>
      </c>
      <c r="Y152" s="423">
        <f t="shared" si="16"/>
        <v>0</v>
      </c>
      <c r="Z152" s="423">
        <f t="shared" si="17"/>
        <v>0</v>
      </c>
      <c r="AA152" s="423"/>
      <c r="AB152" s="423">
        <f t="shared" si="18"/>
        <v>0</v>
      </c>
      <c r="AC152" s="423">
        <v>0</v>
      </c>
      <c r="AD152" s="423">
        <v>0</v>
      </c>
      <c r="AE152" s="423">
        <v>0</v>
      </c>
      <c r="AF152" s="423">
        <v>0</v>
      </c>
      <c r="AG152" s="423">
        <v>0</v>
      </c>
      <c r="AH152" s="423">
        <v>0</v>
      </c>
      <c r="AI152" s="423">
        <v>0</v>
      </c>
      <c r="AJ152" s="423">
        <v>0</v>
      </c>
      <c r="AK152" s="423">
        <v>0</v>
      </c>
      <c r="AL152" s="423">
        <v>0</v>
      </c>
    </row>
    <row r="153" spans="1:38">
      <c r="A153" s="261">
        <v>2108</v>
      </c>
      <c r="B153" s="261">
        <v>103217</v>
      </c>
      <c r="C153" s="261" t="s">
        <v>669</v>
      </c>
      <c r="D153" s="261" t="s">
        <v>479</v>
      </c>
      <c r="E153" s="436" t="s">
        <v>291</v>
      </c>
      <c r="F153" t="s">
        <v>293</v>
      </c>
      <c r="G153" s="433"/>
      <c r="H153" s="261"/>
      <c r="I153" s="261"/>
      <c r="J153" s="432"/>
      <c r="K153" s="432"/>
      <c r="L153" s="432"/>
      <c r="M153" s="432"/>
      <c r="N153" s="432">
        <v>110541.18</v>
      </c>
      <c r="O153" s="432" t="s">
        <v>515</v>
      </c>
      <c r="P153" s="432">
        <v>0</v>
      </c>
      <c r="Q153" s="432"/>
      <c r="R153" s="426"/>
      <c r="S153" s="426"/>
      <c r="T153" s="432">
        <f t="shared" si="19"/>
        <v>110541.18</v>
      </c>
      <c r="U153" s="432">
        <f t="shared" si="14"/>
        <v>0</v>
      </c>
      <c r="V153" s="426">
        <f t="shared" si="20"/>
        <v>-110541.18</v>
      </c>
      <c r="X153" s="423">
        <f t="shared" si="15"/>
        <v>0</v>
      </c>
      <c r="Y153" s="423">
        <f t="shared" si="16"/>
        <v>0</v>
      </c>
      <c r="Z153" s="423">
        <f t="shared" si="17"/>
        <v>110541.18</v>
      </c>
      <c r="AA153" s="423"/>
      <c r="AB153" s="423">
        <f t="shared" si="18"/>
        <v>0</v>
      </c>
      <c r="AC153" s="423">
        <v>0</v>
      </c>
      <c r="AD153" s="423">
        <v>0</v>
      </c>
      <c r="AE153" s="423">
        <v>0</v>
      </c>
      <c r="AF153" s="423">
        <v>0</v>
      </c>
      <c r="AG153" s="423">
        <v>0</v>
      </c>
      <c r="AH153" s="423">
        <v>0</v>
      </c>
      <c r="AI153" s="423">
        <v>0</v>
      </c>
      <c r="AJ153" s="423">
        <v>0</v>
      </c>
      <c r="AK153" s="423">
        <v>0</v>
      </c>
      <c r="AL153" s="423">
        <v>0</v>
      </c>
    </row>
    <row r="154" spans="1:38">
      <c r="A154" s="261">
        <v>1020</v>
      </c>
      <c r="B154" s="261">
        <v>103133</v>
      </c>
      <c r="C154" s="261" t="s">
        <v>670</v>
      </c>
      <c r="D154" s="261" t="s">
        <v>485</v>
      </c>
      <c r="E154" s="436" t="s">
        <v>282</v>
      </c>
      <c r="F154" t="s">
        <v>293</v>
      </c>
      <c r="G154" s="433"/>
      <c r="H154" s="261"/>
      <c r="I154" s="261"/>
      <c r="J154" s="432"/>
      <c r="K154" s="432"/>
      <c r="L154" s="432"/>
      <c r="M154" s="432"/>
      <c r="N154" s="432"/>
      <c r="O154" s="432" t="s">
        <v>515</v>
      </c>
      <c r="P154" s="432">
        <v>0</v>
      </c>
      <c r="Q154" s="432"/>
      <c r="R154" s="426"/>
      <c r="S154" s="426"/>
      <c r="T154" s="432">
        <f t="shared" si="19"/>
        <v>0</v>
      </c>
      <c r="U154" s="432">
        <f t="shared" si="14"/>
        <v>0</v>
      </c>
      <c r="V154" s="426">
        <f t="shared" si="20"/>
        <v>0</v>
      </c>
      <c r="X154" s="423">
        <f t="shared" si="15"/>
        <v>0</v>
      </c>
      <c r="Y154" s="423">
        <f t="shared" si="16"/>
        <v>0</v>
      </c>
      <c r="Z154" s="423">
        <f t="shared" si="17"/>
        <v>0</v>
      </c>
      <c r="AA154" s="423"/>
      <c r="AB154" s="423">
        <f t="shared" si="18"/>
        <v>0</v>
      </c>
      <c r="AC154" s="423">
        <v>0</v>
      </c>
      <c r="AD154" s="423">
        <v>0</v>
      </c>
      <c r="AE154" s="423">
        <v>0</v>
      </c>
      <c r="AF154" s="423">
        <v>0</v>
      </c>
      <c r="AG154" s="423">
        <v>0</v>
      </c>
      <c r="AH154" s="423">
        <v>0</v>
      </c>
      <c r="AI154" s="423">
        <v>0</v>
      </c>
      <c r="AJ154" s="423">
        <v>0</v>
      </c>
      <c r="AK154" s="423">
        <v>0</v>
      </c>
      <c r="AL154" s="423">
        <v>0</v>
      </c>
    </row>
    <row r="155" spans="1:38">
      <c r="A155" s="261">
        <v>1014</v>
      </c>
      <c r="B155" s="261">
        <v>103127</v>
      </c>
      <c r="C155" s="261" t="s">
        <v>671</v>
      </c>
      <c r="D155" s="261" t="s">
        <v>486</v>
      </c>
      <c r="E155" s="436" t="s">
        <v>282</v>
      </c>
      <c r="F155" t="s">
        <v>293</v>
      </c>
      <c r="G155" s="433"/>
      <c r="H155" s="261"/>
      <c r="I155" s="261"/>
      <c r="J155" s="432"/>
      <c r="K155" s="432"/>
      <c r="L155" s="432"/>
      <c r="M155" s="432"/>
      <c r="N155" s="432"/>
      <c r="O155" s="432" t="s">
        <v>515</v>
      </c>
      <c r="P155" s="432">
        <v>0</v>
      </c>
      <c r="Q155" s="432"/>
      <c r="R155" s="426"/>
      <c r="S155" s="426"/>
      <c r="T155" s="432">
        <f t="shared" si="19"/>
        <v>0</v>
      </c>
      <c r="U155" s="432">
        <f t="shared" si="14"/>
        <v>0</v>
      </c>
      <c r="V155" s="426">
        <f t="shared" si="20"/>
        <v>0</v>
      </c>
      <c r="X155" s="423">
        <f t="shared" si="15"/>
        <v>0</v>
      </c>
      <c r="Y155" s="423">
        <f t="shared" si="16"/>
        <v>0</v>
      </c>
      <c r="Z155" s="423">
        <f t="shared" si="17"/>
        <v>0</v>
      </c>
      <c r="AA155" s="423"/>
      <c r="AB155" s="423">
        <f t="shared" si="18"/>
        <v>0</v>
      </c>
      <c r="AC155" s="423">
        <v>0</v>
      </c>
      <c r="AD155" s="423">
        <v>0</v>
      </c>
      <c r="AE155" s="423">
        <v>0</v>
      </c>
      <c r="AF155" s="423">
        <v>0</v>
      </c>
      <c r="AG155" s="423">
        <v>0</v>
      </c>
      <c r="AH155" s="423">
        <v>0</v>
      </c>
      <c r="AI155" s="423">
        <v>0</v>
      </c>
      <c r="AJ155" s="423">
        <v>0</v>
      </c>
      <c r="AK155" s="423">
        <v>0</v>
      </c>
      <c r="AL155" s="423">
        <v>0</v>
      </c>
    </row>
    <row r="156" spans="1:38">
      <c r="A156" s="261">
        <v>2019</v>
      </c>
      <c r="B156" s="261">
        <v>134279</v>
      </c>
      <c r="C156" s="261" t="s">
        <v>672</v>
      </c>
      <c r="D156" s="261" t="s">
        <v>487</v>
      </c>
      <c r="E156" s="436" t="s">
        <v>291</v>
      </c>
      <c r="F156" t="s">
        <v>293</v>
      </c>
      <c r="G156" s="433"/>
      <c r="H156" s="261"/>
      <c r="I156" s="261"/>
      <c r="J156" s="432"/>
      <c r="K156" s="432"/>
      <c r="L156" s="432"/>
      <c r="M156" s="432"/>
      <c r="N156" s="432"/>
      <c r="O156" s="432" t="s">
        <v>515</v>
      </c>
      <c r="P156" s="432">
        <v>0</v>
      </c>
      <c r="Q156" s="432"/>
      <c r="R156" s="426"/>
      <c r="S156" s="426"/>
      <c r="T156" s="432">
        <f t="shared" si="19"/>
        <v>0</v>
      </c>
      <c r="U156" s="432">
        <f t="shared" si="14"/>
        <v>0</v>
      </c>
      <c r="V156" s="426">
        <f t="shared" si="20"/>
        <v>0</v>
      </c>
      <c r="X156" s="423">
        <f t="shared" si="15"/>
        <v>0</v>
      </c>
      <c r="Y156" s="423">
        <f t="shared" si="16"/>
        <v>0</v>
      </c>
      <c r="Z156" s="423">
        <f t="shared" si="17"/>
        <v>0</v>
      </c>
      <c r="AA156" s="423"/>
      <c r="AB156" s="423">
        <f t="shared" si="18"/>
        <v>0</v>
      </c>
      <c r="AC156" s="423">
        <v>0</v>
      </c>
      <c r="AD156" s="423">
        <v>0</v>
      </c>
      <c r="AE156" s="423">
        <v>0</v>
      </c>
      <c r="AF156" s="423">
        <v>0</v>
      </c>
      <c r="AG156" s="423">
        <v>0</v>
      </c>
      <c r="AH156" s="423">
        <v>0</v>
      </c>
      <c r="AI156" s="423">
        <v>0</v>
      </c>
      <c r="AJ156" s="423">
        <v>0</v>
      </c>
      <c r="AK156" s="423">
        <v>0</v>
      </c>
      <c r="AL156" s="423">
        <v>0</v>
      </c>
    </row>
    <row r="157" spans="1:38">
      <c r="A157" s="261">
        <v>2314</v>
      </c>
      <c r="B157" s="261">
        <v>103334</v>
      </c>
      <c r="C157" s="261" t="s">
        <v>673</v>
      </c>
      <c r="D157" s="261" t="s">
        <v>494</v>
      </c>
      <c r="E157" s="436" t="s">
        <v>291</v>
      </c>
      <c r="F157" t="s">
        <v>293</v>
      </c>
      <c r="G157" s="433"/>
      <c r="H157" s="261"/>
      <c r="I157" s="261"/>
      <c r="J157" s="432"/>
      <c r="K157" s="432"/>
      <c r="L157" s="432"/>
      <c r="M157" s="432"/>
      <c r="N157" s="432"/>
      <c r="O157" s="432" t="s">
        <v>515</v>
      </c>
      <c r="P157" s="432">
        <v>0</v>
      </c>
      <c r="Q157" s="432"/>
      <c r="R157" s="426"/>
      <c r="S157" s="426"/>
      <c r="T157" s="432">
        <f t="shared" si="19"/>
        <v>0</v>
      </c>
      <c r="U157" s="432">
        <f t="shared" si="14"/>
        <v>0</v>
      </c>
      <c r="V157" s="426">
        <f t="shared" si="20"/>
        <v>0</v>
      </c>
      <c r="X157" s="423">
        <f t="shared" si="15"/>
        <v>0</v>
      </c>
      <c r="Y157" s="423">
        <f t="shared" si="16"/>
        <v>0</v>
      </c>
      <c r="Z157" s="423">
        <f t="shared" si="17"/>
        <v>0</v>
      </c>
      <c r="AA157" s="423"/>
      <c r="AB157" s="423">
        <f t="shared" si="18"/>
        <v>0</v>
      </c>
      <c r="AC157" s="423">
        <v>0</v>
      </c>
      <c r="AD157" s="423">
        <v>0</v>
      </c>
      <c r="AE157" s="423">
        <v>0</v>
      </c>
      <c r="AF157" s="423">
        <v>0</v>
      </c>
      <c r="AG157" s="423">
        <v>0</v>
      </c>
      <c r="AH157" s="423">
        <v>0</v>
      </c>
      <c r="AI157" s="423">
        <v>0</v>
      </c>
      <c r="AJ157" s="423">
        <v>0</v>
      </c>
      <c r="AK157" s="423">
        <v>0</v>
      </c>
      <c r="AL157" s="423">
        <v>0</v>
      </c>
    </row>
    <row r="158" spans="1:38">
      <c r="A158" s="261">
        <v>2227</v>
      </c>
      <c r="B158" s="261">
        <v>103281</v>
      </c>
      <c r="C158" s="261" t="s">
        <v>674</v>
      </c>
      <c r="D158" s="261" t="s">
        <v>499</v>
      </c>
      <c r="E158" s="436" t="s">
        <v>291</v>
      </c>
      <c r="F158" t="s">
        <v>293</v>
      </c>
      <c r="G158" s="433"/>
      <c r="H158" s="261"/>
      <c r="I158" s="261"/>
      <c r="J158" s="432"/>
      <c r="K158" s="432"/>
      <c r="L158" s="432"/>
      <c r="M158" s="432"/>
      <c r="N158" s="432">
        <v>49565.21</v>
      </c>
      <c r="O158" s="432" t="s">
        <v>515</v>
      </c>
      <c r="P158" s="432">
        <v>0</v>
      </c>
      <c r="Q158" s="432"/>
      <c r="R158" s="426"/>
      <c r="S158" s="426"/>
      <c r="T158" s="432">
        <f t="shared" si="19"/>
        <v>49565.21</v>
      </c>
      <c r="U158" s="432">
        <f t="shared" si="14"/>
        <v>0</v>
      </c>
      <c r="V158" s="426">
        <f t="shared" si="20"/>
        <v>-49565.21</v>
      </c>
      <c r="X158" s="423">
        <f t="shared" si="15"/>
        <v>0</v>
      </c>
      <c r="Y158" s="423">
        <f t="shared" si="16"/>
        <v>0</v>
      </c>
      <c r="Z158" s="423">
        <f t="shared" si="17"/>
        <v>49565.21</v>
      </c>
      <c r="AA158" s="423"/>
      <c r="AB158" s="423">
        <f t="shared" si="18"/>
        <v>0</v>
      </c>
      <c r="AC158" s="423">
        <v>0</v>
      </c>
      <c r="AD158" s="423">
        <v>0</v>
      </c>
      <c r="AE158" s="423">
        <v>0</v>
      </c>
      <c r="AF158" s="423">
        <v>0</v>
      </c>
      <c r="AG158" s="423">
        <v>0</v>
      </c>
      <c r="AH158" s="423">
        <v>0</v>
      </c>
      <c r="AI158" s="423">
        <v>0</v>
      </c>
      <c r="AJ158" s="423">
        <v>0</v>
      </c>
      <c r="AK158" s="423">
        <v>0</v>
      </c>
      <c r="AL158" s="423">
        <v>0</v>
      </c>
    </row>
    <row r="159" spans="1:38">
      <c r="A159" s="261">
        <v>2231</v>
      </c>
      <c r="B159" s="261">
        <v>103284</v>
      </c>
      <c r="C159" s="261" t="s">
        <v>675</v>
      </c>
      <c r="D159" s="261" t="s">
        <v>500</v>
      </c>
      <c r="E159" s="436" t="s">
        <v>291</v>
      </c>
      <c r="F159" t="s">
        <v>293</v>
      </c>
      <c r="G159" s="433"/>
      <c r="H159" s="261"/>
      <c r="I159" s="261"/>
      <c r="J159" s="432"/>
      <c r="K159" s="432"/>
      <c r="L159" s="432"/>
      <c r="M159" s="432"/>
      <c r="N159" s="432">
        <v>49157.94</v>
      </c>
      <c r="O159" s="432" t="s">
        <v>515</v>
      </c>
      <c r="P159" s="432">
        <v>0</v>
      </c>
      <c r="Q159" s="432"/>
      <c r="R159" s="426"/>
      <c r="S159" s="426"/>
      <c r="T159" s="432">
        <f t="shared" si="19"/>
        <v>49157.94</v>
      </c>
      <c r="U159" s="432">
        <f t="shared" si="14"/>
        <v>0</v>
      </c>
      <c r="V159" s="426">
        <f t="shared" si="20"/>
        <v>-49157.94</v>
      </c>
      <c r="X159" s="423">
        <f t="shared" si="15"/>
        <v>0</v>
      </c>
      <c r="Y159" s="423">
        <f t="shared" si="16"/>
        <v>0</v>
      </c>
      <c r="Z159" s="423">
        <f t="shared" si="17"/>
        <v>49157.94</v>
      </c>
      <c r="AA159" s="423"/>
      <c r="AB159" s="423">
        <f t="shared" si="18"/>
        <v>0</v>
      </c>
      <c r="AC159" s="423">
        <v>0</v>
      </c>
      <c r="AD159" s="423">
        <v>0</v>
      </c>
      <c r="AE159" s="423">
        <v>0</v>
      </c>
      <c r="AF159" s="423">
        <v>0</v>
      </c>
      <c r="AG159" s="423">
        <v>0</v>
      </c>
      <c r="AH159" s="423">
        <v>0</v>
      </c>
      <c r="AI159" s="423">
        <v>0</v>
      </c>
      <c r="AJ159" s="423">
        <v>0</v>
      </c>
      <c r="AK159" s="423">
        <v>0</v>
      </c>
      <c r="AL159" s="423">
        <v>0</v>
      </c>
    </row>
    <row r="160" spans="1:38">
      <c r="A160" s="261">
        <v>2153</v>
      </c>
      <c r="B160" s="261">
        <v>103243</v>
      </c>
      <c r="C160" s="261" t="s">
        <v>676</v>
      </c>
      <c r="D160" s="261" t="s">
        <v>287</v>
      </c>
      <c r="E160" s="436" t="s">
        <v>291</v>
      </c>
      <c r="F160" t="s">
        <v>304</v>
      </c>
      <c r="G160" s="433"/>
      <c r="H160" s="261"/>
      <c r="I160" s="261"/>
      <c r="J160" s="432"/>
      <c r="K160" s="432"/>
      <c r="L160" s="432"/>
      <c r="M160" s="432"/>
      <c r="N160" s="432"/>
      <c r="O160" s="432" t="s">
        <v>515</v>
      </c>
      <c r="P160" s="432">
        <v>0</v>
      </c>
      <c r="Q160" s="432"/>
      <c r="R160" s="426"/>
      <c r="S160" s="426"/>
      <c r="T160" s="432">
        <f t="shared" si="19"/>
        <v>0</v>
      </c>
      <c r="U160" s="432">
        <f t="shared" si="14"/>
        <v>0</v>
      </c>
      <c r="V160" s="426">
        <f t="shared" si="20"/>
        <v>0</v>
      </c>
      <c r="X160" s="423">
        <f t="shared" si="15"/>
        <v>0</v>
      </c>
      <c r="Y160" s="423">
        <f t="shared" si="16"/>
        <v>0</v>
      </c>
      <c r="Z160" s="423">
        <f t="shared" si="17"/>
        <v>0</v>
      </c>
      <c r="AA160" s="423"/>
      <c r="AB160" s="423">
        <f t="shared" si="18"/>
        <v>0</v>
      </c>
      <c r="AC160" s="423">
        <v>0</v>
      </c>
      <c r="AD160" s="423">
        <v>0</v>
      </c>
      <c r="AE160" s="423">
        <v>0</v>
      </c>
      <c r="AF160" s="423">
        <v>0</v>
      </c>
      <c r="AG160" s="423">
        <v>0</v>
      </c>
      <c r="AH160" s="423">
        <v>0</v>
      </c>
      <c r="AI160" s="423">
        <v>0</v>
      </c>
      <c r="AJ160" s="423">
        <v>0</v>
      </c>
      <c r="AK160" s="423">
        <v>0</v>
      </c>
      <c r="AL160" s="423">
        <v>0</v>
      </c>
    </row>
    <row r="161" spans="1:38">
      <c r="A161" s="261">
        <v>2479</v>
      </c>
      <c r="B161" s="261">
        <v>132074</v>
      </c>
      <c r="C161" s="261" t="s">
        <v>677</v>
      </c>
      <c r="D161" s="261" t="s">
        <v>289</v>
      </c>
      <c r="E161" s="436" t="s">
        <v>291</v>
      </c>
      <c r="F161" t="s">
        <v>304</v>
      </c>
      <c r="G161" s="433"/>
      <c r="H161" s="261"/>
      <c r="I161" s="261"/>
      <c r="J161" s="432"/>
      <c r="K161" s="432"/>
      <c r="L161" s="432"/>
      <c r="M161" s="432"/>
      <c r="N161" s="432"/>
      <c r="O161" s="432" t="s">
        <v>515</v>
      </c>
      <c r="P161" s="432">
        <v>0</v>
      </c>
      <c r="Q161" s="432"/>
      <c r="R161" s="426"/>
      <c r="S161" s="426"/>
      <c r="T161" s="432">
        <f t="shared" si="19"/>
        <v>0</v>
      </c>
      <c r="U161" s="432">
        <f t="shared" si="14"/>
        <v>0</v>
      </c>
      <c r="V161" s="426">
        <f t="shared" si="20"/>
        <v>0</v>
      </c>
      <c r="X161" s="423">
        <f t="shared" si="15"/>
        <v>0</v>
      </c>
      <c r="Y161" s="423">
        <f t="shared" si="16"/>
        <v>0</v>
      </c>
      <c r="Z161" s="423">
        <f t="shared" si="17"/>
        <v>0</v>
      </c>
      <c r="AA161" s="423"/>
      <c r="AB161" s="423">
        <f t="shared" si="18"/>
        <v>0</v>
      </c>
      <c r="AC161" s="423">
        <v>0</v>
      </c>
      <c r="AD161" s="423">
        <v>0</v>
      </c>
      <c r="AE161" s="423">
        <v>0</v>
      </c>
      <c r="AF161" s="423">
        <v>0</v>
      </c>
      <c r="AG161" s="423">
        <v>0</v>
      </c>
      <c r="AH161" s="423">
        <v>0</v>
      </c>
      <c r="AI161" s="423">
        <v>0</v>
      </c>
      <c r="AJ161" s="423">
        <v>0</v>
      </c>
      <c r="AK161" s="423">
        <v>0</v>
      </c>
      <c r="AL161" s="423">
        <v>0</v>
      </c>
    </row>
    <row r="162" spans="1:38">
      <c r="A162" s="261">
        <v>2239</v>
      </c>
      <c r="B162" s="261">
        <v>103289</v>
      </c>
      <c r="C162" s="261" t="s">
        <v>678</v>
      </c>
      <c r="D162" s="261" t="s">
        <v>300</v>
      </c>
      <c r="E162" s="436" t="s">
        <v>291</v>
      </c>
      <c r="F162" t="s">
        <v>304</v>
      </c>
      <c r="G162" s="433"/>
      <c r="H162" s="261"/>
      <c r="I162" s="261"/>
      <c r="J162" s="432"/>
      <c r="K162" s="432"/>
      <c r="L162" s="432"/>
      <c r="M162" s="432"/>
      <c r="N162" s="432"/>
      <c r="O162" s="432" t="s">
        <v>515</v>
      </c>
      <c r="P162" s="432">
        <v>0</v>
      </c>
      <c r="Q162" s="432"/>
      <c r="R162" s="426"/>
      <c r="S162" s="426"/>
      <c r="T162" s="432">
        <f t="shared" si="19"/>
        <v>0</v>
      </c>
      <c r="U162" s="432">
        <f t="shared" si="14"/>
        <v>0</v>
      </c>
      <c r="V162" s="426">
        <f t="shared" si="20"/>
        <v>0</v>
      </c>
      <c r="X162" s="423">
        <f t="shared" si="15"/>
        <v>0</v>
      </c>
      <c r="Y162" s="423">
        <f t="shared" si="16"/>
        <v>0</v>
      </c>
      <c r="Z162" s="423">
        <f t="shared" si="17"/>
        <v>0</v>
      </c>
      <c r="AA162" s="423"/>
      <c r="AB162" s="423">
        <f t="shared" si="18"/>
        <v>0</v>
      </c>
      <c r="AC162" s="423">
        <v>0</v>
      </c>
      <c r="AD162" s="423">
        <v>0</v>
      </c>
      <c r="AE162" s="423">
        <v>0</v>
      </c>
      <c r="AF162" s="423">
        <v>0</v>
      </c>
      <c r="AG162" s="423">
        <v>0</v>
      </c>
      <c r="AH162" s="423">
        <v>0</v>
      </c>
      <c r="AI162" s="423">
        <v>0</v>
      </c>
      <c r="AJ162" s="423">
        <v>0</v>
      </c>
      <c r="AK162" s="423">
        <v>0</v>
      </c>
      <c r="AL162" s="423">
        <v>0</v>
      </c>
    </row>
    <row r="163" spans="1:38">
      <c r="A163" s="261">
        <v>2435</v>
      </c>
      <c r="B163" s="261">
        <v>103362</v>
      </c>
      <c r="C163" s="261" t="s">
        <v>679</v>
      </c>
      <c r="D163" s="261" t="s">
        <v>303</v>
      </c>
      <c r="E163" s="436" t="s">
        <v>291</v>
      </c>
      <c r="F163" t="s">
        <v>304</v>
      </c>
      <c r="G163" s="433"/>
      <c r="H163" s="261"/>
      <c r="I163" s="261"/>
      <c r="J163" s="432"/>
      <c r="K163" s="432"/>
      <c r="L163" s="432"/>
      <c r="M163" s="432"/>
      <c r="N163" s="432"/>
      <c r="O163" s="432" t="s">
        <v>515</v>
      </c>
      <c r="P163" s="432">
        <v>0</v>
      </c>
      <c r="Q163" s="432"/>
      <c r="R163" s="426"/>
      <c r="S163" s="426"/>
      <c r="T163" s="432">
        <f t="shared" si="19"/>
        <v>0</v>
      </c>
      <c r="U163" s="432">
        <f t="shared" si="14"/>
        <v>0</v>
      </c>
      <c r="V163" s="426">
        <f t="shared" si="20"/>
        <v>0</v>
      </c>
      <c r="X163" s="423">
        <f t="shared" si="15"/>
        <v>0</v>
      </c>
      <c r="Y163" s="423">
        <f t="shared" si="16"/>
        <v>0</v>
      </c>
      <c r="Z163" s="423">
        <f t="shared" si="17"/>
        <v>0</v>
      </c>
      <c r="AA163" s="423"/>
      <c r="AB163" s="423">
        <f t="shared" si="18"/>
        <v>0</v>
      </c>
      <c r="AC163" s="423">
        <v>0</v>
      </c>
      <c r="AD163" s="423">
        <v>0</v>
      </c>
      <c r="AE163" s="423">
        <v>0</v>
      </c>
      <c r="AF163" s="423">
        <v>0</v>
      </c>
      <c r="AG163" s="423">
        <v>0</v>
      </c>
      <c r="AH163" s="423">
        <v>0</v>
      </c>
      <c r="AI163" s="423">
        <v>0</v>
      </c>
      <c r="AJ163" s="423">
        <v>0</v>
      </c>
      <c r="AK163" s="423">
        <v>0</v>
      </c>
      <c r="AL163" s="423">
        <v>0</v>
      </c>
    </row>
    <row r="164" spans="1:38">
      <c r="A164" s="261">
        <v>1001</v>
      </c>
      <c r="B164" s="261">
        <v>103120</v>
      </c>
      <c r="C164" s="261" t="s">
        <v>680</v>
      </c>
      <c r="D164" s="261" t="s">
        <v>310</v>
      </c>
      <c r="E164" s="436" t="s">
        <v>282</v>
      </c>
      <c r="F164" t="s">
        <v>304</v>
      </c>
      <c r="G164" s="433"/>
      <c r="H164" s="261"/>
      <c r="I164" s="261"/>
      <c r="J164" s="432"/>
      <c r="K164" s="432"/>
      <c r="L164" s="432"/>
      <c r="M164" s="432"/>
      <c r="N164" s="432"/>
      <c r="O164" s="432" t="s">
        <v>515</v>
      </c>
      <c r="P164" s="432">
        <v>0</v>
      </c>
      <c r="Q164" s="432"/>
      <c r="R164" s="426"/>
      <c r="S164" s="426"/>
      <c r="T164" s="432">
        <f t="shared" si="19"/>
        <v>0</v>
      </c>
      <c r="U164" s="432">
        <f t="shared" si="14"/>
        <v>0</v>
      </c>
      <c r="V164" s="426">
        <f t="shared" si="20"/>
        <v>0</v>
      </c>
      <c r="X164" s="423">
        <f t="shared" si="15"/>
        <v>0</v>
      </c>
      <c r="Y164" s="423">
        <f t="shared" si="16"/>
        <v>0</v>
      </c>
      <c r="Z164" s="423">
        <f t="shared" si="17"/>
        <v>0</v>
      </c>
      <c r="AA164" s="423"/>
      <c r="AB164" s="423">
        <f t="shared" si="18"/>
        <v>0</v>
      </c>
      <c r="AC164" s="423">
        <v>0</v>
      </c>
      <c r="AD164" s="423"/>
      <c r="AE164" s="423"/>
      <c r="AF164" s="423"/>
      <c r="AG164" s="423"/>
      <c r="AH164" s="423"/>
      <c r="AI164" s="423"/>
      <c r="AJ164" s="423"/>
      <c r="AK164" s="423"/>
      <c r="AL164" s="423">
        <v>0</v>
      </c>
    </row>
    <row r="165" spans="1:38">
      <c r="A165" s="261">
        <v>7030</v>
      </c>
      <c r="B165" s="261">
        <v>103611</v>
      </c>
      <c r="C165" s="261" t="s">
        <v>681</v>
      </c>
      <c r="D165" s="261" t="s">
        <v>314</v>
      </c>
      <c r="E165" s="436" t="s">
        <v>296</v>
      </c>
      <c r="F165" t="s">
        <v>304</v>
      </c>
      <c r="G165" s="433"/>
      <c r="H165" s="261"/>
      <c r="I165" s="261"/>
      <c r="J165" s="432"/>
      <c r="K165" s="432"/>
      <c r="L165" s="432"/>
      <c r="M165" s="432"/>
      <c r="N165" s="432"/>
      <c r="O165" s="432" t="s">
        <v>515</v>
      </c>
      <c r="P165" s="432">
        <v>0</v>
      </c>
      <c r="Q165" s="432"/>
      <c r="R165" s="426"/>
      <c r="S165" s="426"/>
      <c r="T165" s="432">
        <f t="shared" si="19"/>
        <v>0</v>
      </c>
      <c r="U165" s="432">
        <f t="shared" si="14"/>
        <v>0</v>
      </c>
      <c r="V165" s="426">
        <f t="shared" si="20"/>
        <v>0</v>
      </c>
      <c r="X165" s="423">
        <f t="shared" si="15"/>
        <v>0</v>
      </c>
      <c r="Y165" s="423">
        <f t="shared" si="16"/>
        <v>0</v>
      </c>
      <c r="Z165" s="423">
        <f t="shared" si="17"/>
        <v>0</v>
      </c>
      <c r="AA165" s="423"/>
      <c r="AB165" s="423">
        <f t="shared" si="18"/>
        <v>0</v>
      </c>
      <c r="AC165" s="423">
        <v>0</v>
      </c>
      <c r="AD165" s="423">
        <v>0</v>
      </c>
      <c r="AE165" s="423">
        <v>0</v>
      </c>
      <c r="AF165" s="423">
        <v>0</v>
      </c>
      <c r="AG165" s="423">
        <v>0</v>
      </c>
      <c r="AH165" s="423">
        <v>0</v>
      </c>
      <c r="AI165" s="423">
        <v>0</v>
      </c>
      <c r="AJ165" s="423">
        <v>0</v>
      </c>
      <c r="AK165" s="423">
        <v>0</v>
      </c>
      <c r="AL165" s="423">
        <v>0</v>
      </c>
    </row>
    <row r="166" spans="1:38">
      <c r="A166" s="261">
        <v>2465</v>
      </c>
      <c r="B166" s="261">
        <v>103391</v>
      </c>
      <c r="C166" s="261" t="s">
        <v>682</v>
      </c>
      <c r="D166" s="261" t="s">
        <v>318</v>
      </c>
      <c r="E166" s="436" t="s">
        <v>291</v>
      </c>
      <c r="F166" t="s">
        <v>304</v>
      </c>
      <c r="G166" s="433"/>
      <c r="H166" s="261"/>
      <c r="I166" s="261"/>
      <c r="J166" s="432"/>
      <c r="K166" s="432"/>
      <c r="L166" s="432"/>
      <c r="M166" s="432"/>
      <c r="N166" s="432"/>
      <c r="O166" s="432" t="s">
        <v>515</v>
      </c>
      <c r="P166" s="432">
        <v>0</v>
      </c>
      <c r="Q166" s="432"/>
      <c r="R166" s="426"/>
      <c r="S166" s="426"/>
      <c r="T166" s="432">
        <f t="shared" si="19"/>
        <v>0</v>
      </c>
      <c r="U166" s="432">
        <f t="shared" si="14"/>
        <v>0</v>
      </c>
      <c r="V166" s="426">
        <f t="shared" si="20"/>
        <v>0</v>
      </c>
      <c r="X166" s="423">
        <f t="shared" si="15"/>
        <v>0</v>
      </c>
      <c r="Y166" s="423">
        <f t="shared" si="16"/>
        <v>0</v>
      </c>
      <c r="Z166" s="423">
        <f t="shared" si="17"/>
        <v>0</v>
      </c>
      <c r="AA166" s="423"/>
      <c r="AB166" s="423">
        <f t="shared" si="18"/>
        <v>0</v>
      </c>
      <c r="AC166" s="423">
        <v>0</v>
      </c>
      <c r="AD166" s="423">
        <v>0</v>
      </c>
      <c r="AE166" s="423">
        <v>0</v>
      </c>
      <c r="AF166" s="423">
        <v>0</v>
      </c>
      <c r="AG166" s="423">
        <v>0</v>
      </c>
      <c r="AH166" s="423">
        <v>0</v>
      </c>
      <c r="AI166" s="423">
        <v>0</v>
      </c>
      <c r="AJ166" s="423">
        <v>0</v>
      </c>
      <c r="AK166" s="423">
        <v>0</v>
      </c>
      <c r="AL166" s="423">
        <v>0</v>
      </c>
    </row>
    <row r="167" spans="1:38">
      <c r="A167" s="261">
        <v>2040</v>
      </c>
      <c r="B167" s="261">
        <v>103178</v>
      </c>
      <c r="C167" s="261" t="s">
        <v>683</v>
      </c>
      <c r="D167" s="261" t="s">
        <v>323</v>
      </c>
      <c r="E167" s="436" t="s">
        <v>291</v>
      </c>
      <c r="F167" t="s">
        <v>304</v>
      </c>
      <c r="G167" s="433"/>
      <c r="H167" s="261"/>
      <c r="I167" s="261"/>
      <c r="J167" s="432"/>
      <c r="K167" s="432"/>
      <c r="L167" s="432"/>
      <c r="M167" s="432"/>
      <c r="N167" s="432">
        <v>38167.31</v>
      </c>
      <c r="O167" s="432" t="s">
        <v>515</v>
      </c>
      <c r="P167" s="432">
        <v>0</v>
      </c>
      <c r="Q167" s="432"/>
      <c r="R167" s="426"/>
      <c r="S167" s="426"/>
      <c r="T167" s="432">
        <f t="shared" si="19"/>
        <v>38167.31</v>
      </c>
      <c r="U167" s="432">
        <f t="shared" si="14"/>
        <v>0</v>
      </c>
      <c r="V167" s="426">
        <f t="shared" si="20"/>
        <v>-38167.31</v>
      </c>
      <c r="X167" s="423">
        <f t="shared" si="15"/>
        <v>0</v>
      </c>
      <c r="Y167" s="423">
        <f t="shared" si="16"/>
        <v>0</v>
      </c>
      <c r="Z167" s="423">
        <f t="shared" si="17"/>
        <v>38167.31</v>
      </c>
      <c r="AA167" s="423"/>
      <c r="AB167" s="423">
        <f t="shared" si="18"/>
        <v>0</v>
      </c>
      <c r="AC167" s="423">
        <v>0</v>
      </c>
      <c r="AD167" s="423">
        <v>0</v>
      </c>
      <c r="AE167" s="423">
        <v>0</v>
      </c>
      <c r="AF167" s="423">
        <v>0</v>
      </c>
      <c r="AG167" s="423">
        <v>0</v>
      </c>
      <c r="AH167" s="423">
        <v>0</v>
      </c>
      <c r="AI167" s="423">
        <v>0</v>
      </c>
      <c r="AJ167" s="423">
        <v>0</v>
      </c>
      <c r="AK167" s="423">
        <v>0</v>
      </c>
      <c r="AL167" s="423">
        <v>0</v>
      </c>
    </row>
    <row r="168" spans="1:38">
      <c r="A168" s="261">
        <v>1100</v>
      </c>
      <c r="B168" s="261">
        <v>103146</v>
      </c>
      <c r="C168" s="261" t="s">
        <v>684</v>
      </c>
      <c r="D168" s="261" t="s">
        <v>327</v>
      </c>
      <c r="E168" s="436" t="s">
        <v>503</v>
      </c>
      <c r="F168" t="s">
        <v>304</v>
      </c>
      <c r="G168" s="433"/>
      <c r="H168" s="261"/>
      <c r="I168" s="261"/>
      <c r="J168" s="432"/>
      <c r="K168" s="432"/>
      <c r="L168" s="432"/>
      <c r="M168" s="432"/>
      <c r="N168" s="432"/>
      <c r="O168" s="432" t="s">
        <v>515</v>
      </c>
      <c r="P168" s="432">
        <v>0</v>
      </c>
      <c r="Q168" s="432"/>
      <c r="R168" s="426"/>
      <c r="S168" s="426"/>
      <c r="T168" s="432">
        <f>AA168</f>
        <v>172.88</v>
      </c>
      <c r="U168" s="432">
        <f t="shared" si="14"/>
        <v>0</v>
      </c>
      <c r="V168" s="426">
        <f t="shared" si="20"/>
        <v>-172.88</v>
      </c>
      <c r="X168" s="423">
        <f t="shared" si="15"/>
        <v>0</v>
      </c>
      <c r="Y168" s="423">
        <f t="shared" si="16"/>
        <v>0</v>
      </c>
      <c r="Z168" s="423">
        <f t="shared" si="17"/>
        <v>0</v>
      </c>
      <c r="AA168" s="423">
        <v>172.88</v>
      </c>
      <c r="AB168" s="423">
        <f t="shared" si="18"/>
        <v>0</v>
      </c>
      <c r="AC168" s="423">
        <v>0</v>
      </c>
      <c r="AD168" s="423">
        <v>0</v>
      </c>
      <c r="AE168" s="423">
        <v>0</v>
      </c>
      <c r="AF168" s="423">
        <v>0</v>
      </c>
      <c r="AG168" s="423">
        <v>0</v>
      </c>
      <c r="AH168" s="423">
        <v>0</v>
      </c>
      <c r="AI168" s="423">
        <v>0</v>
      </c>
      <c r="AJ168" s="423">
        <v>0</v>
      </c>
      <c r="AK168" s="423">
        <v>0</v>
      </c>
      <c r="AL168" s="423">
        <v>0</v>
      </c>
    </row>
    <row r="169" spans="1:38">
      <c r="A169" s="261">
        <v>3432</v>
      </c>
      <c r="B169" s="261">
        <v>134840</v>
      </c>
      <c r="C169" s="261" t="s">
        <v>685</v>
      </c>
      <c r="D169" s="261" t="s">
        <v>328</v>
      </c>
      <c r="E169" s="436" t="s">
        <v>291</v>
      </c>
      <c r="F169" t="s">
        <v>304</v>
      </c>
      <c r="G169" s="433"/>
      <c r="H169" s="261"/>
      <c r="I169" s="261"/>
      <c r="J169" s="432"/>
      <c r="K169" s="432"/>
      <c r="L169" s="432"/>
      <c r="M169" s="432"/>
      <c r="N169" s="432">
        <v>77964.429999999993</v>
      </c>
      <c r="O169" s="432" t="s">
        <v>515</v>
      </c>
      <c r="P169" s="432">
        <v>0</v>
      </c>
      <c r="Q169" s="432"/>
      <c r="R169" s="426"/>
      <c r="S169" s="426"/>
      <c r="T169" s="432">
        <f t="shared" si="19"/>
        <v>77964.429999999993</v>
      </c>
      <c r="U169" s="432">
        <f t="shared" si="14"/>
        <v>0</v>
      </c>
      <c r="V169" s="426">
        <f t="shared" si="20"/>
        <v>-77964.429999999993</v>
      </c>
      <c r="X169" s="423">
        <f t="shared" si="15"/>
        <v>0</v>
      </c>
      <c r="Y169" s="423">
        <f t="shared" si="16"/>
        <v>0</v>
      </c>
      <c r="Z169" s="423">
        <f t="shared" si="17"/>
        <v>77964.429999999993</v>
      </c>
      <c r="AA169" s="423"/>
      <c r="AB169" s="423">
        <f t="shared" si="18"/>
        <v>0</v>
      </c>
      <c r="AC169" s="423">
        <v>0</v>
      </c>
      <c r="AD169" s="423">
        <v>0</v>
      </c>
      <c r="AE169" s="423">
        <v>0</v>
      </c>
      <c r="AF169" s="423">
        <v>0</v>
      </c>
      <c r="AG169" s="423">
        <v>0</v>
      </c>
      <c r="AH169" s="423">
        <v>0</v>
      </c>
      <c r="AI169" s="423">
        <v>0</v>
      </c>
      <c r="AJ169" s="423">
        <v>0</v>
      </c>
      <c r="AK169" s="423">
        <v>0</v>
      </c>
      <c r="AL169" s="423">
        <v>0</v>
      </c>
    </row>
    <row r="170" spans="1:38">
      <c r="A170" s="261">
        <v>2185</v>
      </c>
      <c r="B170" s="261">
        <v>103263</v>
      </c>
      <c r="C170" s="261" t="s">
        <v>686</v>
      </c>
      <c r="D170" s="261" t="s">
        <v>330</v>
      </c>
      <c r="E170" s="436" t="s">
        <v>291</v>
      </c>
      <c r="F170" t="s">
        <v>304</v>
      </c>
      <c r="G170" s="433"/>
      <c r="H170" s="261"/>
      <c r="I170" s="261"/>
      <c r="J170" s="432"/>
      <c r="K170" s="432"/>
      <c r="L170" s="432"/>
      <c r="M170" s="432"/>
      <c r="N170" s="432">
        <v>47635.61</v>
      </c>
      <c r="O170" s="432" t="s">
        <v>515</v>
      </c>
      <c r="P170" s="432">
        <v>0</v>
      </c>
      <c r="Q170" s="432"/>
      <c r="R170" s="426"/>
      <c r="S170" s="426"/>
      <c r="T170" s="432">
        <f t="shared" si="19"/>
        <v>47635.61</v>
      </c>
      <c r="U170" s="432">
        <f t="shared" si="14"/>
        <v>0</v>
      </c>
      <c r="V170" s="426">
        <f t="shared" si="20"/>
        <v>-47635.61</v>
      </c>
      <c r="X170" s="423">
        <f t="shared" si="15"/>
        <v>0</v>
      </c>
      <c r="Y170" s="423">
        <f t="shared" si="16"/>
        <v>0</v>
      </c>
      <c r="Z170" s="423">
        <f t="shared" si="17"/>
        <v>47635.61</v>
      </c>
      <c r="AA170" s="423"/>
      <c r="AB170" s="423">
        <f t="shared" si="18"/>
        <v>0</v>
      </c>
      <c r="AC170" s="423">
        <v>0</v>
      </c>
      <c r="AD170" s="423">
        <v>0</v>
      </c>
      <c r="AE170" s="423">
        <v>0</v>
      </c>
      <c r="AF170" s="423">
        <v>0</v>
      </c>
      <c r="AG170" s="423">
        <v>0</v>
      </c>
      <c r="AH170" s="423">
        <v>0</v>
      </c>
      <c r="AI170" s="423">
        <v>0</v>
      </c>
      <c r="AJ170" s="423">
        <v>0</v>
      </c>
      <c r="AK170" s="423">
        <v>0</v>
      </c>
      <c r="AL170" s="423">
        <v>0</v>
      </c>
    </row>
    <row r="171" spans="1:38">
      <c r="A171" s="261">
        <v>2464</v>
      </c>
      <c r="B171" s="261">
        <v>103390</v>
      </c>
      <c r="C171" s="261" t="s">
        <v>687</v>
      </c>
      <c r="D171" s="261" t="s">
        <v>337</v>
      </c>
      <c r="E171" s="436" t="s">
        <v>291</v>
      </c>
      <c r="F171" t="s">
        <v>304</v>
      </c>
      <c r="G171" s="433"/>
      <c r="H171" s="261"/>
      <c r="I171" s="261"/>
      <c r="J171" s="432"/>
      <c r="K171" s="432"/>
      <c r="L171" s="432"/>
      <c r="M171" s="432"/>
      <c r="N171" s="432"/>
      <c r="O171" s="432" t="s">
        <v>515</v>
      </c>
      <c r="P171" s="432">
        <v>0</v>
      </c>
      <c r="Q171" s="432"/>
      <c r="R171" s="426"/>
      <c r="S171" s="426"/>
      <c r="T171" s="432">
        <f t="shared" si="19"/>
        <v>0</v>
      </c>
      <c r="U171" s="432">
        <f t="shared" si="14"/>
        <v>0</v>
      </c>
      <c r="V171" s="426">
        <f t="shared" si="20"/>
        <v>0</v>
      </c>
      <c r="X171" s="423">
        <f t="shared" si="15"/>
        <v>0</v>
      </c>
      <c r="Y171" s="423">
        <f t="shared" si="16"/>
        <v>0</v>
      </c>
      <c r="Z171" s="423">
        <f t="shared" si="17"/>
        <v>0</v>
      </c>
      <c r="AA171" s="423"/>
      <c r="AB171" s="423">
        <f t="shared" si="18"/>
        <v>0</v>
      </c>
      <c r="AC171" s="423">
        <v>254.83</v>
      </c>
      <c r="AD171" s="423">
        <v>1736.2</v>
      </c>
      <c r="AE171" s="423">
        <v>4853.7</v>
      </c>
      <c r="AF171" s="423">
        <v>3048.22</v>
      </c>
      <c r="AG171" s="423">
        <v>2290.2600000000002</v>
      </c>
      <c r="AH171" s="423">
        <v>5008.45</v>
      </c>
      <c r="AI171" s="423">
        <v>10278.75</v>
      </c>
      <c r="AJ171" s="423">
        <v>2304.9299999999998</v>
      </c>
      <c r="AK171" s="423">
        <v>16187.55</v>
      </c>
      <c r="AL171" s="423">
        <v>0</v>
      </c>
    </row>
    <row r="172" spans="1:38">
      <c r="A172" s="261">
        <v>2454</v>
      </c>
      <c r="B172" s="261">
        <v>103381</v>
      </c>
      <c r="C172" s="261" t="s">
        <v>688</v>
      </c>
      <c r="D172" s="261" t="s">
        <v>343</v>
      </c>
      <c r="E172" s="436" t="s">
        <v>291</v>
      </c>
      <c r="F172" t="s">
        <v>304</v>
      </c>
      <c r="G172" s="433"/>
      <c r="H172" s="261"/>
      <c r="I172" s="261"/>
      <c r="J172" s="432"/>
      <c r="K172" s="432"/>
      <c r="L172" s="432"/>
      <c r="M172" s="432"/>
      <c r="N172" s="432">
        <v>30612.01</v>
      </c>
      <c r="O172" s="432" t="s">
        <v>515</v>
      </c>
      <c r="P172" s="432">
        <v>0</v>
      </c>
      <c r="Q172" s="432"/>
      <c r="R172" s="426"/>
      <c r="S172" s="426"/>
      <c r="T172" s="432">
        <f t="shared" si="19"/>
        <v>30612.01</v>
      </c>
      <c r="U172" s="432">
        <f t="shared" si="14"/>
        <v>0</v>
      </c>
      <c r="V172" s="426">
        <f t="shared" si="20"/>
        <v>-30612.01</v>
      </c>
      <c r="X172" s="423">
        <f t="shared" si="15"/>
        <v>0</v>
      </c>
      <c r="Y172" s="423">
        <f t="shared" si="16"/>
        <v>0</v>
      </c>
      <c r="Z172" s="423">
        <f t="shared" si="17"/>
        <v>30612.01</v>
      </c>
      <c r="AA172" s="423"/>
      <c r="AB172" s="423">
        <f t="shared" si="18"/>
        <v>0</v>
      </c>
      <c r="AC172" s="423">
        <v>0</v>
      </c>
      <c r="AD172" s="423">
        <v>0</v>
      </c>
      <c r="AE172" s="423">
        <v>0</v>
      </c>
      <c r="AF172" s="423">
        <v>0</v>
      </c>
      <c r="AG172" s="423">
        <v>0</v>
      </c>
      <c r="AH172" s="423">
        <v>0</v>
      </c>
      <c r="AI172" s="423">
        <v>0</v>
      </c>
      <c r="AJ172" s="423">
        <v>0</v>
      </c>
      <c r="AK172" s="423">
        <v>0</v>
      </c>
      <c r="AL172" s="423">
        <v>0</v>
      </c>
    </row>
    <row r="173" spans="1:38">
      <c r="A173" s="261">
        <v>3321</v>
      </c>
      <c r="B173" s="261">
        <v>103425</v>
      </c>
      <c r="C173" s="261" t="s">
        <v>689</v>
      </c>
      <c r="D173" s="261" t="s">
        <v>344</v>
      </c>
      <c r="E173" s="436" t="s">
        <v>291</v>
      </c>
      <c r="F173" t="s">
        <v>304</v>
      </c>
      <c r="G173" s="433"/>
      <c r="H173" s="261"/>
      <c r="I173" s="261"/>
      <c r="J173" s="432"/>
      <c r="K173" s="432"/>
      <c r="L173" s="432"/>
      <c r="M173" s="432"/>
      <c r="N173" s="432">
        <v>39835.453999999998</v>
      </c>
      <c r="O173" s="432" t="s">
        <v>515</v>
      </c>
      <c r="P173" s="432">
        <v>0</v>
      </c>
      <c r="Q173" s="432"/>
      <c r="R173" s="426"/>
      <c r="S173" s="426"/>
      <c r="T173" s="432">
        <f t="shared" si="19"/>
        <v>39835.453999999998</v>
      </c>
      <c r="U173" s="432">
        <f t="shared" si="14"/>
        <v>0</v>
      </c>
      <c r="V173" s="426">
        <f t="shared" si="20"/>
        <v>-39835.453999999998</v>
      </c>
      <c r="X173" s="423">
        <f t="shared" si="15"/>
        <v>0</v>
      </c>
      <c r="Y173" s="423">
        <f t="shared" si="16"/>
        <v>0</v>
      </c>
      <c r="Z173" s="423">
        <f t="shared" si="17"/>
        <v>39835.453999999998</v>
      </c>
      <c r="AA173" s="423"/>
      <c r="AB173" s="423">
        <f t="shared" si="18"/>
        <v>0</v>
      </c>
      <c r="AC173" s="423">
        <v>0</v>
      </c>
      <c r="AD173" s="423">
        <v>0</v>
      </c>
      <c r="AE173" s="423">
        <v>0</v>
      </c>
      <c r="AF173" s="423">
        <v>0</v>
      </c>
      <c r="AG173" s="423">
        <v>0</v>
      </c>
      <c r="AH173" s="423">
        <v>0</v>
      </c>
      <c r="AI173" s="423">
        <v>0</v>
      </c>
      <c r="AJ173" s="423">
        <v>0</v>
      </c>
      <c r="AK173" s="423">
        <v>0</v>
      </c>
      <c r="AL173" s="423">
        <v>0</v>
      </c>
    </row>
    <row r="174" spans="1:38">
      <c r="A174" s="261">
        <v>3435</v>
      </c>
      <c r="B174" s="261">
        <v>131920</v>
      </c>
      <c r="C174" s="261" t="s">
        <v>690</v>
      </c>
      <c r="D174" s="261" t="s">
        <v>348</v>
      </c>
      <c r="E174" s="436" t="s">
        <v>291</v>
      </c>
      <c r="F174" t="s">
        <v>304</v>
      </c>
      <c r="G174" s="433"/>
      <c r="H174" s="261"/>
      <c r="I174" s="261"/>
      <c r="J174" s="432"/>
      <c r="K174" s="432"/>
      <c r="L174" s="432"/>
      <c r="M174" s="432"/>
      <c r="N174" s="432">
        <v>65256.04</v>
      </c>
      <c r="O174" s="432" t="s">
        <v>515</v>
      </c>
      <c r="P174" s="432">
        <v>0</v>
      </c>
      <c r="Q174" s="432"/>
      <c r="R174" s="426"/>
      <c r="S174" s="426"/>
      <c r="T174" s="432">
        <f t="shared" si="19"/>
        <v>65256.04</v>
      </c>
      <c r="U174" s="432">
        <f t="shared" si="14"/>
        <v>0</v>
      </c>
      <c r="V174" s="426">
        <f t="shared" si="20"/>
        <v>-65256.04</v>
      </c>
      <c r="X174" s="423">
        <f t="shared" si="15"/>
        <v>0</v>
      </c>
      <c r="Y174" s="423">
        <f t="shared" si="16"/>
        <v>0</v>
      </c>
      <c r="Z174" s="423">
        <f t="shared" si="17"/>
        <v>65256.04</v>
      </c>
      <c r="AA174" s="423"/>
      <c r="AB174" s="423">
        <f t="shared" si="18"/>
        <v>0</v>
      </c>
      <c r="AC174" s="423">
        <v>0</v>
      </c>
      <c r="AD174" s="423">
        <v>0</v>
      </c>
      <c r="AE174" s="423">
        <v>0</v>
      </c>
      <c r="AF174" s="423">
        <v>0</v>
      </c>
      <c r="AG174" s="423">
        <v>0</v>
      </c>
      <c r="AH174" s="423">
        <v>0</v>
      </c>
      <c r="AI174" s="423">
        <v>0</v>
      </c>
      <c r="AJ174" s="423">
        <v>0</v>
      </c>
      <c r="AK174" s="423">
        <v>0</v>
      </c>
      <c r="AL174" s="423">
        <v>0</v>
      </c>
    </row>
    <row r="175" spans="1:38">
      <c r="A175" s="261">
        <v>7050</v>
      </c>
      <c r="B175" s="261">
        <v>103625</v>
      </c>
      <c r="C175" s="261" t="s">
        <v>691</v>
      </c>
      <c r="D175" s="261" t="s">
        <v>349</v>
      </c>
      <c r="E175" s="436" t="s">
        <v>296</v>
      </c>
      <c r="F175" t="s">
        <v>304</v>
      </c>
      <c r="G175" s="433"/>
      <c r="H175" s="261"/>
      <c r="I175" s="261"/>
      <c r="J175" s="432"/>
      <c r="K175" s="432"/>
      <c r="L175" s="432"/>
      <c r="M175" s="432"/>
      <c r="N175" s="432"/>
      <c r="O175" s="432" t="s">
        <v>515</v>
      </c>
      <c r="P175" s="432">
        <v>0</v>
      </c>
      <c r="Q175" s="432"/>
      <c r="R175" s="426"/>
      <c r="S175" s="426"/>
      <c r="T175" s="432">
        <f t="shared" si="19"/>
        <v>0</v>
      </c>
      <c r="U175" s="432">
        <f t="shared" si="14"/>
        <v>0</v>
      </c>
      <c r="V175" s="426">
        <f t="shared" si="20"/>
        <v>0</v>
      </c>
      <c r="X175" s="423">
        <f t="shared" si="15"/>
        <v>0</v>
      </c>
      <c r="Y175" s="423">
        <f t="shared" si="16"/>
        <v>0</v>
      </c>
      <c r="Z175" s="423">
        <f t="shared" si="17"/>
        <v>0</v>
      </c>
      <c r="AA175" s="423"/>
      <c r="AB175" s="423">
        <f t="shared" si="18"/>
        <v>0</v>
      </c>
      <c r="AC175" s="423">
        <v>0</v>
      </c>
      <c r="AD175" s="423">
        <v>0</v>
      </c>
      <c r="AE175" s="423">
        <v>0</v>
      </c>
      <c r="AF175" s="423">
        <v>0</v>
      </c>
      <c r="AG175" s="423">
        <v>0</v>
      </c>
      <c r="AH175" s="423">
        <v>0</v>
      </c>
      <c r="AI175" s="423">
        <v>0</v>
      </c>
      <c r="AJ175" s="423">
        <v>0</v>
      </c>
      <c r="AK175" s="423">
        <v>0</v>
      </c>
      <c r="AL175" s="423">
        <v>0</v>
      </c>
    </row>
    <row r="176" spans="1:38">
      <c r="A176" s="261">
        <v>2081</v>
      </c>
      <c r="B176" s="261">
        <v>103201</v>
      </c>
      <c r="C176" s="261" t="s">
        <v>692</v>
      </c>
      <c r="D176" s="261" t="s">
        <v>352</v>
      </c>
      <c r="E176" s="436" t="s">
        <v>291</v>
      </c>
      <c r="F176" t="s">
        <v>304</v>
      </c>
      <c r="G176" s="433"/>
      <c r="H176" s="261"/>
      <c r="I176" s="261"/>
      <c r="J176" s="432"/>
      <c r="K176" s="432"/>
      <c r="L176" s="432"/>
      <c r="M176" s="432"/>
      <c r="N176" s="432">
        <v>41248.25</v>
      </c>
      <c r="O176" s="432" t="s">
        <v>515</v>
      </c>
      <c r="P176" s="432">
        <v>0</v>
      </c>
      <c r="Q176" s="432"/>
      <c r="R176" s="426"/>
      <c r="S176" s="426"/>
      <c r="T176" s="432">
        <f t="shared" si="19"/>
        <v>41248.25</v>
      </c>
      <c r="U176" s="432">
        <f t="shared" si="14"/>
        <v>0</v>
      </c>
      <c r="V176" s="426">
        <f t="shared" si="20"/>
        <v>-41248.25</v>
      </c>
      <c r="X176" s="423">
        <f t="shared" si="15"/>
        <v>0</v>
      </c>
      <c r="Y176" s="423">
        <f t="shared" si="16"/>
        <v>0</v>
      </c>
      <c r="Z176" s="423">
        <f t="shared" si="17"/>
        <v>41248.25</v>
      </c>
      <c r="AA176" s="423"/>
      <c r="AB176" s="423">
        <f t="shared" si="18"/>
        <v>0</v>
      </c>
      <c r="AC176" s="423">
        <v>0</v>
      </c>
      <c r="AD176" s="423">
        <v>0</v>
      </c>
      <c r="AE176" s="423">
        <v>0</v>
      </c>
      <c r="AF176" s="423">
        <v>0</v>
      </c>
      <c r="AG176" s="423">
        <v>0</v>
      </c>
      <c r="AH176" s="423">
        <v>0</v>
      </c>
      <c r="AI176" s="423">
        <v>0</v>
      </c>
      <c r="AJ176" s="423">
        <v>0</v>
      </c>
      <c r="AK176" s="423">
        <v>0</v>
      </c>
      <c r="AL176" s="423">
        <v>0</v>
      </c>
    </row>
    <row r="177" spans="1:38">
      <c r="A177" s="261">
        <v>2093</v>
      </c>
      <c r="B177" s="261">
        <v>103210</v>
      </c>
      <c r="C177" s="261" t="s">
        <v>693</v>
      </c>
      <c r="D177" s="261" t="s">
        <v>360</v>
      </c>
      <c r="E177" s="436" t="s">
        <v>291</v>
      </c>
      <c r="F177" t="s">
        <v>304</v>
      </c>
      <c r="G177" s="433"/>
      <c r="H177" s="261"/>
      <c r="I177" s="261"/>
      <c r="J177" s="432"/>
      <c r="K177" s="432"/>
      <c r="L177" s="432"/>
      <c r="M177" s="432"/>
      <c r="N177" s="432">
        <v>46497.35</v>
      </c>
      <c r="O177" s="432" t="s">
        <v>515</v>
      </c>
      <c r="P177" s="432">
        <v>0</v>
      </c>
      <c r="Q177" s="432"/>
      <c r="R177" s="426"/>
      <c r="S177" s="426"/>
      <c r="T177" s="432">
        <f t="shared" si="19"/>
        <v>46497.35</v>
      </c>
      <c r="U177" s="432">
        <f t="shared" si="14"/>
        <v>0</v>
      </c>
      <c r="V177" s="426">
        <f t="shared" si="20"/>
        <v>-46497.35</v>
      </c>
      <c r="X177" s="423">
        <f t="shared" si="15"/>
        <v>0</v>
      </c>
      <c r="Y177" s="423">
        <f t="shared" si="16"/>
        <v>0</v>
      </c>
      <c r="Z177" s="423">
        <f t="shared" si="17"/>
        <v>46497.35</v>
      </c>
      <c r="AA177" s="423"/>
      <c r="AB177" s="423">
        <f t="shared" si="18"/>
        <v>0</v>
      </c>
      <c r="AC177" s="423">
        <v>0</v>
      </c>
      <c r="AD177" s="423">
        <v>0</v>
      </c>
      <c r="AE177" s="423">
        <v>0</v>
      </c>
      <c r="AF177" s="423">
        <v>0</v>
      </c>
      <c r="AG177" s="423">
        <v>0</v>
      </c>
      <c r="AH177" s="423">
        <v>0</v>
      </c>
      <c r="AI177" s="423">
        <v>0</v>
      </c>
      <c r="AJ177" s="423">
        <v>0</v>
      </c>
      <c r="AK177" s="423">
        <v>0</v>
      </c>
      <c r="AL177" s="423">
        <v>0</v>
      </c>
    </row>
    <row r="178" spans="1:38">
      <c r="A178" s="261">
        <v>2099</v>
      </c>
      <c r="B178" s="261">
        <v>103214</v>
      </c>
      <c r="C178" s="261" t="s">
        <v>694</v>
      </c>
      <c r="D178" s="261" t="s">
        <v>365</v>
      </c>
      <c r="E178" s="436" t="s">
        <v>291</v>
      </c>
      <c r="F178" t="s">
        <v>304</v>
      </c>
      <c r="G178" s="433"/>
      <c r="H178" s="261"/>
      <c r="I178" s="261"/>
      <c r="J178" s="432"/>
      <c r="K178" s="432"/>
      <c r="L178" s="432"/>
      <c r="M178" s="432"/>
      <c r="N178" s="432"/>
      <c r="O178" s="432" t="s">
        <v>515</v>
      </c>
      <c r="P178" s="432">
        <v>0</v>
      </c>
      <c r="Q178" s="432"/>
      <c r="R178" s="426"/>
      <c r="S178" s="426"/>
      <c r="T178" s="432">
        <f t="shared" si="19"/>
        <v>0</v>
      </c>
      <c r="U178" s="432">
        <f t="shared" si="14"/>
        <v>0</v>
      </c>
      <c r="V178" s="426">
        <f t="shared" si="20"/>
        <v>0</v>
      </c>
      <c r="X178" s="423">
        <f t="shared" si="15"/>
        <v>0</v>
      </c>
      <c r="Y178" s="423">
        <f t="shared" si="16"/>
        <v>0</v>
      </c>
      <c r="Z178" s="423">
        <f t="shared" si="17"/>
        <v>0</v>
      </c>
      <c r="AA178" s="423"/>
      <c r="AB178" s="423">
        <f t="shared" si="18"/>
        <v>0</v>
      </c>
      <c r="AC178" s="423">
        <v>0</v>
      </c>
      <c r="AD178" s="423">
        <v>0</v>
      </c>
      <c r="AE178" s="423">
        <v>0</v>
      </c>
      <c r="AF178" s="423">
        <v>0</v>
      </c>
      <c r="AG178" s="423">
        <v>0</v>
      </c>
      <c r="AH178" s="423">
        <v>0</v>
      </c>
      <c r="AI178" s="423">
        <v>0</v>
      </c>
      <c r="AJ178" s="423">
        <v>0</v>
      </c>
      <c r="AK178" s="423">
        <v>0</v>
      </c>
      <c r="AL178" s="423">
        <v>0</v>
      </c>
    </row>
    <row r="179" spans="1:38">
      <c r="A179" s="261">
        <v>2189</v>
      </c>
      <c r="B179" s="261">
        <v>103265</v>
      </c>
      <c r="C179" s="261" t="s">
        <v>695</v>
      </c>
      <c r="D179" s="261" t="s">
        <v>382</v>
      </c>
      <c r="E179" s="436" t="s">
        <v>291</v>
      </c>
      <c r="F179" t="s">
        <v>304</v>
      </c>
      <c r="G179" s="433"/>
      <c r="H179" s="261"/>
      <c r="I179" s="261"/>
      <c r="J179" s="432"/>
      <c r="K179" s="432"/>
      <c r="L179" s="432"/>
      <c r="M179" s="432"/>
      <c r="N179" s="432">
        <v>36850.22</v>
      </c>
      <c r="O179" s="432" t="s">
        <v>515</v>
      </c>
      <c r="P179" s="432">
        <v>0</v>
      </c>
      <c r="Q179" s="432"/>
      <c r="R179" s="426"/>
      <c r="S179" s="426"/>
      <c r="T179" s="432">
        <f t="shared" si="19"/>
        <v>36850.22</v>
      </c>
      <c r="U179" s="432">
        <f t="shared" si="14"/>
        <v>0</v>
      </c>
      <c r="V179" s="426">
        <f t="shared" si="20"/>
        <v>-36850.22</v>
      </c>
      <c r="X179" s="423">
        <f t="shared" si="15"/>
        <v>0</v>
      </c>
      <c r="Y179" s="423">
        <f t="shared" si="16"/>
        <v>0</v>
      </c>
      <c r="Z179" s="423">
        <f t="shared" si="17"/>
        <v>36850.22</v>
      </c>
      <c r="AA179" s="423"/>
      <c r="AB179" s="423">
        <f t="shared" si="18"/>
        <v>0</v>
      </c>
      <c r="AC179" s="423">
        <v>0</v>
      </c>
      <c r="AD179" s="423">
        <v>575.54</v>
      </c>
      <c r="AE179" s="423">
        <v>9096.0299999999988</v>
      </c>
      <c r="AF179" s="423">
        <v>316.75</v>
      </c>
      <c r="AG179" s="423">
        <v>12294.130000000001</v>
      </c>
      <c r="AH179" s="423">
        <v>451.8</v>
      </c>
      <c r="AI179" s="423">
        <v>205.4</v>
      </c>
      <c r="AJ179" s="423">
        <v>29227.489999999998</v>
      </c>
      <c r="AK179" s="423">
        <v>25428.809999999998</v>
      </c>
      <c r="AL179" s="423">
        <v>0</v>
      </c>
    </row>
    <row r="180" spans="1:38">
      <c r="A180" s="261">
        <v>7060</v>
      </c>
      <c r="B180" s="261">
        <v>103630</v>
      </c>
      <c r="C180" s="261" t="s">
        <v>696</v>
      </c>
      <c r="D180" s="261" t="s">
        <v>383</v>
      </c>
      <c r="E180" s="436" t="s">
        <v>296</v>
      </c>
      <c r="F180" t="s">
        <v>304</v>
      </c>
      <c r="G180" s="433"/>
      <c r="H180" s="261"/>
      <c r="I180" s="261"/>
      <c r="J180" s="432"/>
      <c r="K180" s="432"/>
      <c r="L180" s="432"/>
      <c r="M180" s="432"/>
      <c r="N180" s="432"/>
      <c r="O180" s="432" t="s">
        <v>515</v>
      </c>
      <c r="P180" s="432">
        <v>0</v>
      </c>
      <c r="Q180" s="432"/>
      <c r="R180" s="426"/>
      <c r="S180" s="426"/>
      <c r="T180" s="432">
        <f t="shared" si="19"/>
        <v>0</v>
      </c>
      <c r="U180" s="432">
        <f t="shared" si="14"/>
        <v>0</v>
      </c>
      <c r="V180" s="426">
        <f t="shared" si="20"/>
        <v>0</v>
      </c>
      <c r="X180" s="423">
        <f t="shared" si="15"/>
        <v>0</v>
      </c>
      <c r="Y180" s="423">
        <f t="shared" si="16"/>
        <v>0</v>
      </c>
      <c r="Z180" s="423">
        <f t="shared" si="17"/>
        <v>0</v>
      </c>
      <c r="AA180" s="423"/>
      <c r="AB180" s="423">
        <f t="shared" si="18"/>
        <v>0</v>
      </c>
      <c r="AC180" s="423">
        <v>0</v>
      </c>
      <c r="AD180" s="423">
        <v>0</v>
      </c>
      <c r="AE180" s="423">
        <v>2397.17</v>
      </c>
      <c r="AF180" s="423">
        <v>0</v>
      </c>
      <c r="AG180" s="423">
        <v>4256.53</v>
      </c>
      <c r="AH180" s="423">
        <v>15.4</v>
      </c>
      <c r="AI180" s="423">
        <v>0</v>
      </c>
      <c r="AJ180" s="423">
        <v>14853.49</v>
      </c>
      <c r="AK180" s="423">
        <v>17430.7</v>
      </c>
      <c r="AL180" s="423">
        <v>0</v>
      </c>
    </row>
    <row r="181" spans="1:38">
      <c r="A181" s="261">
        <v>7012</v>
      </c>
      <c r="B181" s="261">
        <v>103603</v>
      </c>
      <c r="C181" s="261" t="s">
        <v>697</v>
      </c>
      <c r="D181" s="261" t="s">
        <v>387</v>
      </c>
      <c r="E181" s="436" t="s">
        <v>296</v>
      </c>
      <c r="F181" t="s">
        <v>304</v>
      </c>
      <c r="G181" s="433"/>
      <c r="H181" s="261"/>
      <c r="I181" s="261"/>
      <c r="J181" s="432"/>
      <c r="K181" s="432"/>
      <c r="L181" s="432"/>
      <c r="M181" s="432"/>
      <c r="N181" s="432">
        <v>15080.62</v>
      </c>
      <c r="O181" s="432" t="s">
        <v>515</v>
      </c>
      <c r="P181" s="432">
        <v>0</v>
      </c>
      <c r="Q181" s="432"/>
      <c r="R181" s="426"/>
      <c r="S181" s="426"/>
      <c r="T181" s="432">
        <f t="shared" si="19"/>
        <v>15080.62</v>
      </c>
      <c r="U181" s="432">
        <f t="shared" si="14"/>
        <v>0</v>
      </c>
      <c r="V181" s="426">
        <f t="shared" si="20"/>
        <v>-15080.62</v>
      </c>
      <c r="X181" s="423">
        <f t="shared" si="15"/>
        <v>0</v>
      </c>
      <c r="Y181" s="423">
        <f t="shared" si="16"/>
        <v>0</v>
      </c>
      <c r="Z181" s="423">
        <f t="shared" si="17"/>
        <v>15080.62</v>
      </c>
      <c r="AA181" s="423"/>
      <c r="AB181" s="423">
        <f t="shared" si="18"/>
        <v>0</v>
      </c>
      <c r="AC181" s="423">
        <v>0</v>
      </c>
      <c r="AD181" s="423">
        <v>0</v>
      </c>
      <c r="AE181" s="423">
        <v>0</v>
      </c>
      <c r="AF181" s="423">
        <v>0</v>
      </c>
      <c r="AG181" s="423">
        <v>0</v>
      </c>
      <c r="AH181" s="423">
        <v>0</v>
      </c>
      <c r="AI181" s="423">
        <v>0</v>
      </c>
      <c r="AJ181" s="423">
        <v>0</v>
      </c>
      <c r="AK181" s="423">
        <v>0</v>
      </c>
      <c r="AL181" s="423">
        <v>0</v>
      </c>
    </row>
    <row r="182" spans="1:38">
      <c r="A182" s="261">
        <v>2420</v>
      </c>
      <c r="B182" s="261">
        <v>103353</v>
      </c>
      <c r="C182" s="261" t="s">
        <v>698</v>
      </c>
      <c r="D182" s="261" t="s">
        <v>391</v>
      </c>
      <c r="E182" s="436" t="s">
        <v>291</v>
      </c>
      <c r="F182" t="s">
        <v>304</v>
      </c>
      <c r="G182" s="433"/>
      <c r="H182" s="261"/>
      <c r="I182" s="261"/>
      <c r="J182" s="432"/>
      <c r="K182" s="432"/>
      <c r="L182" s="432"/>
      <c r="M182" s="432"/>
      <c r="N182" s="432"/>
      <c r="O182" s="432" t="s">
        <v>515</v>
      </c>
      <c r="P182" s="432">
        <v>0</v>
      </c>
      <c r="Q182" s="432"/>
      <c r="R182" s="426"/>
      <c r="S182" s="426"/>
      <c r="T182" s="432">
        <f t="shared" si="19"/>
        <v>0</v>
      </c>
      <c r="U182" s="432">
        <f t="shared" si="14"/>
        <v>0</v>
      </c>
      <c r="V182" s="426">
        <f t="shared" si="20"/>
        <v>0</v>
      </c>
      <c r="X182" s="423">
        <f t="shared" si="15"/>
        <v>0</v>
      </c>
      <c r="Y182" s="423">
        <f t="shared" si="16"/>
        <v>0</v>
      </c>
      <c r="Z182" s="423">
        <f t="shared" si="17"/>
        <v>0</v>
      </c>
      <c r="AA182" s="423"/>
      <c r="AB182" s="423">
        <f t="shared" si="18"/>
        <v>0</v>
      </c>
      <c r="AC182" s="423">
        <v>0</v>
      </c>
      <c r="AD182" s="423">
        <v>0</v>
      </c>
      <c r="AE182" s="423">
        <v>0</v>
      </c>
      <c r="AF182" s="423">
        <v>0</v>
      </c>
      <c r="AG182" s="423">
        <v>0</v>
      </c>
      <c r="AH182" s="423">
        <v>0</v>
      </c>
      <c r="AI182" s="423">
        <v>0</v>
      </c>
      <c r="AJ182" s="423">
        <v>0</v>
      </c>
      <c r="AK182" s="423">
        <v>0</v>
      </c>
      <c r="AL182" s="423">
        <v>0</v>
      </c>
    </row>
    <row r="183" spans="1:38">
      <c r="A183" s="261">
        <v>2406</v>
      </c>
      <c r="B183" s="261">
        <v>103345</v>
      </c>
      <c r="C183" s="261" t="s">
        <v>699</v>
      </c>
      <c r="D183" s="261" t="s">
        <v>398</v>
      </c>
      <c r="E183" s="436" t="s">
        <v>291</v>
      </c>
      <c r="F183" t="s">
        <v>304</v>
      </c>
      <c r="G183" s="434">
        <v>28852.620000000003</v>
      </c>
      <c r="H183" s="419" t="s">
        <v>571</v>
      </c>
      <c r="I183" s="261" t="s">
        <v>514</v>
      </c>
      <c r="J183" s="432"/>
      <c r="K183" s="432"/>
      <c r="L183" s="432"/>
      <c r="M183" s="432"/>
      <c r="N183" s="432"/>
      <c r="O183" s="432" t="s">
        <v>515</v>
      </c>
      <c r="P183" s="432">
        <v>0</v>
      </c>
      <c r="Q183" s="432"/>
      <c r="R183" s="426"/>
      <c r="S183" s="426"/>
      <c r="T183" s="432">
        <f t="shared" si="19"/>
        <v>28852.620000000003</v>
      </c>
      <c r="U183" s="432">
        <f t="shared" si="14"/>
        <v>0</v>
      </c>
      <c r="V183" s="426">
        <f t="shared" si="20"/>
        <v>-28852.620000000003</v>
      </c>
      <c r="X183" s="423">
        <f t="shared" si="15"/>
        <v>28852.620000000003</v>
      </c>
      <c r="Y183" s="423">
        <f t="shared" si="16"/>
        <v>0</v>
      </c>
      <c r="Z183" s="423">
        <f t="shared" si="17"/>
        <v>0</v>
      </c>
      <c r="AA183" s="423"/>
      <c r="AB183" s="423">
        <f t="shared" si="18"/>
        <v>0</v>
      </c>
      <c r="AC183" s="423">
        <v>0</v>
      </c>
      <c r="AD183" s="423">
        <v>0</v>
      </c>
      <c r="AE183" s="423">
        <v>0</v>
      </c>
      <c r="AF183" s="423">
        <v>0</v>
      </c>
      <c r="AG183" s="423">
        <v>0</v>
      </c>
      <c r="AH183" s="423">
        <v>0</v>
      </c>
      <c r="AI183" s="423">
        <v>0</v>
      </c>
      <c r="AJ183" s="423">
        <v>0</v>
      </c>
      <c r="AK183" s="423">
        <v>0</v>
      </c>
      <c r="AL183" s="423">
        <v>0</v>
      </c>
    </row>
    <row r="184" spans="1:38">
      <c r="A184" s="261">
        <v>3351</v>
      </c>
      <c r="B184" s="261">
        <v>103443</v>
      </c>
      <c r="C184" s="261" t="s">
        <v>700</v>
      </c>
      <c r="D184" s="261" t="s">
        <v>409</v>
      </c>
      <c r="E184" s="436" t="s">
        <v>291</v>
      </c>
      <c r="F184" t="s">
        <v>304</v>
      </c>
      <c r="G184" s="433"/>
      <c r="H184" s="261"/>
      <c r="I184" s="261"/>
      <c r="J184" s="432"/>
      <c r="K184" s="432"/>
      <c r="L184" s="432"/>
      <c r="M184" s="432"/>
      <c r="N184" s="432">
        <v>21832.16</v>
      </c>
      <c r="O184" s="432" t="s">
        <v>515</v>
      </c>
      <c r="P184" s="432">
        <v>0</v>
      </c>
      <c r="Q184" s="432"/>
      <c r="R184" s="426"/>
      <c r="S184" s="426"/>
      <c r="T184" s="432">
        <f t="shared" si="19"/>
        <v>21832.16</v>
      </c>
      <c r="U184" s="432">
        <f t="shared" si="14"/>
        <v>0</v>
      </c>
      <c r="V184" s="426">
        <f t="shared" si="20"/>
        <v>-21832.16</v>
      </c>
      <c r="X184" s="423">
        <f t="shared" si="15"/>
        <v>0</v>
      </c>
      <c r="Y184" s="423">
        <f t="shared" si="16"/>
        <v>0</v>
      </c>
      <c r="Z184" s="423">
        <f t="shared" si="17"/>
        <v>21832.16</v>
      </c>
      <c r="AA184" s="423"/>
      <c r="AB184" s="423">
        <f t="shared" si="18"/>
        <v>0</v>
      </c>
      <c r="AC184" s="423">
        <v>0</v>
      </c>
      <c r="AD184" s="423">
        <v>0</v>
      </c>
      <c r="AE184" s="423">
        <v>0</v>
      </c>
      <c r="AF184" s="423">
        <v>0</v>
      </c>
      <c r="AG184" s="423">
        <v>0</v>
      </c>
      <c r="AH184" s="423">
        <v>0</v>
      </c>
      <c r="AI184" s="423">
        <v>0</v>
      </c>
      <c r="AJ184" s="423">
        <v>0</v>
      </c>
      <c r="AK184" s="423">
        <v>0</v>
      </c>
      <c r="AL184" s="423">
        <v>0</v>
      </c>
    </row>
    <row r="185" spans="1:38">
      <c r="A185" s="261">
        <v>3328</v>
      </c>
      <c r="B185" s="261">
        <v>103430</v>
      </c>
      <c r="C185" s="261" t="s">
        <v>701</v>
      </c>
      <c r="D185" s="261" t="s">
        <v>410</v>
      </c>
      <c r="E185" s="436" t="s">
        <v>291</v>
      </c>
      <c r="F185" t="s">
        <v>304</v>
      </c>
      <c r="G185" s="433"/>
      <c r="H185" s="261"/>
      <c r="I185" s="261"/>
      <c r="J185" s="432"/>
      <c r="K185" s="432"/>
      <c r="L185" s="432"/>
      <c r="M185" s="432"/>
      <c r="N185" s="432">
        <v>23226.98</v>
      </c>
      <c r="O185" s="432" t="s">
        <v>515</v>
      </c>
      <c r="P185" s="432">
        <v>0</v>
      </c>
      <c r="Q185" s="432"/>
      <c r="R185" s="426"/>
      <c r="S185" s="426"/>
      <c r="T185" s="432">
        <f t="shared" si="19"/>
        <v>23226.98</v>
      </c>
      <c r="U185" s="432">
        <f t="shared" si="14"/>
        <v>0</v>
      </c>
      <c r="V185" s="426">
        <f t="shared" si="20"/>
        <v>-23226.98</v>
      </c>
      <c r="X185" s="423">
        <f t="shared" si="15"/>
        <v>0</v>
      </c>
      <c r="Y185" s="423">
        <f t="shared" si="16"/>
        <v>0</v>
      </c>
      <c r="Z185" s="423">
        <f t="shared" si="17"/>
        <v>23226.98</v>
      </c>
      <c r="AA185" s="423"/>
      <c r="AB185" s="423">
        <f t="shared" si="18"/>
        <v>0</v>
      </c>
      <c r="AC185" s="423">
        <v>0</v>
      </c>
      <c r="AD185" s="423">
        <v>0</v>
      </c>
      <c r="AE185" s="423">
        <v>0</v>
      </c>
      <c r="AF185" s="423">
        <v>0</v>
      </c>
      <c r="AG185" s="423">
        <v>0</v>
      </c>
      <c r="AH185" s="423">
        <v>0</v>
      </c>
      <c r="AI185" s="423">
        <v>0</v>
      </c>
      <c r="AJ185" s="423">
        <v>0</v>
      </c>
      <c r="AK185" s="423">
        <v>0</v>
      </c>
      <c r="AL185" s="423">
        <v>0</v>
      </c>
    </row>
    <row r="186" spans="1:38">
      <c r="A186" s="261">
        <v>2160</v>
      </c>
      <c r="B186" s="261">
        <v>103248</v>
      </c>
      <c r="C186" s="261" t="s">
        <v>702</v>
      </c>
      <c r="D186" s="261" t="s">
        <v>420</v>
      </c>
      <c r="E186" s="436" t="s">
        <v>291</v>
      </c>
      <c r="F186" t="s">
        <v>304</v>
      </c>
      <c r="G186" s="433"/>
      <c r="H186" s="261"/>
      <c r="I186" s="261"/>
      <c r="J186" s="432"/>
      <c r="K186" s="432"/>
      <c r="L186" s="432"/>
      <c r="M186" s="432"/>
      <c r="N186" s="432"/>
      <c r="O186" s="432" t="s">
        <v>515</v>
      </c>
      <c r="P186" s="432">
        <v>0</v>
      </c>
      <c r="Q186" s="432"/>
      <c r="R186" s="426"/>
      <c r="S186" s="426"/>
      <c r="T186" s="432">
        <f t="shared" si="19"/>
        <v>0</v>
      </c>
      <c r="U186" s="432">
        <f t="shared" si="14"/>
        <v>0</v>
      </c>
      <c r="V186" s="426">
        <f t="shared" si="20"/>
        <v>0</v>
      </c>
      <c r="X186" s="423">
        <f t="shared" si="15"/>
        <v>0</v>
      </c>
      <c r="Y186" s="423">
        <f t="shared" si="16"/>
        <v>0</v>
      </c>
      <c r="Z186" s="423">
        <f t="shared" si="17"/>
        <v>0</v>
      </c>
      <c r="AA186" s="423"/>
      <c r="AB186" s="423">
        <f t="shared" si="18"/>
        <v>0</v>
      </c>
      <c r="AC186" s="423">
        <v>0</v>
      </c>
      <c r="AD186" s="423">
        <v>0</v>
      </c>
      <c r="AE186" s="423">
        <v>0</v>
      </c>
      <c r="AF186" s="423">
        <v>0</v>
      </c>
      <c r="AG186" s="423">
        <v>0</v>
      </c>
      <c r="AH186" s="423">
        <v>0</v>
      </c>
      <c r="AI186" s="423">
        <v>0</v>
      </c>
      <c r="AJ186" s="423">
        <v>0</v>
      </c>
      <c r="AK186" s="423">
        <v>0</v>
      </c>
      <c r="AL186" s="423">
        <v>0</v>
      </c>
    </row>
    <row r="187" spans="1:38">
      <c r="A187" s="261">
        <v>2063</v>
      </c>
      <c r="B187" s="261">
        <v>103193</v>
      </c>
      <c r="C187" s="261" t="s">
        <v>703</v>
      </c>
      <c r="D187" s="261" t="s">
        <v>421</v>
      </c>
      <c r="E187" s="436" t="s">
        <v>291</v>
      </c>
      <c r="F187" t="s">
        <v>304</v>
      </c>
      <c r="G187" s="433"/>
      <c r="H187" s="261"/>
      <c r="I187" s="261"/>
      <c r="J187" s="432"/>
      <c r="K187" s="432"/>
      <c r="L187" s="432"/>
      <c r="M187" s="432"/>
      <c r="N187" s="432"/>
      <c r="O187" s="432" t="s">
        <v>515</v>
      </c>
      <c r="P187" s="432">
        <v>0</v>
      </c>
      <c r="Q187" s="432"/>
      <c r="R187" s="426"/>
      <c r="S187" s="426"/>
      <c r="T187" s="432">
        <f t="shared" si="19"/>
        <v>0</v>
      </c>
      <c r="U187" s="432">
        <f t="shared" si="14"/>
        <v>0</v>
      </c>
      <c r="V187" s="426">
        <f t="shared" si="20"/>
        <v>0</v>
      </c>
      <c r="X187" s="423">
        <f t="shared" si="15"/>
        <v>0</v>
      </c>
      <c r="Y187" s="423">
        <f t="shared" si="16"/>
        <v>0</v>
      </c>
      <c r="Z187" s="423">
        <f t="shared" si="17"/>
        <v>0</v>
      </c>
      <c r="AA187" s="423"/>
      <c r="AB187" s="423">
        <f t="shared" si="18"/>
        <v>0</v>
      </c>
      <c r="AC187" s="423">
        <v>0</v>
      </c>
      <c r="AD187" s="423">
        <v>0</v>
      </c>
      <c r="AE187" s="423">
        <v>0</v>
      </c>
      <c r="AF187" s="423">
        <v>0</v>
      </c>
      <c r="AG187" s="423">
        <v>0</v>
      </c>
      <c r="AH187" s="423">
        <v>0</v>
      </c>
      <c r="AI187" s="423">
        <v>0</v>
      </c>
      <c r="AJ187" s="423">
        <v>0</v>
      </c>
      <c r="AK187" s="423">
        <v>0</v>
      </c>
      <c r="AL187" s="423">
        <v>0</v>
      </c>
    </row>
    <row r="188" spans="1:38">
      <c r="A188" s="261">
        <v>2008</v>
      </c>
      <c r="B188" s="261">
        <v>103157</v>
      </c>
      <c r="C188" s="261" t="s">
        <v>704</v>
      </c>
      <c r="D188" s="261" t="s">
        <v>427</v>
      </c>
      <c r="E188" s="436" t="s">
        <v>291</v>
      </c>
      <c r="F188" t="s">
        <v>304</v>
      </c>
      <c r="G188" s="433"/>
      <c r="H188" s="261"/>
      <c r="I188" s="261"/>
      <c r="J188" s="432"/>
      <c r="K188" s="432"/>
      <c r="L188" s="432"/>
      <c r="M188" s="432"/>
      <c r="N188" s="432">
        <v>51705.2</v>
      </c>
      <c r="O188" s="432" t="s">
        <v>515</v>
      </c>
      <c r="P188" s="432">
        <v>0</v>
      </c>
      <c r="Q188" s="432"/>
      <c r="R188" s="426"/>
      <c r="S188" s="426"/>
      <c r="T188" s="432">
        <f t="shared" si="19"/>
        <v>51705.2</v>
      </c>
      <c r="U188" s="432">
        <f t="shared" si="14"/>
        <v>0</v>
      </c>
      <c r="V188" s="426">
        <f t="shared" si="20"/>
        <v>-51705.2</v>
      </c>
      <c r="X188" s="423">
        <f t="shared" si="15"/>
        <v>0</v>
      </c>
      <c r="Y188" s="423">
        <f t="shared" si="16"/>
        <v>0</v>
      </c>
      <c r="Z188" s="423">
        <f t="shared" si="17"/>
        <v>51705.2</v>
      </c>
      <c r="AA188" s="423"/>
      <c r="AB188" s="423">
        <f t="shared" si="18"/>
        <v>0</v>
      </c>
      <c r="AC188" s="423">
        <v>0</v>
      </c>
      <c r="AD188" s="423">
        <v>0</v>
      </c>
      <c r="AE188" s="423">
        <v>0</v>
      </c>
      <c r="AF188" s="423">
        <v>0</v>
      </c>
      <c r="AG188" s="423">
        <v>0</v>
      </c>
      <c r="AH188" s="423">
        <v>0</v>
      </c>
      <c r="AI188" s="423">
        <v>0</v>
      </c>
      <c r="AJ188" s="423">
        <v>0</v>
      </c>
      <c r="AK188" s="423">
        <v>0</v>
      </c>
      <c r="AL188" s="423">
        <v>0</v>
      </c>
    </row>
    <row r="189" spans="1:38">
      <c r="A189" s="261">
        <v>2176</v>
      </c>
      <c r="B189" s="261">
        <v>103256</v>
      </c>
      <c r="C189" s="261" t="s">
        <v>705</v>
      </c>
      <c r="D189" s="261" t="s">
        <v>501</v>
      </c>
      <c r="E189" s="436" t="s">
        <v>291</v>
      </c>
      <c r="F189" t="s">
        <v>304</v>
      </c>
      <c r="G189" s="433"/>
      <c r="H189" s="261"/>
      <c r="I189" s="261"/>
      <c r="J189" s="432"/>
      <c r="K189" s="432"/>
      <c r="L189" s="432"/>
      <c r="M189" s="432"/>
      <c r="N189" s="432"/>
      <c r="O189" s="432" t="s">
        <v>515</v>
      </c>
      <c r="P189" s="432">
        <v>0</v>
      </c>
      <c r="Q189" s="432"/>
      <c r="R189" s="426"/>
      <c r="S189" s="426"/>
      <c r="T189" s="432">
        <f t="shared" si="19"/>
        <v>0</v>
      </c>
      <c r="U189" s="432">
        <f t="shared" si="14"/>
        <v>0</v>
      </c>
      <c r="V189" s="426">
        <f t="shared" si="20"/>
        <v>0</v>
      </c>
      <c r="X189" s="423">
        <f t="shared" si="15"/>
        <v>0</v>
      </c>
      <c r="Y189" s="423">
        <f t="shared" si="16"/>
        <v>0</v>
      </c>
      <c r="Z189" s="423">
        <f t="shared" si="17"/>
        <v>0</v>
      </c>
      <c r="AA189" s="423"/>
      <c r="AB189" s="423">
        <f t="shared" si="18"/>
        <v>0</v>
      </c>
      <c r="AC189" s="423">
        <v>0</v>
      </c>
      <c r="AD189" s="423">
        <v>0</v>
      </c>
      <c r="AE189" s="423">
        <v>0</v>
      </c>
      <c r="AF189" s="423">
        <v>0</v>
      </c>
      <c r="AG189" s="423">
        <v>0</v>
      </c>
      <c r="AH189" s="423">
        <v>0</v>
      </c>
      <c r="AI189" s="423">
        <v>0</v>
      </c>
      <c r="AJ189" s="423">
        <v>0</v>
      </c>
      <c r="AK189" s="423">
        <v>0</v>
      </c>
      <c r="AL189" s="423">
        <v>0</v>
      </c>
    </row>
    <row r="190" spans="1:38">
      <c r="A190" s="261">
        <v>3410</v>
      </c>
      <c r="B190" s="261">
        <v>103478</v>
      </c>
      <c r="C190" s="261" t="s">
        <v>706</v>
      </c>
      <c r="D190" s="261" t="s">
        <v>431</v>
      </c>
      <c r="E190" s="436" t="s">
        <v>291</v>
      </c>
      <c r="F190" t="s">
        <v>304</v>
      </c>
      <c r="G190" s="433"/>
      <c r="H190" s="261"/>
      <c r="I190" s="261"/>
      <c r="J190" s="432"/>
      <c r="K190" s="432"/>
      <c r="L190" s="432"/>
      <c r="M190" s="432"/>
      <c r="N190" s="432">
        <v>21112.27</v>
      </c>
      <c r="O190" s="432" t="s">
        <v>515</v>
      </c>
      <c r="P190" s="432">
        <v>0</v>
      </c>
      <c r="Q190" s="432"/>
      <c r="R190" s="426"/>
      <c r="S190" s="426"/>
      <c r="T190" s="432">
        <f t="shared" si="19"/>
        <v>21112.27</v>
      </c>
      <c r="U190" s="432">
        <f t="shared" si="14"/>
        <v>0</v>
      </c>
      <c r="V190" s="426">
        <f t="shared" si="20"/>
        <v>-21112.27</v>
      </c>
      <c r="X190" s="423">
        <f t="shared" si="15"/>
        <v>0</v>
      </c>
      <c r="Y190" s="423">
        <f t="shared" si="16"/>
        <v>0</v>
      </c>
      <c r="Z190" s="423">
        <f t="shared" si="17"/>
        <v>21112.27</v>
      </c>
      <c r="AA190" s="423"/>
      <c r="AB190" s="423">
        <f t="shared" si="18"/>
        <v>0</v>
      </c>
      <c r="AC190" s="423">
        <v>0</v>
      </c>
      <c r="AD190" s="423">
        <v>0</v>
      </c>
      <c r="AE190" s="423">
        <v>0</v>
      </c>
      <c r="AF190" s="423">
        <v>0</v>
      </c>
      <c r="AG190" s="423">
        <v>0</v>
      </c>
      <c r="AH190" s="423">
        <v>0</v>
      </c>
      <c r="AI190" s="423">
        <v>0</v>
      </c>
      <c r="AJ190" s="423">
        <v>0</v>
      </c>
      <c r="AK190" s="423">
        <v>0</v>
      </c>
      <c r="AL190" s="423">
        <v>0</v>
      </c>
    </row>
    <row r="191" spans="1:38">
      <c r="A191" s="261">
        <v>3380</v>
      </c>
      <c r="B191" s="261">
        <v>103465</v>
      </c>
      <c r="C191" s="261" t="s">
        <v>707</v>
      </c>
      <c r="D191" s="261" t="s">
        <v>433</v>
      </c>
      <c r="E191" s="436" t="s">
        <v>291</v>
      </c>
      <c r="F191" t="s">
        <v>304</v>
      </c>
      <c r="G191" s="433"/>
      <c r="H191" s="261"/>
      <c r="I191" s="261"/>
      <c r="J191" s="432"/>
      <c r="K191" s="432"/>
      <c r="L191" s="432"/>
      <c r="M191" s="432"/>
      <c r="N191" s="432">
        <v>30616.959999999999</v>
      </c>
      <c r="O191" s="432" t="s">
        <v>515</v>
      </c>
      <c r="P191" s="432">
        <v>0</v>
      </c>
      <c r="Q191" s="432"/>
      <c r="R191" s="426"/>
      <c r="S191" s="426"/>
      <c r="T191" s="432">
        <f t="shared" si="19"/>
        <v>30616.959999999999</v>
      </c>
      <c r="U191" s="432">
        <f t="shared" si="14"/>
        <v>0</v>
      </c>
      <c r="V191" s="426">
        <f t="shared" si="20"/>
        <v>-30616.959999999999</v>
      </c>
      <c r="X191" s="423">
        <f t="shared" si="15"/>
        <v>0</v>
      </c>
      <c r="Y191" s="423">
        <f t="shared" si="16"/>
        <v>0</v>
      </c>
      <c r="Z191" s="423">
        <f t="shared" si="17"/>
        <v>30616.959999999999</v>
      </c>
      <c r="AA191" s="423"/>
      <c r="AB191" s="423">
        <f t="shared" si="18"/>
        <v>0</v>
      </c>
      <c r="AC191" s="423">
        <v>0</v>
      </c>
      <c r="AD191" s="423">
        <v>0</v>
      </c>
      <c r="AE191" s="423">
        <v>0</v>
      </c>
      <c r="AF191" s="423">
        <v>0</v>
      </c>
      <c r="AG191" s="423">
        <v>0</v>
      </c>
      <c r="AH191" s="423">
        <v>0</v>
      </c>
      <c r="AI191" s="423">
        <v>0</v>
      </c>
      <c r="AJ191" s="423">
        <v>0</v>
      </c>
      <c r="AK191" s="423">
        <v>0</v>
      </c>
      <c r="AL191" s="423">
        <v>0</v>
      </c>
    </row>
    <row r="192" spans="1:38">
      <c r="A192" s="261">
        <v>3335</v>
      </c>
      <c r="B192" s="261">
        <v>103434</v>
      </c>
      <c r="C192" s="261" t="s">
        <v>708</v>
      </c>
      <c r="D192" s="261" t="s">
        <v>434</v>
      </c>
      <c r="E192" s="436" t="s">
        <v>291</v>
      </c>
      <c r="F192" t="s">
        <v>304</v>
      </c>
      <c r="G192" s="433"/>
      <c r="H192" s="261"/>
      <c r="I192" s="261"/>
      <c r="J192" s="432"/>
      <c r="K192" s="432"/>
      <c r="L192" s="432"/>
      <c r="M192" s="432"/>
      <c r="N192" s="432">
        <v>28912.32</v>
      </c>
      <c r="O192" s="432" t="s">
        <v>515</v>
      </c>
      <c r="P192" s="432">
        <v>0</v>
      </c>
      <c r="Q192" s="432"/>
      <c r="R192" s="426"/>
      <c r="S192" s="426"/>
      <c r="T192" s="432">
        <f t="shared" si="19"/>
        <v>28912.32</v>
      </c>
      <c r="U192" s="432">
        <f t="shared" si="14"/>
        <v>0</v>
      </c>
      <c r="V192" s="426">
        <f t="shared" si="20"/>
        <v>-28912.32</v>
      </c>
      <c r="X192" s="423">
        <f t="shared" si="15"/>
        <v>0</v>
      </c>
      <c r="Y192" s="423">
        <f t="shared" si="16"/>
        <v>0</v>
      </c>
      <c r="Z192" s="423">
        <f t="shared" si="17"/>
        <v>28912.32</v>
      </c>
      <c r="AA192" s="423"/>
      <c r="AB192" s="423">
        <f t="shared" si="18"/>
        <v>0</v>
      </c>
      <c r="AC192" s="423">
        <v>0</v>
      </c>
      <c r="AD192" s="423">
        <v>0</v>
      </c>
      <c r="AE192" s="423">
        <v>0</v>
      </c>
      <c r="AF192" s="423">
        <v>0</v>
      </c>
      <c r="AG192" s="423">
        <v>0</v>
      </c>
      <c r="AH192" s="423">
        <v>0</v>
      </c>
      <c r="AI192" s="423">
        <v>0</v>
      </c>
      <c r="AJ192" s="423">
        <v>0</v>
      </c>
      <c r="AK192" s="423">
        <v>0</v>
      </c>
      <c r="AL192" s="423">
        <v>0</v>
      </c>
    </row>
    <row r="193" spans="1:38">
      <c r="A193" s="261">
        <v>3372</v>
      </c>
      <c r="B193" s="261">
        <v>103460</v>
      </c>
      <c r="C193" s="261" t="s">
        <v>709</v>
      </c>
      <c r="D193" s="261" t="s">
        <v>437</v>
      </c>
      <c r="E193" s="436" t="s">
        <v>291</v>
      </c>
      <c r="F193" t="s">
        <v>304</v>
      </c>
      <c r="G193" s="433"/>
      <c r="H193" s="261"/>
      <c r="I193" s="261"/>
      <c r="J193" s="432"/>
      <c r="K193" s="432"/>
      <c r="L193" s="432"/>
      <c r="M193" s="432"/>
      <c r="N193" s="432">
        <v>62060.73</v>
      </c>
      <c r="O193" s="432" t="s">
        <v>515</v>
      </c>
      <c r="P193" s="432">
        <v>0</v>
      </c>
      <c r="Q193" s="432"/>
      <c r="R193" s="426"/>
      <c r="S193" s="426"/>
      <c r="T193" s="432">
        <f t="shared" si="19"/>
        <v>62060.73</v>
      </c>
      <c r="U193" s="432">
        <f t="shared" si="14"/>
        <v>0</v>
      </c>
      <c r="V193" s="426">
        <f t="shared" si="20"/>
        <v>-62060.73</v>
      </c>
      <c r="X193" s="423">
        <f t="shared" si="15"/>
        <v>0</v>
      </c>
      <c r="Y193" s="423">
        <f t="shared" si="16"/>
        <v>0</v>
      </c>
      <c r="Z193" s="423">
        <f t="shared" si="17"/>
        <v>62060.73</v>
      </c>
      <c r="AA193" s="423"/>
      <c r="AB193" s="423">
        <f t="shared" si="18"/>
        <v>0</v>
      </c>
      <c r="AC193" s="423">
        <v>0</v>
      </c>
      <c r="AD193" s="423">
        <v>0</v>
      </c>
      <c r="AE193" s="423">
        <v>0</v>
      </c>
      <c r="AF193" s="423">
        <v>0</v>
      </c>
      <c r="AG193" s="423">
        <v>0</v>
      </c>
      <c r="AH193" s="423">
        <v>0</v>
      </c>
      <c r="AI193" s="423">
        <v>0</v>
      </c>
      <c r="AJ193" s="423">
        <v>0</v>
      </c>
      <c r="AK193" s="423">
        <v>0</v>
      </c>
      <c r="AL193" s="423">
        <v>0</v>
      </c>
    </row>
    <row r="194" spans="1:38">
      <c r="A194" s="261">
        <v>3355</v>
      </c>
      <c r="B194" s="261">
        <v>103447</v>
      </c>
      <c r="C194" s="261" t="s">
        <v>710</v>
      </c>
      <c r="D194" s="261" t="s">
        <v>443</v>
      </c>
      <c r="E194" s="436" t="s">
        <v>291</v>
      </c>
      <c r="F194" t="s">
        <v>304</v>
      </c>
      <c r="G194" s="433"/>
      <c r="H194" s="261"/>
      <c r="I194" s="261"/>
      <c r="J194" s="432"/>
      <c r="K194" s="432"/>
      <c r="L194" s="432"/>
      <c r="M194" s="432"/>
      <c r="N194" s="432">
        <v>42678.3</v>
      </c>
      <c r="O194" s="432" t="s">
        <v>515</v>
      </c>
      <c r="P194" s="432">
        <v>0</v>
      </c>
      <c r="Q194" s="432"/>
      <c r="R194" s="426"/>
      <c r="S194" s="426"/>
      <c r="T194" s="432">
        <f t="shared" si="19"/>
        <v>42678.3</v>
      </c>
      <c r="U194" s="432">
        <f t="shared" si="14"/>
        <v>0</v>
      </c>
      <c r="V194" s="426">
        <f t="shared" si="20"/>
        <v>-42678.3</v>
      </c>
      <c r="X194" s="423">
        <f t="shared" si="15"/>
        <v>0</v>
      </c>
      <c r="Y194" s="423">
        <f t="shared" si="16"/>
        <v>0</v>
      </c>
      <c r="Z194" s="423">
        <f t="shared" si="17"/>
        <v>42678.3</v>
      </c>
      <c r="AA194" s="423"/>
      <c r="AB194" s="423">
        <f t="shared" si="18"/>
        <v>0</v>
      </c>
      <c r="AC194" s="423">
        <v>0</v>
      </c>
      <c r="AD194" s="423">
        <v>0</v>
      </c>
      <c r="AE194" s="423">
        <v>0</v>
      </c>
      <c r="AF194" s="423">
        <v>0</v>
      </c>
      <c r="AG194" s="423">
        <v>0</v>
      </c>
      <c r="AH194" s="423">
        <v>0</v>
      </c>
      <c r="AI194" s="423">
        <v>0</v>
      </c>
      <c r="AJ194" s="423">
        <v>0</v>
      </c>
      <c r="AK194" s="423">
        <v>0</v>
      </c>
      <c r="AL194" s="423">
        <v>0</v>
      </c>
    </row>
    <row r="195" spans="1:38">
      <c r="A195" s="261">
        <v>3367</v>
      </c>
      <c r="B195" s="261">
        <v>103458</v>
      </c>
      <c r="C195" s="261" t="s">
        <v>711</v>
      </c>
      <c r="D195" s="261" t="s">
        <v>445</v>
      </c>
      <c r="E195" s="436" t="s">
        <v>291</v>
      </c>
      <c r="F195" t="s">
        <v>304</v>
      </c>
      <c r="G195" s="433"/>
      <c r="H195" s="261"/>
      <c r="I195" s="261"/>
      <c r="J195" s="432"/>
      <c r="K195" s="432"/>
      <c r="L195" s="432"/>
      <c r="M195" s="432"/>
      <c r="N195" s="432">
        <v>24806.17</v>
      </c>
      <c r="O195" s="432" t="s">
        <v>515</v>
      </c>
      <c r="P195" s="432">
        <v>0</v>
      </c>
      <c r="Q195" s="432"/>
      <c r="R195" s="426"/>
      <c r="S195" s="426"/>
      <c r="T195" s="432">
        <f t="shared" si="19"/>
        <v>24806.17</v>
      </c>
      <c r="U195" s="432">
        <f t="shared" si="14"/>
        <v>0</v>
      </c>
      <c r="V195" s="426">
        <f t="shared" si="20"/>
        <v>-24806.17</v>
      </c>
      <c r="X195" s="423">
        <f t="shared" si="15"/>
        <v>0</v>
      </c>
      <c r="Y195" s="423">
        <f t="shared" si="16"/>
        <v>0</v>
      </c>
      <c r="Z195" s="423">
        <f t="shared" si="17"/>
        <v>24806.17</v>
      </c>
      <c r="AA195" s="423"/>
      <c r="AB195" s="423">
        <f t="shared" si="18"/>
        <v>0</v>
      </c>
      <c r="AC195" s="423">
        <v>0</v>
      </c>
      <c r="AD195" s="423">
        <v>0</v>
      </c>
      <c r="AE195" s="423">
        <v>0</v>
      </c>
      <c r="AF195" s="423">
        <v>0</v>
      </c>
      <c r="AG195" s="423">
        <v>0</v>
      </c>
      <c r="AH195" s="423">
        <v>0</v>
      </c>
      <c r="AI195" s="423">
        <v>0</v>
      </c>
      <c r="AJ195" s="423">
        <v>0</v>
      </c>
      <c r="AK195" s="423">
        <v>0</v>
      </c>
      <c r="AL195" s="423">
        <v>0</v>
      </c>
    </row>
    <row r="196" spans="1:38">
      <c r="A196" s="261">
        <v>3361</v>
      </c>
      <c r="B196" s="261">
        <v>103453</v>
      </c>
      <c r="C196" s="261" t="s">
        <v>712</v>
      </c>
      <c r="D196" s="261" t="s">
        <v>451</v>
      </c>
      <c r="E196" s="436" t="s">
        <v>291</v>
      </c>
      <c r="F196" t="s">
        <v>304</v>
      </c>
      <c r="G196" s="433"/>
      <c r="H196" s="261"/>
      <c r="I196" s="261"/>
      <c r="J196" s="432"/>
      <c r="K196" s="432"/>
      <c r="L196" s="432"/>
      <c r="M196" s="432"/>
      <c r="N196" s="432">
        <v>36588.18</v>
      </c>
      <c r="O196" s="432" t="s">
        <v>515</v>
      </c>
      <c r="P196" s="432">
        <v>0</v>
      </c>
      <c r="Q196" s="432"/>
      <c r="R196" s="426"/>
      <c r="S196" s="426"/>
      <c r="T196" s="432">
        <f t="shared" si="19"/>
        <v>36588.18</v>
      </c>
      <c r="U196" s="432">
        <f t="shared" si="14"/>
        <v>0</v>
      </c>
      <c r="V196" s="426">
        <f t="shared" si="20"/>
        <v>-36588.18</v>
      </c>
      <c r="X196" s="423">
        <f t="shared" si="15"/>
        <v>0</v>
      </c>
      <c r="Y196" s="423">
        <f t="shared" si="16"/>
        <v>0</v>
      </c>
      <c r="Z196" s="423">
        <f t="shared" si="17"/>
        <v>36588.18</v>
      </c>
      <c r="AA196" s="423"/>
      <c r="AB196" s="423">
        <f t="shared" si="18"/>
        <v>0</v>
      </c>
      <c r="AC196" s="423">
        <v>0</v>
      </c>
      <c r="AD196" s="423">
        <v>0</v>
      </c>
      <c r="AE196" s="423">
        <v>0</v>
      </c>
      <c r="AF196" s="423">
        <v>0</v>
      </c>
      <c r="AG196" s="423">
        <v>0</v>
      </c>
      <c r="AH196" s="423">
        <v>0</v>
      </c>
      <c r="AI196" s="423">
        <v>0</v>
      </c>
      <c r="AJ196" s="423">
        <v>0</v>
      </c>
      <c r="AK196" s="423">
        <v>0</v>
      </c>
      <c r="AL196" s="423">
        <v>0</v>
      </c>
    </row>
    <row r="197" spans="1:38">
      <c r="A197" s="261">
        <v>3344</v>
      </c>
      <c r="B197" s="261">
        <v>103438</v>
      </c>
      <c r="C197" s="261" t="s">
        <v>713</v>
      </c>
      <c r="D197" s="261" t="s">
        <v>453</v>
      </c>
      <c r="E197" s="436" t="s">
        <v>291</v>
      </c>
      <c r="F197" t="s">
        <v>304</v>
      </c>
      <c r="G197" s="433"/>
      <c r="H197" s="261"/>
      <c r="I197" s="261"/>
      <c r="J197" s="432"/>
      <c r="K197" s="432"/>
      <c r="L197" s="432"/>
      <c r="M197" s="432"/>
      <c r="N197" s="432">
        <v>35224.839999999997</v>
      </c>
      <c r="O197" s="432" t="s">
        <v>515</v>
      </c>
      <c r="P197" s="432">
        <v>0</v>
      </c>
      <c r="Q197" s="432"/>
      <c r="R197" s="426"/>
      <c r="S197" s="426"/>
      <c r="T197" s="432">
        <f t="shared" si="19"/>
        <v>35224.839999999997</v>
      </c>
      <c r="U197" s="432">
        <f t="shared" ref="U197:U213" si="21">Q197+K197</f>
        <v>0</v>
      </c>
      <c r="V197" s="426">
        <f t="shared" si="20"/>
        <v>-35224.839999999997</v>
      </c>
      <c r="X197" s="423">
        <f t="shared" ref="X197:X213" si="22">SUMIF($G$1:$Q$1,$X$3,G197:Q197)</f>
        <v>0</v>
      </c>
      <c r="Y197" s="423">
        <f t="shared" ref="Y197:Y213" si="23">SUMIF($G$1:$Q$1,$Y$3,G197:Q197)</f>
        <v>0</v>
      </c>
      <c r="Z197" s="423">
        <f t="shared" ref="Z197:Z213" si="24">SUMIF($G$1:$Q$1,$Z$3,G197:Q197)</f>
        <v>35224.839999999997</v>
      </c>
      <c r="AA197" s="423"/>
      <c r="AB197" s="423">
        <f t="shared" ref="AB197:AB213" si="25">SUMIF($G$1:$Q$1,$AB$3,G197:Q197)</f>
        <v>0</v>
      </c>
      <c r="AC197" s="423">
        <v>0</v>
      </c>
      <c r="AD197" s="423">
        <v>0</v>
      </c>
      <c r="AE197" s="423">
        <v>0</v>
      </c>
      <c r="AF197" s="423">
        <v>0</v>
      </c>
      <c r="AG197" s="423">
        <v>0</v>
      </c>
      <c r="AH197" s="423">
        <v>0</v>
      </c>
      <c r="AI197" s="423">
        <v>0</v>
      </c>
      <c r="AJ197" s="423">
        <v>0</v>
      </c>
      <c r="AK197" s="423">
        <v>0</v>
      </c>
      <c r="AL197" s="423">
        <v>0</v>
      </c>
    </row>
    <row r="198" spans="1:38">
      <c r="A198" s="261">
        <v>3385</v>
      </c>
      <c r="B198" s="261">
        <v>103469</v>
      </c>
      <c r="C198" s="261" t="s">
        <v>714</v>
      </c>
      <c r="D198" s="261" t="s">
        <v>458</v>
      </c>
      <c r="E198" s="436" t="s">
        <v>291</v>
      </c>
      <c r="F198" t="s">
        <v>304</v>
      </c>
      <c r="G198" s="433"/>
      <c r="H198" s="261"/>
      <c r="I198" s="261"/>
      <c r="J198" s="432"/>
      <c r="K198" s="432"/>
      <c r="L198" s="432"/>
      <c r="M198" s="432"/>
      <c r="N198" s="432"/>
      <c r="O198" s="432" t="s">
        <v>515</v>
      </c>
      <c r="P198" s="432">
        <v>0</v>
      </c>
      <c r="Q198" s="432">
        <v>5023</v>
      </c>
      <c r="R198" s="426" t="s">
        <v>715</v>
      </c>
      <c r="S198" s="426"/>
      <c r="T198" s="432">
        <f t="shared" ref="T198:T213" si="26">G198+J198+N198</f>
        <v>0</v>
      </c>
      <c r="U198" s="432">
        <f t="shared" si="21"/>
        <v>5023</v>
      </c>
      <c r="V198" s="426">
        <f t="shared" ref="V198:V213" si="27">U198-T198</f>
        <v>5023</v>
      </c>
      <c r="X198" s="423">
        <f t="shared" si="22"/>
        <v>0</v>
      </c>
      <c r="Y198" s="423">
        <f t="shared" si="23"/>
        <v>0</v>
      </c>
      <c r="Z198" s="423">
        <f t="shared" si="24"/>
        <v>0</v>
      </c>
      <c r="AA198" s="423"/>
      <c r="AB198" s="423">
        <f t="shared" si="25"/>
        <v>5023</v>
      </c>
      <c r="AC198" s="423">
        <v>0</v>
      </c>
      <c r="AD198" s="423">
        <v>0</v>
      </c>
      <c r="AE198" s="423">
        <v>0</v>
      </c>
      <c r="AF198" s="423">
        <v>0</v>
      </c>
      <c r="AG198" s="423">
        <v>0</v>
      </c>
      <c r="AH198" s="423">
        <v>0</v>
      </c>
      <c r="AI198" s="423">
        <v>0</v>
      </c>
      <c r="AJ198" s="423">
        <v>0</v>
      </c>
      <c r="AK198" s="423">
        <v>0</v>
      </c>
      <c r="AL198" s="423">
        <v>0</v>
      </c>
    </row>
    <row r="199" spans="1:38">
      <c r="A199" s="261">
        <v>3019</v>
      </c>
      <c r="B199" s="261">
        <v>103406</v>
      </c>
      <c r="C199" s="261" t="s">
        <v>716</v>
      </c>
      <c r="D199" s="261" t="s">
        <v>460</v>
      </c>
      <c r="E199" s="436" t="s">
        <v>291</v>
      </c>
      <c r="F199" t="s">
        <v>304</v>
      </c>
      <c r="G199" s="433"/>
      <c r="H199" s="261"/>
      <c r="I199" s="261"/>
      <c r="J199" s="432"/>
      <c r="K199" s="432"/>
      <c r="L199" s="432"/>
      <c r="M199" s="432"/>
      <c r="N199" s="432">
        <v>53096.22</v>
      </c>
      <c r="O199" s="432" t="s">
        <v>515</v>
      </c>
      <c r="P199" s="432">
        <v>0</v>
      </c>
      <c r="Q199" s="432"/>
      <c r="R199" s="426"/>
      <c r="S199" s="426"/>
      <c r="T199" s="432">
        <f t="shared" si="26"/>
        <v>53096.22</v>
      </c>
      <c r="U199" s="432">
        <f t="shared" si="21"/>
        <v>0</v>
      </c>
      <c r="V199" s="426">
        <f t="shared" si="27"/>
        <v>-53096.22</v>
      </c>
      <c r="X199" s="423">
        <f t="shared" si="22"/>
        <v>0</v>
      </c>
      <c r="Y199" s="423">
        <f t="shared" si="23"/>
        <v>0</v>
      </c>
      <c r="Z199" s="423">
        <f t="shared" si="24"/>
        <v>53096.22</v>
      </c>
      <c r="AA199" s="423"/>
      <c r="AB199" s="423">
        <f t="shared" si="25"/>
        <v>0</v>
      </c>
      <c r="AC199" s="423">
        <v>0</v>
      </c>
      <c r="AD199" s="423">
        <v>0</v>
      </c>
      <c r="AE199" s="423">
        <v>0</v>
      </c>
      <c r="AF199" s="423">
        <v>0</v>
      </c>
      <c r="AG199" s="423">
        <v>0</v>
      </c>
      <c r="AH199" s="423">
        <v>0</v>
      </c>
      <c r="AI199" s="423">
        <v>0</v>
      </c>
      <c r="AJ199" s="423">
        <v>0</v>
      </c>
      <c r="AK199" s="423">
        <v>0</v>
      </c>
      <c r="AL199" s="423">
        <v>0</v>
      </c>
    </row>
    <row r="200" spans="1:38">
      <c r="A200" s="261">
        <v>2178</v>
      </c>
      <c r="B200" s="261">
        <v>103257</v>
      </c>
      <c r="C200" s="261" t="s">
        <v>717</v>
      </c>
      <c r="D200" s="261" t="s">
        <v>464</v>
      </c>
      <c r="E200" s="436" t="s">
        <v>291</v>
      </c>
      <c r="F200" t="s">
        <v>283</v>
      </c>
      <c r="G200" s="433"/>
      <c r="H200" s="261"/>
      <c r="I200" s="261"/>
      <c r="J200" s="432"/>
      <c r="K200" s="432"/>
      <c r="L200" s="432"/>
      <c r="M200" s="432"/>
      <c r="N200" s="432"/>
      <c r="O200" s="432" t="s">
        <v>515</v>
      </c>
      <c r="P200" s="432">
        <v>0</v>
      </c>
      <c r="Q200" s="432"/>
      <c r="R200" s="426"/>
      <c r="S200" s="426"/>
      <c r="T200" s="432">
        <f t="shared" si="26"/>
        <v>0</v>
      </c>
      <c r="U200" s="432">
        <f t="shared" si="21"/>
        <v>0</v>
      </c>
      <c r="V200" s="426">
        <f t="shared" si="27"/>
        <v>0</v>
      </c>
      <c r="X200" s="423">
        <f t="shared" si="22"/>
        <v>0</v>
      </c>
      <c r="Y200" s="423">
        <f t="shared" si="23"/>
        <v>0</v>
      </c>
      <c r="Z200" s="423">
        <f t="shared" si="24"/>
        <v>0</v>
      </c>
      <c r="AA200" s="423"/>
      <c r="AB200" s="423">
        <f t="shared" si="25"/>
        <v>0</v>
      </c>
      <c r="AC200" s="423">
        <v>0</v>
      </c>
      <c r="AD200" s="423">
        <v>0</v>
      </c>
      <c r="AE200" s="423">
        <v>0</v>
      </c>
      <c r="AF200" s="423">
        <v>0</v>
      </c>
      <c r="AG200" s="423">
        <v>0</v>
      </c>
      <c r="AH200" s="423">
        <v>0</v>
      </c>
      <c r="AI200" s="423">
        <v>0</v>
      </c>
      <c r="AJ200" s="423">
        <v>0</v>
      </c>
      <c r="AK200" s="423">
        <v>0</v>
      </c>
      <c r="AL200" s="423">
        <v>0</v>
      </c>
    </row>
    <row r="201" spans="1:38">
      <c r="A201" s="261">
        <v>2097</v>
      </c>
      <c r="B201" s="261">
        <v>103213</v>
      </c>
      <c r="C201" s="261" t="s">
        <v>718</v>
      </c>
      <c r="D201" s="261" t="s">
        <v>466</v>
      </c>
      <c r="E201" s="436" t="s">
        <v>291</v>
      </c>
      <c r="F201" t="s">
        <v>304</v>
      </c>
      <c r="G201" s="433"/>
      <c r="H201" s="261"/>
      <c r="I201" s="261"/>
      <c r="J201" s="432"/>
      <c r="K201" s="432"/>
      <c r="L201" s="432"/>
      <c r="M201" s="432"/>
      <c r="N201" s="432"/>
      <c r="O201" s="432" t="s">
        <v>515</v>
      </c>
      <c r="P201" s="432">
        <v>0</v>
      </c>
      <c r="Q201" s="432"/>
      <c r="R201" s="426"/>
      <c r="S201" s="426"/>
      <c r="T201" s="432">
        <f t="shared" si="26"/>
        <v>0</v>
      </c>
      <c r="U201" s="432">
        <f t="shared" si="21"/>
        <v>0</v>
      </c>
      <c r="V201" s="426">
        <f t="shared" si="27"/>
        <v>0</v>
      </c>
      <c r="X201" s="423">
        <f t="shared" si="22"/>
        <v>0</v>
      </c>
      <c r="Y201" s="423">
        <f t="shared" si="23"/>
        <v>0</v>
      </c>
      <c r="Z201" s="423">
        <f t="shared" si="24"/>
        <v>0</v>
      </c>
      <c r="AA201" s="423"/>
      <c r="AB201" s="423">
        <f t="shared" si="25"/>
        <v>0</v>
      </c>
      <c r="AC201" s="423">
        <v>0</v>
      </c>
      <c r="AD201" s="423">
        <v>0</v>
      </c>
      <c r="AE201" s="423">
        <v>0</v>
      </c>
      <c r="AF201" s="423">
        <v>0</v>
      </c>
      <c r="AG201" s="423">
        <v>0</v>
      </c>
      <c r="AH201" s="423">
        <v>0</v>
      </c>
      <c r="AI201" s="423">
        <v>0</v>
      </c>
      <c r="AJ201" s="423">
        <v>0</v>
      </c>
      <c r="AK201" s="423">
        <v>0</v>
      </c>
      <c r="AL201" s="423">
        <v>0</v>
      </c>
    </row>
    <row r="202" spans="1:38">
      <c r="A202" s="261">
        <v>2190</v>
      </c>
      <c r="B202" s="261">
        <v>103266</v>
      </c>
      <c r="C202" s="261" t="s">
        <v>719</v>
      </c>
      <c r="D202" s="261" t="s">
        <v>468</v>
      </c>
      <c r="E202" s="436" t="s">
        <v>291</v>
      </c>
      <c r="F202" t="s">
        <v>304</v>
      </c>
      <c r="G202" s="433"/>
      <c r="H202" s="261"/>
      <c r="I202" s="261"/>
      <c r="J202" s="432"/>
      <c r="K202" s="432"/>
      <c r="L202" s="432"/>
      <c r="M202" s="432"/>
      <c r="N202" s="432"/>
      <c r="O202" s="432" t="s">
        <v>515</v>
      </c>
      <c r="P202" s="432">
        <v>0</v>
      </c>
      <c r="Q202" s="432"/>
      <c r="R202" s="426"/>
      <c r="S202" s="426"/>
      <c r="T202" s="432">
        <f t="shared" si="26"/>
        <v>0</v>
      </c>
      <c r="U202" s="432">
        <f t="shared" si="21"/>
        <v>0</v>
      </c>
      <c r="V202" s="426">
        <f t="shared" si="27"/>
        <v>0</v>
      </c>
      <c r="X202" s="423">
        <f t="shared" si="22"/>
        <v>0</v>
      </c>
      <c r="Y202" s="423">
        <f t="shared" si="23"/>
        <v>0</v>
      </c>
      <c r="Z202" s="423">
        <f t="shared" si="24"/>
        <v>0</v>
      </c>
      <c r="AA202" s="423"/>
      <c r="AB202" s="423">
        <f t="shared" si="25"/>
        <v>0</v>
      </c>
      <c r="AC202" s="423">
        <v>0</v>
      </c>
      <c r="AD202" s="423">
        <v>0</v>
      </c>
      <c r="AE202" s="423">
        <v>0</v>
      </c>
      <c r="AF202" s="423">
        <v>0</v>
      </c>
      <c r="AG202" s="423">
        <v>0</v>
      </c>
      <c r="AH202" s="423">
        <v>0</v>
      </c>
      <c r="AI202" s="423">
        <v>0</v>
      </c>
      <c r="AJ202" s="423">
        <v>0</v>
      </c>
      <c r="AK202" s="423">
        <v>0</v>
      </c>
      <c r="AL202" s="423">
        <v>0</v>
      </c>
    </row>
    <row r="203" spans="1:38">
      <c r="A203" s="261">
        <v>7035</v>
      </c>
      <c r="B203" s="261">
        <v>103615</v>
      </c>
      <c r="C203" s="261" t="s">
        <v>720</v>
      </c>
      <c r="D203" s="261" t="s">
        <v>470</v>
      </c>
      <c r="E203" s="436" t="s">
        <v>296</v>
      </c>
      <c r="F203" t="s">
        <v>304</v>
      </c>
      <c r="G203" s="433"/>
      <c r="H203" s="261"/>
      <c r="I203" s="261"/>
      <c r="J203" s="432"/>
      <c r="K203" s="432"/>
      <c r="L203" s="432"/>
      <c r="M203" s="432"/>
      <c r="N203" s="432">
        <v>27075.62</v>
      </c>
      <c r="O203" s="432" t="s">
        <v>515</v>
      </c>
      <c r="P203" s="432">
        <v>0</v>
      </c>
      <c r="Q203" s="432"/>
      <c r="R203" s="426"/>
      <c r="S203" s="426"/>
      <c r="T203" s="432">
        <f t="shared" si="26"/>
        <v>27075.62</v>
      </c>
      <c r="U203" s="432">
        <f t="shared" si="21"/>
        <v>0</v>
      </c>
      <c r="V203" s="426">
        <f t="shared" si="27"/>
        <v>-27075.62</v>
      </c>
      <c r="X203" s="423">
        <f t="shared" si="22"/>
        <v>0</v>
      </c>
      <c r="Y203" s="423">
        <f t="shared" si="23"/>
        <v>0</v>
      </c>
      <c r="Z203" s="423">
        <f t="shared" si="24"/>
        <v>27075.62</v>
      </c>
      <c r="AA203" s="423"/>
      <c r="AB203" s="423">
        <f t="shared" si="25"/>
        <v>0</v>
      </c>
      <c r="AC203" s="423">
        <v>0</v>
      </c>
      <c r="AD203" s="423">
        <v>0</v>
      </c>
      <c r="AE203" s="423">
        <v>0</v>
      </c>
      <c r="AF203" s="423">
        <v>0</v>
      </c>
      <c r="AG203" s="423">
        <v>0</v>
      </c>
      <c r="AH203" s="423">
        <v>0</v>
      </c>
      <c r="AI203" s="423">
        <v>0</v>
      </c>
      <c r="AJ203" s="423">
        <v>0</v>
      </c>
      <c r="AK203" s="423">
        <v>0</v>
      </c>
      <c r="AL203" s="423">
        <v>0</v>
      </c>
    </row>
    <row r="204" spans="1:38">
      <c r="A204" s="261">
        <v>7045</v>
      </c>
      <c r="B204" s="261">
        <v>103622</v>
      </c>
      <c r="C204" s="261" t="s">
        <v>721</v>
      </c>
      <c r="D204" s="261" t="s">
        <v>473</v>
      </c>
      <c r="E204" s="436" t="s">
        <v>296</v>
      </c>
      <c r="F204" t="s">
        <v>304</v>
      </c>
      <c r="G204" s="433"/>
      <c r="H204" s="261"/>
      <c r="I204" s="261"/>
      <c r="J204" s="432"/>
      <c r="K204" s="432"/>
      <c r="L204" s="432"/>
      <c r="M204" s="432"/>
      <c r="N204" s="432">
        <v>61838.28</v>
      </c>
      <c r="O204" s="432" t="s">
        <v>515</v>
      </c>
      <c r="P204" s="432">
        <v>0</v>
      </c>
      <c r="Q204" s="432"/>
      <c r="R204" s="426"/>
      <c r="S204" s="426"/>
      <c r="T204" s="432">
        <f t="shared" si="26"/>
        <v>61838.28</v>
      </c>
      <c r="U204" s="432">
        <f t="shared" si="21"/>
        <v>0</v>
      </c>
      <c r="V204" s="426">
        <f t="shared" si="27"/>
        <v>-61838.28</v>
      </c>
      <c r="X204" s="423">
        <f t="shared" si="22"/>
        <v>0</v>
      </c>
      <c r="Y204" s="423">
        <f t="shared" si="23"/>
        <v>0</v>
      </c>
      <c r="Z204" s="423">
        <f t="shared" si="24"/>
        <v>61838.28</v>
      </c>
      <c r="AA204" s="423"/>
      <c r="AB204" s="423">
        <f t="shared" si="25"/>
        <v>0</v>
      </c>
      <c r="AC204" s="423">
        <v>0</v>
      </c>
      <c r="AD204" s="423">
        <v>0</v>
      </c>
      <c r="AE204" s="423">
        <v>0</v>
      </c>
      <c r="AF204" s="423">
        <v>0</v>
      </c>
      <c r="AG204" s="423">
        <v>0</v>
      </c>
      <c r="AH204" s="423">
        <v>0</v>
      </c>
      <c r="AI204" s="423">
        <v>0</v>
      </c>
      <c r="AJ204" s="423">
        <v>0</v>
      </c>
      <c r="AK204" s="423">
        <v>0</v>
      </c>
      <c r="AL204" s="423">
        <v>0</v>
      </c>
    </row>
    <row r="205" spans="1:38">
      <c r="A205" s="261">
        <v>1019</v>
      </c>
      <c r="B205" s="261">
        <v>103132</v>
      </c>
      <c r="C205" s="261" t="s">
        <v>722</v>
      </c>
      <c r="D205" s="261" t="s">
        <v>480</v>
      </c>
      <c r="E205" s="436" t="s">
        <v>282</v>
      </c>
      <c r="F205" t="s">
        <v>304</v>
      </c>
      <c r="G205" s="433"/>
      <c r="H205" s="261"/>
      <c r="I205" s="261"/>
      <c r="J205" s="432"/>
      <c r="K205" s="432"/>
      <c r="L205" s="432"/>
      <c r="M205" s="432"/>
      <c r="N205" s="432"/>
      <c r="O205" s="432" t="s">
        <v>515</v>
      </c>
      <c r="P205" s="432">
        <v>0</v>
      </c>
      <c r="Q205" s="432"/>
      <c r="R205" s="426"/>
      <c r="S205" s="426"/>
      <c r="T205" s="432">
        <f t="shared" si="26"/>
        <v>0</v>
      </c>
      <c r="U205" s="432">
        <f t="shared" si="21"/>
        <v>0</v>
      </c>
      <c r="V205" s="426">
        <f t="shared" si="27"/>
        <v>0</v>
      </c>
      <c r="X205" s="423">
        <f t="shared" si="22"/>
        <v>0</v>
      </c>
      <c r="Y205" s="423">
        <f t="shared" si="23"/>
        <v>0</v>
      </c>
      <c r="Z205" s="423">
        <f t="shared" si="24"/>
        <v>0</v>
      </c>
      <c r="AA205" s="423"/>
      <c r="AB205" s="423">
        <f t="shared" si="25"/>
        <v>0</v>
      </c>
      <c r="AC205" s="423">
        <v>0</v>
      </c>
      <c r="AD205" s="423">
        <v>0</v>
      </c>
      <c r="AE205" s="423">
        <v>0</v>
      </c>
      <c r="AF205" s="423">
        <v>0</v>
      </c>
      <c r="AG205" s="423">
        <v>0</v>
      </c>
      <c r="AH205" s="423">
        <v>0</v>
      </c>
      <c r="AI205" s="423">
        <v>0</v>
      </c>
      <c r="AJ205" s="423">
        <v>0</v>
      </c>
      <c r="AK205" s="423">
        <v>0</v>
      </c>
      <c r="AL205" s="423">
        <v>0</v>
      </c>
    </row>
    <row r="206" spans="1:38">
      <c r="A206" s="261">
        <v>2306</v>
      </c>
      <c r="B206" s="261">
        <v>103326</v>
      </c>
      <c r="C206" s="261" t="s">
        <v>723</v>
      </c>
      <c r="D206" s="261" t="s">
        <v>481</v>
      </c>
      <c r="E206" s="436" t="s">
        <v>291</v>
      </c>
      <c r="F206" t="s">
        <v>283</v>
      </c>
      <c r="G206" s="433"/>
      <c r="H206" s="261"/>
      <c r="I206" s="261"/>
      <c r="J206" s="432"/>
      <c r="K206" s="432"/>
      <c r="L206" s="432"/>
      <c r="M206" s="432"/>
      <c r="N206" s="432"/>
      <c r="O206" s="432" t="s">
        <v>515</v>
      </c>
      <c r="P206" s="432">
        <v>0</v>
      </c>
      <c r="Q206" s="432"/>
      <c r="R206" s="426"/>
      <c r="S206" s="426"/>
      <c r="T206" s="432">
        <f t="shared" si="26"/>
        <v>0</v>
      </c>
      <c r="U206" s="432">
        <f t="shared" si="21"/>
        <v>0</v>
      </c>
      <c r="V206" s="426">
        <f t="shared" si="27"/>
        <v>0</v>
      </c>
      <c r="X206" s="423">
        <f t="shared" si="22"/>
        <v>0</v>
      </c>
      <c r="Y206" s="423">
        <f t="shared" si="23"/>
        <v>0</v>
      </c>
      <c r="Z206" s="423">
        <f t="shared" si="24"/>
        <v>0</v>
      </c>
      <c r="AA206" s="423"/>
      <c r="AB206" s="423">
        <f t="shared" si="25"/>
        <v>0</v>
      </c>
      <c r="AC206" s="423">
        <v>0</v>
      </c>
      <c r="AD206" s="423">
        <v>0</v>
      </c>
      <c r="AE206" s="423">
        <v>0</v>
      </c>
      <c r="AF206" s="423">
        <v>0</v>
      </c>
      <c r="AG206" s="423">
        <v>0</v>
      </c>
      <c r="AH206" s="423">
        <v>0</v>
      </c>
      <c r="AI206" s="423">
        <v>0</v>
      </c>
      <c r="AJ206" s="423">
        <v>0</v>
      </c>
      <c r="AK206" s="423">
        <v>0</v>
      </c>
      <c r="AL206" s="423">
        <v>0</v>
      </c>
    </row>
    <row r="207" spans="1:38">
      <c r="A207" s="261">
        <v>2482</v>
      </c>
      <c r="B207" s="261">
        <v>132201</v>
      </c>
      <c r="C207" s="261" t="s">
        <v>724</v>
      </c>
      <c r="D207" s="261" t="s">
        <v>482</v>
      </c>
      <c r="E207" s="436" t="s">
        <v>291</v>
      </c>
      <c r="F207" t="s">
        <v>304</v>
      </c>
      <c r="G207" s="433"/>
      <c r="H207" s="261"/>
      <c r="I207" s="261"/>
      <c r="J207" s="432"/>
      <c r="K207" s="432"/>
      <c r="L207" s="432"/>
      <c r="M207" s="432"/>
      <c r="N207" s="432"/>
      <c r="O207" s="432" t="s">
        <v>515</v>
      </c>
      <c r="P207" s="432">
        <v>0</v>
      </c>
      <c r="Q207" s="432"/>
      <c r="R207" s="426" t="s">
        <v>725</v>
      </c>
      <c r="S207" s="426"/>
      <c r="T207" s="432">
        <f t="shared" si="26"/>
        <v>0</v>
      </c>
      <c r="U207" s="432">
        <f t="shared" si="21"/>
        <v>0</v>
      </c>
      <c r="V207" s="426">
        <f t="shared" si="27"/>
        <v>0</v>
      </c>
      <c r="X207" s="423">
        <f t="shared" si="22"/>
        <v>0</v>
      </c>
      <c r="Y207" s="423">
        <f t="shared" si="23"/>
        <v>0</v>
      </c>
      <c r="Z207" s="423">
        <f t="shared" si="24"/>
        <v>0</v>
      </c>
      <c r="AA207" s="423"/>
      <c r="AB207" s="423">
        <f t="shared" si="25"/>
        <v>0</v>
      </c>
      <c r="AC207" s="423">
        <v>0</v>
      </c>
      <c r="AD207" s="423">
        <v>0</v>
      </c>
      <c r="AE207" s="423">
        <v>0</v>
      </c>
      <c r="AF207" s="423">
        <v>0</v>
      </c>
      <c r="AG207" s="423">
        <v>0</v>
      </c>
      <c r="AH207" s="423">
        <v>0</v>
      </c>
      <c r="AI207" s="423">
        <v>0</v>
      </c>
      <c r="AJ207" s="423">
        <v>0</v>
      </c>
      <c r="AK207" s="423">
        <v>0</v>
      </c>
      <c r="AL207" s="423">
        <v>0</v>
      </c>
    </row>
    <row r="208" spans="1:38">
      <c r="A208" s="261">
        <v>2245</v>
      </c>
      <c r="B208" s="261">
        <v>103295</v>
      </c>
      <c r="C208" s="261" t="s">
        <v>726</v>
      </c>
      <c r="D208" s="261" t="s">
        <v>484</v>
      </c>
      <c r="E208" s="436" t="s">
        <v>291</v>
      </c>
      <c r="F208" t="s">
        <v>304</v>
      </c>
      <c r="G208" s="433"/>
      <c r="H208" s="261"/>
      <c r="I208" s="261"/>
      <c r="J208" s="432"/>
      <c r="K208" s="432"/>
      <c r="L208" s="432"/>
      <c r="M208" s="432"/>
      <c r="N208" s="432">
        <v>30620.66</v>
      </c>
      <c r="O208" s="432" t="s">
        <v>515</v>
      </c>
      <c r="P208" s="432">
        <v>0</v>
      </c>
      <c r="Q208" s="432"/>
      <c r="R208" s="426"/>
      <c r="S208" s="426"/>
      <c r="T208" s="432">
        <f t="shared" si="26"/>
        <v>30620.66</v>
      </c>
      <c r="U208" s="432">
        <f t="shared" si="21"/>
        <v>0</v>
      </c>
      <c r="V208" s="426">
        <f t="shared" si="27"/>
        <v>-30620.66</v>
      </c>
      <c r="X208" s="423">
        <f t="shared" si="22"/>
        <v>0</v>
      </c>
      <c r="Y208" s="423">
        <f t="shared" si="23"/>
        <v>0</v>
      </c>
      <c r="Z208" s="423">
        <f t="shared" si="24"/>
        <v>30620.66</v>
      </c>
      <c r="AA208" s="423"/>
      <c r="AB208" s="423">
        <f t="shared" si="25"/>
        <v>0</v>
      </c>
      <c r="AC208" s="423">
        <v>0</v>
      </c>
      <c r="AD208" s="423">
        <v>0</v>
      </c>
      <c r="AE208" s="423">
        <v>0</v>
      </c>
      <c r="AF208" s="423">
        <v>0</v>
      </c>
      <c r="AG208" s="423">
        <v>0</v>
      </c>
      <c r="AH208" s="423">
        <v>0</v>
      </c>
      <c r="AI208" s="423">
        <v>0</v>
      </c>
      <c r="AJ208" s="423">
        <v>0</v>
      </c>
      <c r="AK208" s="423">
        <v>0</v>
      </c>
      <c r="AL208" s="423">
        <v>0</v>
      </c>
    </row>
    <row r="209" spans="1:38">
      <c r="A209" s="261">
        <v>2445</v>
      </c>
      <c r="B209" s="261">
        <v>103372</v>
      </c>
      <c r="C209" s="261" t="s">
        <v>727</v>
      </c>
      <c r="D209" s="261" t="s">
        <v>492</v>
      </c>
      <c r="E209" s="436" t="s">
        <v>291</v>
      </c>
      <c r="F209" t="s">
        <v>304</v>
      </c>
      <c r="G209" s="433"/>
      <c r="H209" s="261"/>
      <c r="I209" s="261"/>
      <c r="J209" s="432"/>
      <c r="K209" s="432"/>
      <c r="L209" s="432"/>
      <c r="M209" s="432"/>
      <c r="N209" s="432">
        <v>29846.63</v>
      </c>
      <c r="O209" s="432" t="s">
        <v>515</v>
      </c>
      <c r="P209" s="432">
        <v>0</v>
      </c>
      <c r="Q209" s="432"/>
      <c r="R209" s="426"/>
      <c r="S209" s="426"/>
      <c r="T209" s="432">
        <f t="shared" si="26"/>
        <v>29846.63</v>
      </c>
      <c r="U209" s="432">
        <f t="shared" si="21"/>
        <v>0</v>
      </c>
      <c r="V209" s="426">
        <f t="shared" si="27"/>
        <v>-29846.63</v>
      </c>
      <c r="X209" s="423">
        <f t="shared" si="22"/>
        <v>0</v>
      </c>
      <c r="Y209" s="423">
        <f t="shared" si="23"/>
        <v>0</v>
      </c>
      <c r="Z209" s="423">
        <f t="shared" si="24"/>
        <v>29846.63</v>
      </c>
      <c r="AA209" s="423"/>
      <c r="AB209" s="423">
        <f t="shared" si="25"/>
        <v>0</v>
      </c>
      <c r="AC209" s="423">
        <v>0</v>
      </c>
      <c r="AD209" s="423">
        <v>0</v>
      </c>
      <c r="AE209" s="423">
        <v>0</v>
      </c>
      <c r="AF209" s="423">
        <v>0</v>
      </c>
      <c r="AG209" s="423">
        <v>0</v>
      </c>
      <c r="AH209" s="423">
        <v>0</v>
      </c>
      <c r="AI209" s="423">
        <v>0</v>
      </c>
      <c r="AJ209" s="423">
        <v>0</v>
      </c>
      <c r="AK209" s="423">
        <v>0</v>
      </c>
      <c r="AL209" s="423">
        <v>0</v>
      </c>
    </row>
    <row r="210" spans="1:38">
      <c r="A210" s="261">
        <v>2278</v>
      </c>
      <c r="B210" s="261">
        <v>103310</v>
      </c>
      <c r="C210" s="261" t="s">
        <v>728</v>
      </c>
      <c r="D210" s="261" t="s">
        <v>493</v>
      </c>
      <c r="E210" s="436" t="s">
        <v>291</v>
      </c>
      <c r="F210" t="s">
        <v>304</v>
      </c>
      <c r="G210" s="433"/>
      <c r="H210" s="261"/>
      <c r="I210" s="261"/>
      <c r="J210" s="432"/>
      <c r="K210" s="432"/>
      <c r="L210" s="432"/>
      <c r="M210" s="432"/>
      <c r="N210" s="432">
        <v>43930.35</v>
      </c>
      <c r="O210" s="432" t="s">
        <v>515</v>
      </c>
      <c r="P210" s="432">
        <v>0</v>
      </c>
      <c r="Q210" s="432"/>
      <c r="R210" s="426"/>
      <c r="S210" s="426"/>
      <c r="T210" s="432">
        <f t="shared" si="26"/>
        <v>43930.35</v>
      </c>
      <c r="U210" s="432">
        <f t="shared" si="21"/>
        <v>0</v>
      </c>
      <c r="V210" s="426">
        <f t="shared" si="27"/>
        <v>-43930.35</v>
      </c>
      <c r="X210" s="423">
        <f t="shared" si="22"/>
        <v>0</v>
      </c>
      <c r="Y210" s="423">
        <f t="shared" si="23"/>
        <v>0</v>
      </c>
      <c r="Z210" s="423">
        <f t="shared" si="24"/>
        <v>43930.35</v>
      </c>
      <c r="AA210" s="423"/>
      <c r="AB210" s="423">
        <f t="shared" si="25"/>
        <v>0</v>
      </c>
      <c r="AC210" s="423">
        <v>0</v>
      </c>
      <c r="AD210" s="423">
        <v>0</v>
      </c>
      <c r="AE210" s="423">
        <v>0</v>
      </c>
      <c r="AF210" s="423">
        <v>0</v>
      </c>
      <c r="AG210" s="423">
        <v>0</v>
      </c>
      <c r="AH210" s="423">
        <v>0</v>
      </c>
      <c r="AI210" s="423">
        <v>0</v>
      </c>
      <c r="AJ210" s="423">
        <v>0</v>
      </c>
      <c r="AK210" s="423">
        <v>0</v>
      </c>
      <c r="AL210" s="423">
        <v>0</v>
      </c>
    </row>
    <row r="211" spans="1:38">
      <c r="A211" s="261">
        <v>2317</v>
      </c>
      <c r="B211" s="261">
        <v>103337</v>
      </c>
      <c r="C211" s="261" t="s">
        <v>729</v>
      </c>
      <c r="D211" s="261" t="s">
        <v>495</v>
      </c>
      <c r="E211" s="436" t="s">
        <v>291</v>
      </c>
      <c r="F211" t="s">
        <v>304</v>
      </c>
      <c r="G211" s="433"/>
      <c r="H211" s="261"/>
      <c r="I211" s="261"/>
      <c r="J211" s="432"/>
      <c r="K211" s="432"/>
      <c r="L211" s="432"/>
      <c r="M211" s="432"/>
      <c r="N211" s="432">
        <v>29369.85</v>
      </c>
      <c r="O211" s="432" t="s">
        <v>515</v>
      </c>
      <c r="P211" s="432">
        <v>0</v>
      </c>
      <c r="Q211" s="432"/>
      <c r="R211" s="426"/>
      <c r="S211" s="426"/>
      <c r="T211" s="432">
        <f t="shared" si="26"/>
        <v>29369.85</v>
      </c>
      <c r="U211" s="432">
        <f t="shared" si="21"/>
        <v>0</v>
      </c>
      <c r="V211" s="426">
        <f t="shared" si="27"/>
        <v>-29369.85</v>
      </c>
      <c r="X211" s="423">
        <f t="shared" si="22"/>
        <v>0</v>
      </c>
      <c r="Y211" s="423">
        <f t="shared" si="23"/>
        <v>0</v>
      </c>
      <c r="Z211" s="423">
        <f t="shared" si="24"/>
        <v>29369.85</v>
      </c>
      <c r="AA211" s="423"/>
      <c r="AB211" s="423">
        <f t="shared" si="25"/>
        <v>0</v>
      </c>
      <c r="AC211" s="423">
        <v>0</v>
      </c>
      <c r="AD211" s="423">
        <v>0</v>
      </c>
      <c r="AE211" s="423">
        <v>0</v>
      </c>
      <c r="AF211" s="423">
        <v>0</v>
      </c>
      <c r="AG211" s="423">
        <v>0</v>
      </c>
      <c r="AH211" s="423">
        <v>0</v>
      </c>
      <c r="AI211" s="423">
        <v>0</v>
      </c>
      <c r="AJ211" s="423">
        <v>0</v>
      </c>
      <c r="AK211" s="423">
        <v>0</v>
      </c>
      <c r="AL211" s="423">
        <v>0</v>
      </c>
    </row>
    <row r="212" spans="1:38">
      <c r="A212" s="261">
        <v>3421</v>
      </c>
      <c r="B212" s="261">
        <v>133996</v>
      </c>
      <c r="C212" s="261" t="s">
        <v>730</v>
      </c>
      <c r="D212" s="261" t="s">
        <v>498</v>
      </c>
      <c r="E212" s="436" t="s">
        <v>291</v>
      </c>
      <c r="F212" t="s">
        <v>304</v>
      </c>
      <c r="G212" s="433"/>
      <c r="H212" s="261"/>
      <c r="I212" s="261"/>
      <c r="J212" s="432"/>
      <c r="K212" s="432"/>
      <c r="L212" s="432"/>
      <c r="M212" s="432"/>
      <c r="N212" s="432"/>
      <c r="O212" s="432" t="s">
        <v>515</v>
      </c>
      <c r="P212" s="432">
        <v>0</v>
      </c>
      <c r="Q212" s="432"/>
      <c r="R212" s="426"/>
      <c r="S212" s="426"/>
      <c r="T212" s="432">
        <f t="shared" si="26"/>
        <v>0</v>
      </c>
      <c r="U212" s="432">
        <f t="shared" si="21"/>
        <v>0</v>
      </c>
      <c r="V212" s="426">
        <f t="shared" si="27"/>
        <v>0</v>
      </c>
      <c r="X212" s="423">
        <f t="shared" si="22"/>
        <v>0</v>
      </c>
      <c r="Y212" s="423">
        <f t="shared" si="23"/>
        <v>0</v>
      </c>
      <c r="Z212" s="423">
        <f t="shared" si="24"/>
        <v>0</v>
      </c>
      <c r="AA212" s="423"/>
      <c r="AB212" s="423">
        <f t="shared" si="25"/>
        <v>0</v>
      </c>
      <c r="AC212" s="423">
        <v>0</v>
      </c>
      <c r="AD212" s="423">
        <v>0</v>
      </c>
      <c r="AE212" s="423">
        <v>0</v>
      </c>
      <c r="AF212" s="423">
        <v>0</v>
      </c>
      <c r="AG212" s="423">
        <v>0</v>
      </c>
      <c r="AH212" s="423">
        <v>0</v>
      </c>
      <c r="AI212" s="423">
        <v>0</v>
      </c>
      <c r="AJ212" s="423">
        <v>0</v>
      </c>
      <c r="AK212" s="423">
        <v>0</v>
      </c>
      <c r="AL212" s="423">
        <v>0</v>
      </c>
    </row>
    <row r="213" spans="1:38">
      <c r="A213" s="261">
        <v>2184</v>
      </c>
      <c r="B213" s="261">
        <v>103262</v>
      </c>
      <c r="C213" s="261" t="s">
        <v>731</v>
      </c>
      <c r="D213" s="261" t="s">
        <v>465</v>
      </c>
      <c r="E213" s="436" t="s">
        <v>291</v>
      </c>
      <c r="F213" t="s">
        <v>304</v>
      </c>
      <c r="G213" s="433"/>
      <c r="H213" s="261"/>
      <c r="I213" s="261"/>
      <c r="J213" s="432"/>
      <c r="K213" s="432"/>
      <c r="L213" s="432"/>
      <c r="M213" s="432"/>
      <c r="N213" s="432">
        <v>39345.69</v>
      </c>
      <c r="O213" s="432" t="s">
        <v>515</v>
      </c>
      <c r="P213" s="432">
        <v>0</v>
      </c>
      <c r="Q213" s="432"/>
      <c r="R213" s="426"/>
      <c r="S213" s="426"/>
      <c r="T213" s="432">
        <f t="shared" si="26"/>
        <v>39345.69</v>
      </c>
      <c r="U213" s="432">
        <f t="shared" si="21"/>
        <v>0</v>
      </c>
      <c r="V213" s="426">
        <f t="shared" si="27"/>
        <v>-39345.69</v>
      </c>
      <c r="X213" s="423">
        <f t="shared" si="22"/>
        <v>0</v>
      </c>
      <c r="Y213" s="423">
        <f t="shared" si="23"/>
        <v>0</v>
      </c>
      <c r="Z213" s="423">
        <f t="shared" si="24"/>
        <v>39345.69</v>
      </c>
      <c r="AA213" s="423"/>
      <c r="AB213" s="423">
        <f t="shared" si="25"/>
        <v>0</v>
      </c>
      <c r="AC213" s="423">
        <v>0</v>
      </c>
      <c r="AD213" s="423">
        <v>0</v>
      </c>
      <c r="AE213" s="423">
        <v>0</v>
      </c>
      <c r="AF213" s="423">
        <v>0</v>
      </c>
      <c r="AG213" s="423">
        <v>0</v>
      </c>
      <c r="AH213" s="423">
        <v>0</v>
      </c>
      <c r="AI213" s="423">
        <v>0</v>
      </c>
      <c r="AJ213" s="423">
        <v>0</v>
      </c>
      <c r="AK213" s="423">
        <v>0</v>
      </c>
      <c r="AL213" s="423">
        <v>0</v>
      </c>
    </row>
    <row r="214" spans="1:38">
      <c r="A214" s="261"/>
      <c r="B214" s="261"/>
      <c r="C214" s="261"/>
      <c r="D214" s="430" t="s">
        <v>732</v>
      </c>
      <c r="E214" s="430"/>
      <c r="F214" s="242"/>
      <c r="G214" s="432">
        <f>SUM(G5:G213)</f>
        <v>213608.74</v>
      </c>
      <c r="H214" s="432">
        <f t="shared" ref="H214:M214" si="28">SUM(H5:H213)</f>
        <v>0</v>
      </c>
      <c r="I214" s="432">
        <f t="shared" si="28"/>
        <v>0</v>
      </c>
      <c r="J214" s="432">
        <f t="shared" si="28"/>
        <v>15437.07</v>
      </c>
      <c r="K214" s="432">
        <f t="shared" si="28"/>
        <v>14790.140000000001</v>
      </c>
      <c r="L214" s="432">
        <f t="shared" si="28"/>
        <v>0</v>
      </c>
      <c r="M214" s="432">
        <f t="shared" si="28"/>
        <v>0</v>
      </c>
      <c r="N214" s="432">
        <f>SUM(N5:N213)</f>
        <v>3152241.2840000005</v>
      </c>
      <c r="O214" s="432">
        <f t="shared" ref="O214:P214" si="29">SUM(O5:O213)</f>
        <v>0</v>
      </c>
      <c r="P214" s="432">
        <f t="shared" si="29"/>
        <v>0</v>
      </c>
      <c r="Q214" s="432">
        <f>SUM(Q5:Q213)</f>
        <v>111853.65</v>
      </c>
      <c r="R214" s="426">
        <f t="shared" ref="R214:AL214" si="30">SUM(R5:R213)</f>
        <v>0</v>
      </c>
      <c r="S214" s="426">
        <f t="shared" si="30"/>
        <v>0</v>
      </c>
      <c r="T214" s="432">
        <f t="shared" si="30"/>
        <v>3381459.9740000009</v>
      </c>
      <c r="U214" s="432">
        <f t="shared" si="30"/>
        <v>126643.79</v>
      </c>
      <c r="V214" s="426">
        <f t="shared" si="30"/>
        <v>-3254816.1840000008</v>
      </c>
      <c r="W214" s="427">
        <f t="shared" si="30"/>
        <v>0</v>
      </c>
      <c r="X214" s="428">
        <f t="shared" si="30"/>
        <v>229045.81</v>
      </c>
      <c r="Y214" s="428">
        <f t="shared" si="30"/>
        <v>14790.140000000001</v>
      </c>
      <c r="Z214" s="428">
        <f t="shared" si="30"/>
        <v>3152241.2840000005</v>
      </c>
      <c r="AA214" s="428">
        <f t="shared" si="30"/>
        <v>172.88</v>
      </c>
      <c r="AB214" s="428">
        <f t="shared" si="30"/>
        <v>111853.65</v>
      </c>
      <c r="AC214" s="428">
        <f t="shared" si="30"/>
        <v>254.83</v>
      </c>
      <c r="AD214" s="428">
        <f t="shared" si="30"/>
        <v>2311.7399999999998</v>
      </c>
      <c r="AE214" s="428">
        <f t="shared" si="30"/>
        <v>16346.9</v>
      </c>
      <c r="AF214" s="428">
        <f t="shared" si="30"/>
        <v>3364.97</v>
      </c>
      <c r="AG214" s="428">
        <f t="shared" si="30"/>
        <v>18840.920000000002</v>
      </c>
      <c r="AH214" s="428">
        <f t="shared" si="30"/>
        <v>5475.65</v>
      </c>
      <c r="AI214" s="428">
        <f t="shared" si="30"/>
        <v>10484.15</v>
      </c>
      <c r="AJ214" s="428">
        <f t="shared" si="30"/>
        <v>46385.909999999996</v>
      </c>
      <c r="AK214" s="428">
        <f t="shared" si="30"/>
        <v>59047.06</v>
      </c>
      <c r="AL214" s="428">
        <f t="shared" si="30"/>
        <v>8550</v>
      </c>
    </row>
    <row r="215" spans="1:38">
      <c r="X215" s="423"/>
      <c r="Y215" s="423"/>
      <c r="Z215" s="423"/>
      <c r="AA215" s="423"/>
      <c r="AB215" s="423"/>
      <c r="AC215" s="423"/>
      <c r="AD215" s="423"/>
      <c r="AE215" s="423"/>
      <c r="AF215" s="423"/>
      <c r="AG215" s="423"/>
      <c r="AH215" s="423"/>
      <c r="AI215" s="423"/>
      <c r="AJ215" s="423"/>
      <c r="AK215" s="423"/>
      <c r="AL215" s="423"/>
    </row>
    <row r="216" spans="1:38">
      <c r="X216" s="423"/>
      <c r="Y216" s="423"/>
      <c r="Z216" s="423"/>
      <c r="AA216" s="423"/>
      <c r="AB216" s="423"/>
      <c r="AC216" s="423"/>
      <c r="AD216" s="423"/>
      <c r="AE216" s="423"/>
      <c r="AF216" s="423"/>
      <c r="AG216" s="423"/>
      <c r="AH216" s="423"/>
      <c r="AI216" s="423"/>
      <c r="AJ216" s="423"/>
      <c r="AK216" s="423"/>
      <c r="AL216" s="423"/>
    </row>
    <row r="222" spans="1:38">
      <c r="E222" s="384"/>
    </row>
    <row r="225" spans="14:14">
      <c r="N225" t="s">
        <v>549</v>
      </c>
    </row>
    <row r="226" spans="14:14">
      <c r="N226" t="s">
        <v>549</v>
      </c>
    </row>
  </sheetData>
  <sheetProtection algorithmName="SHA-512" hashValue="m+NY9wbnJ6vXxrqf9gxjzAGRbBW1TyjVXEn9XpEo4qV9skjYPRtwU0IbyNkUKVHfZhNFGZfrSC2N6NkCIAOE7w==" saltValue="iMsYC/TqZ7Mm/i0UP19wgA==" spinCount="100000" sheet="1" autoFilter="0"/>
  <autoFilter ref="A4:AL214" xr:uid="{C3AF3CC5-B496-4246-A8B6-7D878611CD09}"/>
  <mergeCells count="2">
    <mergeCell ref="X1:AB1"/>
    <mergeCell ref="AC1:AL1"/>
  </mergeCells>
  <conditionalFormatting sqref="A4:I5">
    <cfRule type="cellIs" dxfId="30" priority="5" operator="lessThan">
      <formula>0</formula>
    </cfRule>
  </conditionalFormatting>
  <conditionalFormatting sqref="J4:V4">
    <cfRule type="cellIs" dxfId="29" priority="1" operator="lessThan">
      <formula>0</formula>
    </cfRule>
  </conditionalFormatting>
  <pageMargins left="0.7" right="0.7" top="0.75" bottom="0.75" header="0.3" footer="0.3"/>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A070-6FA8-448B-A9D0-163323B277CC}">
  <dimension ref="A2:T2137"/>
  <sheetViews>
    <sheetView workbookViewId="0">
      <selection activeCell="D4" sqref="D4"/>
    </sheetView>
  </sheetViews>
  <sheetFormatPr defaultRowHeight="14.5"/>
  <cols>
    <col min="1" max="1" width="17.81640625" customWidth="1"/>
    <col min="2" max="2" width="18.7265625" customWidth="1"/>
    <col min="3" max="3" width="8.7265625" customWidth="1"/>
    <col min="4" max="4" width="27.1796875" customWidth="1"/>
    <col min="5" max="5" width="8" customWidth="1"/>
    <col min="7" max="7" width="9.81640625" bestFit="1" customWidth="1"/>
    <col min="8" max="8" width="27.453125" customWidth="1"/>
    <col min="9" max="9" width="36.54296875" bestFit="1" customWidth="1"/>
    <col min="10" max="10" width="35.81640625" customWidth="1"/>
    <col min="11" max="11" width="20.54296875" customWidth="1"/>
    <col min="12" max="12" width="13.26953125" customWidth="1"/>
    <col min="13" max="13" width="13.1796875" customWidth="1"/>
    <col min="14" max="14" width="11.1796875" customWidth="1"/>
    <col min="15" max="15" width="16.7265625" customWidth="1"/>
    <col min="16" max="16" width="17.81640625" customWidth="1"/>
    <col min="19" max="19" width="17.81640625" customWidth="1"/>
  </cols>
  <sheetData>
    <row r="2" spans="1:20" ht="52">
      <c r="A2" s="267" t="s">
        <v>740</v>
      </c>
      <c r="B2" s="268" t="s">
        <v>741</v>
      </c>
      <c r="C2" s="269" t="s">
        <v>742</v>
      </c>
      <c r="D2" s="270"/>
      <c r="E2" s="270"/>
      <c r="F2" s="270" t="s">
        <v>743</v>
      </c>
      <c r="G2" s="269" t="s">
        <v>744</v>
      </c>
      <c r="H2" s="271" t="s">
        <v>745</v>
      </c>
      <c r="I2" s="272" t="s">
        <v>746</v>
      </c>
      <c r="J2" s="273" t="s">
        <v>747</v>
      </c>
      <c r="K2" s="274" t="s">
        <v>748</v>
      </c>
      <c r="L2" s="275" t="s">
        <v>749</v>
      </c>
      <c r="M2" s="275" t="s">
        <v>750</v>
      </c>
      <c r="N2" s="275" t="s">
        <v>751</v>
      </c>
      <c r="O2" s="276" t="s">
        <v>752</v>
      </c>
      <c r="P2" s="267" t="s">
        <v>753</v>
      </c>
      <c r="S2" s="267" t="s">
        <v>740</v>
      </c>
    </row>
    <row r="3" spans="1:20">
      <c r="A3" s="277">
        <v>1027</v>
      </c>
      <c r="B3" s="278" t="s">
        <v>10</v>
      </c>
      <c r="C3" s="279" t="s">
        <v>754</v>
      </c>
      <c r="D3" s="279" t="s">
        <v>192</v>
      </c>
      <c r="E3" s="279" t="s">
        <v>755</v>
      </c>
      <c r="F3" s="280" t="s">
        <v>35</v>
      </c>
      <c r="G3" s="281">
        <v>-6889.2</v>
      </c>
      <c r="H3" s="282" t="s">
        <v>756</v>
      </c>
      <c r="I3" s="283" t="s">
        <v>757</v>
      </c>
      <c r="J3" s="284"/>
      <c r="K3" s="285" t="s">
        <v>758</v>
      </c>
      <c r="L3" s="286" t="s">
        <v>549</v>
      </c>
      <c r="M3" s="287"/>
      <c r="N3" s="287"/>
      <c r="O3" s="288" t="s">
        <v>759</v>
      </c>
      <c r="P3" s="277" t="s">
        <v>760</v>
      </c>
      <c r="S3" s="277">
        <v>1027</v>
      </c>
      <c r="T3" t="s">
        <v>281</v>
      </c>
    </row>
    <row r="4" spans="1:20">
      <c r="A4" s="289">
        <v>1027</v>
      </c>
      <c r="B4" s="290" t="s">
        <v>11</v>
      </c>
      <c r="C4" s="291" t="s">
        <v>761</v>
      </c>
      <c r="D4" s="279" t="s">
        <v>195</v>
      </c>
      <c r="E4" s="279"/>
      <c r="F4" s="292" t="s">
        <v>97</v>
      </c>
      <c r="G4" s="293">
        <v>373.93</v>
      </c>
      <c r="H4" s="293" t="s">
        <v>762</v>
      </c>
      <c r="I4" s="294" t="s">
        <v>763</v>
      </c>
      <c r="J4" s="295" t="s">
        <v>764</v>
      </c>
      <c r="K4" s="296"/>
      <c r="L4" s="297" t="s">
        <v>759</v>
      </c>
      <c r="M4" s="298"/>
      <c r="N4" s="299"/>
      <c r="O4" s="300" t="s">
        <v>759</v>
      </c>
      <c r="P4" s="289" t="s">
        <v>765</v>
      </c>
      <c r="S4" s="289">
        <v>1027</v>
      </c>
      <c r="T4" t="s">
        <v>281</v>
      </c>
    </row>
    <row r="5" spans="1:20">
      <c r="A5" s="289">
        <v>1027</v>
      </c>
      <c r="B5" s="290" t="s">
        <v>11</v>
      </c>
      <c r="C5" s="291" t="s">
        <v>761</v>
      </c>
      <c r="D5" s="279" t="s">
        <v>195</v>
      </c>
      <c r="E5" s="279"/>
      <c r="F5" s="292" t="s">
        <v>77</v>
      </c>
      <c r="G5" s="293">
        <v>1085</v>
      </c>
      <c r="H5" s="293" t="s">
        <v>766</v>
      </c>
      <c r="I5" s="294" t="s">
        <v>767</v>
      </c>
      <c r="J5" s="295" t="s">
        <v>764</v>
      </c>
      <c r="K5" s="296"/>
      <c r="L5" s="297" t="s">
        <v>759</v>
      </c>
      <c r="M5" s="298"/>
      <c r="N5" s="299"/>
      <c r="O5" s="300" t="s">
        <v>759</v>
      </c>
      <c r="P5" s="289" t="s">
        <v>768</v>
      </c>
      <c r="S5" s="289">
        <v>1027</v>
      </c>
      <c r="T5" t="s">
        <v>281</v>
      </c>
    </row>
    <row r="6" spans="1:20">
      <c r="A6" s="289">
        <v>1027</v>
      </c>
      <c r="B6" s="290" t="s">
        <v>11</v>
      </c>
      <c r="C6" s="291" t="s">
        <v>761</v>
      </c>
      <c r="D6" s="279" t="s">
        <v>195</v>
      </c>
      <c r="E6" s="279"/>
      <c r="F6" s="292" t="s">
        <v>97</v>
      </c>
      <c r="G6" s="293">
        <v>225</v>
      </c>
      <c r="H6" s="293" t="s">
        <v>769</v>
      </c>
      <c r="I6" s="294" t="s">
        <v>770</v>
      </c>
      <c r="J6" s="295" t="s">
        <v>764</v>
      </c>
      <c r="K6" s="296"/>
      <c r="L6" s="297" t="s">
        <v>759</v>
      </c>
      <c r="M6" s="298"/>
      <c r="N6" s="299"/>
      <c r="O6" s="300" t="s">
        <v>759</v>
      </c>
      <c r="P6" s="289" t="s">
        <v>771</v>
      </c>
      <c r="S6" s="289">
        <v>1027</v>
      </c>
      <c r="T6" t="s">
        <v>281</v>
      </c>
    </row>
    <row r="7" spans="1:20">
      <c r="A7" s="289">
        <v>1027</v>
      </c>
      <c r="B7" s="290" t="s">
        <v>11</v>
      </c>
      <c r="C7" s="291" t="s">
        <v>761</v>
      </c>
      <c r="D7" s="279" t="s">
        <v>195</v>
      </c>
      <c r="E7" s="279"/>
      <c r="F7" s="292" t="s">
        <v>91</v>
      </c>
      <c r="G7" s="293">
        <v>2015.52</v>
      </c>
      <c r="H7" s="293" t="s">
        <v>772</v>
      </c>
      <c r="I7" s="294" t="s">
        <v>773</v>
      </c>
      <c r="J7" s="295" t="s">
        <v>764</v>
      </c>
      <c r="K7" s="296"/>
      <c r="L7" s="297" t="s">
        <v>759</v>
      </c>
      <c r="M7" s="298"/>
      <c r="N7" s="299"/>
      <c r="O7" s="300" t="s">
        <v>759</v>
      </c>
      <c r="P7" s="289" t="s">
        <v>774</v>
      </c>
      <c r="S7" s="289">
        <v>1027</v>
      </c>
      <c r="T7" t="s">
        <v>281</v>
      </c>
    </row>
    <row r="8" spans="1:20">
      <c r="A8" s="289">
        <v>1027</v>
      </c>
      <c r="B8" s="290" t="s">
        <v>11</v>
      </c>
      <c r="C8" s="291" t="s">
        <v>761</v>
      </c>
      <c r="D8" s="279" t="s">
        <v>195</v>
      </c>
      <c r="E8" s="279"/>
      <c r="F8" s="292" t="s">
        <v>77</v>
      </c>
      <c r="G8" s="293">
        <v>183</v>
      </c>
      <c r="H8" s="293" t="s">
        <v>775</v>
      </c>
      <c r="I8" s="294" t="s">
        <v>776</v>
      </c>
      <c r="J8" s="295" t="s">
        <v>764</v>
      </c>
      <c r="K8" s="296"/>
      <c r="L8" s="297" t="s">
        <v>759</v>
      </c>
      <c r="M8" s="298"/>
      <c r="N8" s="299"/>
      <c r="O8" s="300" t="s">
        <v>759</v>
      </c>
      <c r="P8" s="289" t="s">
        <v>777</v>
      </c>
      <c r="S8" s="289">
        <v>1027</v>
      </c>
      <c r="T8" t="s">
        <v>281</v>
      </c>
    </row>
    <row r="9" spans="1:20">
      <c r="A9" s="289">
        <v>1027</v>
      </c>
      <c r="B9" s="290" t="s">
        <v>11</v>
      </c>
      <c r="C9" s="291" t="s">
        <v>761</v>
      </c>
      <c r="D9" s="279" t="s">
        <v>195</v>
      </c>
      <c r="E9" s="279"/>
      <c r="F9" s="292" t="s">
        <v>138</v>
      </c>
      <c r="G9" s="293">
        <v>867.23</v>
      </c>
      <c r="H9" s="293" t="s">
        <v>778</v>
      </c>
      <c r="I9" s="294" t="s">
        <v>779</v>
      </c>
      <c r="J9" s="295" t="s">
        <v>764</v>
      </c>
      <c r="K9" s="296"/>
      <c r="L9" s="297" t="s">
        <v>759</v>
      </c>
      <c r="M9" s="298"/>
      <c r="N9" s="299"/>
      <c r="O9" s="300" t="s">
        <v>759</v>
      </c>
      <c r="P9" s="289" t="s">
        <v>780</v>
      </c>
      <c r="S9" s="289">
        <v>1027</v>
      </c>
      <c r="T9" t="s">
        <v>281</v>
      </c>
    </row>
    <row r="10" spans="1:20">
      <c r="A10" s="301">
        <v>2010</v>
      </c>
      <c r="B10" s="302" t="s">
        <v>11</v>
      </c>
      <c r="C10" s="303" t="s">
        <v>761</v>
      </c>
      <c r="D10" s="304" t="s">
        <v>195</v>
      </c>
      <c r="E10" s="304" t="s">
        <v>781</v>
      </c>
      <c r="F10" s="305" t="s">
        <v>83</v>
      </c>
      <c r="G10" s="303">
        <v>465.85</v>
      </c>
      <c r="H10" s="306" t="s">
        <v>782</v>
      </c>
      <c r="I10" s="307" t="s">
        <v>783</v>
      </c>
      <c r="J10" s="308" t="s">
        <v>764</v>
      </c>
      <c r="K10" s="309" t="s">
        <v>781</v>
      </c>
      <c r="L10" s="310" t="s">
        <v>781</v>
      </c>
      <c r="M10" s="311" t="s">
        <v>781</v>
      </c>
      <c r="N10" s="312" t="s">
        <v>781</v>
      </c>
      <c r="O10" s="313" t="s">
        <v>781</v>
      </c>
      <c r="P10" s="301" t="s">
        <v>784</v>
      </c>
      <c r="S10" s="301">
        <v>2010</v>
      </c>
      <c r="T10" t="s">
        <v>281</v>
      </c>
    </row>
    <row r="11" spans="1:20">
      <c r="A11" s="314">
        <v>2010</v>
      </c>
      <c r="B11" s="315" t="s">
        <v>11</v>
      </c>
      <c r="C11" s="316" t="s">
        <v>761</v>
      </c>
      <c r="D11" s="317" t="s">
        <v>195</v>
      </c>
      <c r="E11" s="317" t="s">
        <v>781</v>
      </c>
      <c r="F11" s="318" t="s">
        <v>85</v>
      </c>
      <c r="G11" s="316">
        <v>6328.59</v>
      </c>
      <c r="H11" s="319" t="s">
        <v>785</v>
      </c>
      <c r="I11" s="320" t="s">
        <v>786</v>
      </c>
      <c r="J11" s="308" t="s">
        <v>764</v>
      </c>
      <c r="K11" s="309" t="s">
        <v>781</v>
      </c>
      <c r="L11" s="321" t="s">
        <v>781</v>
      </c>
      <c r="M11" s="322" t="s">
        <v>781</v>
      </c>
      <c r="N11" s="323" t="s">
        <v>781</v>
      </c>
      <c r="O11" s="324" t="s">
        <v>781</v>
      </c>
      <c r="P11" s="314" t="s">
        <v>787</v>
      </c>
      <c r="S11" s="314">
        <v>2010</v>
      </c>
      <c r="T11" t="s">
        <v>281</v>
      </c>
    </row>
    <row r="12" spans="1:20">
      <c r="A12" s="314">
        <v>2010</v>
      </c>
      <c r="B12" s="315" t="s">
        <v>11</v>
      </c>
      <c r="C12" s="316" t="s">
        <v>761</v>
      </c>
      <c r="D12" s="317" t="s">
        <v>195</v>
      </c>
      <c r="E12" s="317" t="s">
        <v>781</v>
      </c>
      <c r="F12" s="318" t="s">
        <v>93</v>
      </c>
      <c r="G12" s="316">
        <v>4536.21</v>
      </c>
      <c r="H12" s="319" t="s">
        <v>788</v>
      </c>
      <c r="I12" s="325" t="s">
        <v>789</v>
      </c>
      <c r="J12" s="308" t="s">
        <v>764</v>
      </c>
      <c r="K12" s="309" t="s">
        <v>781</v>
      </c>
      <c r="L12" s="321" t="s">
        <v>781</v>
      </c>
      <c r="M12" s="322" t="s">
        <v>781</v>
      </c>
      <c r="N12" s="323" t="s">
        <v>781</v>
      </c>
      <c r="O12" s="324" t="s">
        <v>781</v>
      </c>
      <c r="P12" s="314" t="s">
        <v>790</v>
      </c>
      <c r="S12" s="314">
        <v>2010</v>
      </c>
      <c r="T12" t="s">
        <v>281</v>
      </c>
    </row>
    <row r="13" spans="1:20">
      <c r="A13" s="314">
        <v>2010</v>
      </c>
      <c r="B13" s="315" t="s">
        <v>11</v>
      </c>
      <c r="C13" s="316" t="s">
        <v>761</v>
      </c>
      <c r="D13" s="317" t="s">
        <v>195</v>
      </c>
      <c r="E13" s="317" t="s">
        <v>781</v>
      </c>
      <c r="F13" s="318" t="s">
        <v>91</v>
      </c>
      <c r="G13" s="316">
        <v>5848.75</v>
      </c>
      <c r="H13" s="316" t="s">
        <v>791</v>
      </c>
      <c r="I13" s="320" t="s">
        <v>792</v>
      </c>
      <c r="J13" s="308" t="s">
        <v>764</v>
      </c>
      <c r="K13" s="309" t="s">
        <v>781</v>
      </c>
      <c r="L13" s="321" t="s">
        <v>781</v>
      </c>
      <c r="M13" s="322" t="s">
        <v>781</v>
      </c>
      <c r="N13" s="323" t="s">
        <v>781</v>
      </c>
      <c r="O13" s="324" t="s">
        <v>781</v>
      </c>
      <c r="P13" s="314" t="s">
        <v>793</v>
      </c>
      <c r="S13" s="314">
        <v>2010</v>
      </c>
      <c r="T13" t="s">
        <v>281</v>
      </c>
    </row>
    <row r="14" spans="1:20">
      <c r="A14" s="314">
        <v>2010</v>
      </c>
      <c r="B14" s="315" t="s">
        <v>11</v>
      </c>
      <c r="C14" s="316" t="s">
        <v>761</v>
      </c>
      <c r="D14" s="317" t="s">
        <v>195</v>
      </c>
      <c r="E14" s="317" t="s">
        <v>781</v>
      </c>
      <c r="F14" s="318" t="s">
        <v>71</v>
      </c>
      <c r="G14" s="316">
        <v>1050</v>
      </c>
      <c r="H14" s="319" t="s">
        <v>794</v>
      </c>
      <c r="I14" s="325" t="s">
        <v>795</v>
      </c>
      <c r="J14" s="308" t="s">
        <v>764</v>
      </c>
      <c r="K14" s="309" t="s">
        <v>781</v>
      </c>
      <c r="L14" s="321" t="s">
        <v>781</v>
      </c>
      <c r="M14" s="322" t="s">
        <v>781</v>
      </c>
      <c r="N14" s="323" t="s">
        <v>781</v>
      </c>
      <c r="O14" s="324" t="s">
        <v>781</v>
      </c>
      <c r="P14" s="314" t="s">
        <v>796</v>
      </c>
      <c r="S14" s="314">
        <v>2010</v>
      </c>
      <c r="T14" t="s">
        <v>281</v>
      </c>
    </row>
    <row r="15" spans="1:20">
      <c r="A15" s="314">
        <v>2010</v>
      </c>
      <c r="B15" s="315" t="s">
        <v>11</v>
      </c>
      <c r="C15" s="316" t="s">
        <v>761</v>
      </c>
      <c r="D15" s="317" t="s">
        <v>195</v>
      </c>
      <c r="E15" s="317" t="s">
        <v>781</v>
      </c>
      <c r="F15" s="318" t="s">
        <v>77</v>
      </c>
      <c r="G15" s="316">
        <v>13071.7</v>
      </c>
      <c r="H15" s="316" t="s">
        <v>797</v>
      </c>
      <c r="I15" s="320" t="s">
        <v>798</v>
      </c>
      <c r="J15" s="308" t="s">
        <v>764</v>
      </c>
      <c r="K15" s="309" t="s">
        <v>781</v>
      </c>
      <c r="L15" s="321" t="s">
        <v>781</v>
      </c>
      <c r="M15" s="322" t="s">
        <v>781</v>
      </c>
      <c r="N15" s="323" t="s">
        <v>781</v>
      </c>
      <c r="O15" s="324" t="s">
        <v>781</v>
      </c>
      <c r="P15" s="314" t="s">
        <v>799</v>
      </c>
      <c r="S15" s="314">
        <v>2010</v>
      </c>
      <c r="T15" t="s">
        <v>281</v>
      </c>
    </row>
    <row r="16" spans="1:20">
      <c r="A16" s="314">
        <v>2010</v>
      </c>
      <c r="B16" s="315" t="s">
        <v>11</v>
      </c>
      <c r="C16" s="316" t="s">
        <v>761</v>
      </c>
      <c r="D16" s="317" t="s">
        <v>195</v>
      </c>
      <c r="E16" s="317" t="s">
        <v>781</v>
      </c>
      <c r="F16" s="318" t="s">
        <v>97</v>
      </c>
      <c r="G16" s="316">
        <v>4450</v>
      </c>
      <c r="H16" s="319" t="s">
        <v>800</v>
      </c>
      <c r="I16" s="325" t="s">
        <v>801</v>
      </c>
      <c r="J16" s="308" t="s">
        <v>764</v>
      </c>
      <c r="K16" s="309" t="s">
        <v>781</v>
      </c>
      <c r="L16" s="321" t="s">
        <v>781</v>
      </c>
      <c r="M16" s="322" t="s">
        <v>781</v>
      </c>
      <c r="N16" s="323" t="s">
        <v>781</v>
      </c>
      <c r="O16" s="324" t="s">
        <v>781</v>
      </c>
      <c r="P16" s="314" t="s">
        <v>802</v>
      </c>
      <c r="S16" s="314">
        <v>2010</v>
      </c>
      <c r="T16" t="s">
        <v>281</v>
      </c>
    </row>
    <row r="17" spans="1:20">
      <c r="A17" s="314">
        <v>2010</v>
      </c>
      <c r="B17" s="315" t="s">
        <v>11</v>
      </c>
      <c r="C17" s="316" t="s">
        <v>761</v>
      </c>
      <c r="D17" s="317" t="s">
        <v>195</v>
      </c>
      <c r="E17" s="317" t="s">
        <v>781</v>
      </c>
      <c r="F17" s="318" t="s">
        <v>93</v>
      </c>
      <c r="G17" s="316">
        <v>6522.36</v>
      </c>
      <c r="H17" s="316" t="s">
        <v>803</v>
      </c>
      <c r="I17" s="320" t="s">
        <v>804</v>
      </c>
      <c r="J17" s="308" t="s">
        <v>764</v>
      </c>
      <c r="K17" s="309" t="s">
        <v>781</v>
      </c>
      <c r="L17" s="321" t="s">
        <v>781</v>
      </c>
      <c r="M17" s="322" t="s">
        <v>781</v>
      </c>
      <c r="N17" s="323" t="s">
        <v>781</v>
      </c>
      <c r="O17" s="324" t="s">
        <v>781</v>
      </c>
      <c r="P17" s="314" t="s">
        <v>805</v>
      </c>
      <c r="S17" s="314">
        <v>2010</v>
      </c>
      <c r="T17" t="s">
        <v>281</v>
      </c>
    </row>
    <row r="18" spans="1:20">
      <c r="A18" s="314">
        <v>2010</v>
      </c>
      <c r="B18" s="315" t="s">
        <v>11</v>
      </c>
      <c r="C18" s="316" t="s">
        <v>761</v>
      </c>
      <c r="D18" s="317" t="s">
        <v>195</v>
      </c>
      <c r="E18" s="317" t="s">
        <v>781</v>
      </c>
      <c r="F18" s="318" t="s">
        <v>57</v>
      </c>
      <c r="G18" s="316">
        <v>2560.54</v>
      </c>
      <c r="H18" s="316" t="s">
        <v>806</v>
      </c>
      <c r="I18" s="320" t="s">
        <v>807</v>
      </c>
      <c r="J18" s="308" t="s">
        <v>764</v>
      </c>
      <c r="K18" s="309" t="s">
        <v>781</v>
      </c>
      <c r="L18" s="321" t="s">
        <v>781</v>
      </c>
      <c r="M18" s="322" t="s">
        <v>781</v>
      </c>
      <c r="N18" s="323" t="s">
        <v>781</v>
      </c>
      <c r="O18" s="324" t="s">
        <v>781</v>
      </c>
      <c r="P18" s="314" t="s">
        <v>808</v>
      </c>
      <c r="S18" s="314">
        <v>2010</v>
      </c>
      <c r="T18" t="s">
        <v>281</v>
      </c>
    </row>
    <row r="19" spans="1:20">
      <c r="A19" s="314">
        <v>2010</v>
      </c>
      <c r="B19" s="315" t="s">
        <v>11</v>
      </c>
      <c r="C19" s="316" t="s">
        <v>761</v>
      </c>
      <c r="D19" s="317" t="s">
        <v>195</v>
      </c>
      <c r="E19" s="317" t="s">
        <v>781</v>
      </c>
      <c r="F19" s="318" t="s">
        <v>97</v>
      </c>
      <c r="G19" s="316">
        <v>211.5</v>
      </c>
      <c r="H19" s="319" t="s">
        <v>809</v>
      </c>
      <c r="I19" s="325" t="s">
        <v>810</v>
      </c>
      <c r="J19" s="308" t="s">
        <v>764</v>
      </c>
      <c r="K19" s="309" t="s">
        <v>781</v>
      </c>
      <c r="L19" s="321" t="s">
        <v>781</v>
      </c>
      <c r="M19" s="322" t="s">
        <v>781</v>
      </c>
      <c r="N19" s="323" t="s">
        <v>781</v>
      </c>
      <c r="O19" s="324" t="s">
        <v>781</v>
      </c>
      <c r="P19" s="314" t="s">
        <v>811</v>
      </c>
      <c r="S19" s="314">
        <v>2010</v>
      </c>
      <c r="T19" t="s">
        <v>281</v>
      </c>
    </row>
    <row r="20" spans="1:20">
      <c r="A20" s="314">
        <v>2010</v>
      </c>
      <c r="B20" s="315" t="s">
        <v>11</v>
      </c>
      <c r="C20" s="316" t="s">
        <v>761</v>
      </c>
      <c r="D20" s="317" t="s">
        <v>195</v>
      </c>
      <c r="E20" s="317" t="s">
        <v>781</v>
      </c>
      <c r="F20" s="318" t="s">
        <v>103</v>
      </c>
      <c r="G20" s="316">
        <v>58.93</v>
      </c>
      <c r="H20" s="319" t="s">
        <v>812</v>
      </c>
      <c r="I20" s="325" t="s">
        <v>813</v>
      </c>
      <c r="J20" s="308" t="s">
        <v>764</v>
      </c>
      <c r="K20" s="309" t="s">
        <v>781</v>
      </c>
      <c r="L20" s="321" t="s">
        <v>781</v>
      </c>
      <c r="M20" s="322" t="s">
        <v>781</v>
      </c>
      <c r="N20" s="323" t="s">
        <v>781</v>
      </c>
      <c r="O20" s="324" t="s">
        <v>781</v>
      </c>
      <c r="P20" s="314" t="s">
        <v>814</v>
      </c>
      <c r="S20" s="314">
        <v>2010</v>
      </c>
      <c r="T20" t="s">
        <v>281</v>
      </c>
    </row>
    <row r="21" spans="1:20">
      <c r="A21" s="314">
        <v>2010</v>
      </c>
      <c r="B21" s="315" t="s">
        <v>11</v>
      </c>
      <c r="C21" s="316" t="s">
        <v>761</v>
      </c>
      <c r="D21" s="317" t="s">
        <v>195</v>
      </c>
      <c r="E21" s="317" t="s">
        <v>781</v>
      </c>
      <c r="F21" s="318" t="s">
        <v>81</v>
      </c>
      <c r="G21" s="316">
        <v>24.2</v>
      </c>
      <c r="H21" s="319" t="s">
        <v>815</v>
      </c>
      <c r="I21" s="325" t="s">
        <v>816</v>
      </c>
      <c r="J21" s="308" t="s">
        <v>764</v>
      </c>
      <c r="K21" s="309" t="s">
        <v>781</v>
      </c>
      <c r="L21" s="321" t="s">
        <v>781</v>
      </c>
      <c r="M21" s="322" t="s">
        <v>781</v>
      </c>
      <c r="N21" s="323" t="s">
        <v>781</v>
      </c>
      <c r="O21" s="324" t="s">
        <v>781</v>
      </c>
      <c r="P21" s="314" t="s">
        <v>817</v>
      </c>
      <c r="S21" s="314">
        <v>2010</v>
      </c>
      <c r="T21" t="s">
        <v>281</v>
      </c>
    </row>
    <row r="22" spans="1:20">
      <c r="A22" s="314">
        <v>2010</v>
      </c>
      <c r="B22" s="315" t="s">
        <v>11</v>
      </c>
      <c r="C22" s="316" t="s">
        <v>754</v>
      </c>
      <c r="D22" s="317" t="s">
        <v>196</v>
      </c>
      <c r="E22" s="317" t="s">
        <v>781</v>
      </c>
      <c r="F22" s="318" t="s">
        <v>77</v>
      </c>
      <c r="G22" s="316">
        <v>760</v>
      </c>
      <c r="H22" s="316" t="s">
        <v>754</v>
      </c>
      <c r="I22" s="320" t="s">
        <v>818</v>
      </c>
      <c r="J22" s="308" t="s">
        <v>819</v>
      </c>
      <c r="K22" s="309" t="s">
        <v>781</v>
      </c>
      <c r="L22" s="321" t="s">
        <v>781</v>
      </c>
      <c r="M22" s="322" t="s">
        <v>781</v>
      </c>
      <c r="N22" s="323" t="s">
        <v>781</v>
      </c>
      <c r="O22" s="324" t="s">
        <v>781</v>
      </c>
      <c r="P22" s="314" t="s">
        <v>820</v>
      </c>
      <c r="S22" s="314">
        <v>2010</v>
      </c>
      <c r="T22" t="s">
        <v>281</v>
      </c>
    </row>
    <row r="23" spans="1:20">
      <c r="A23" s="314">
        <v>2010</v>
      </c>
      <c r="B23" s="315" t="s">
        <v>11</v>
      </c>
      <c r="C23" s="316" t="s">
        <v>754</v>
      </c>
      <c r="D23" s="317" t="s">
        <v>196</v>
      </c>
      <c r="E23" s="317" t="s">
        <v>781</v>
      </c>
      <c r="F23" s="318" t="s">
        <v>93</v>
      </c>
      <c r="G23" s="316">
        <v>2722</v>
      </c>
      <c r="H23" s="319" t="s">
        <v>821</v>
      </c>
      <c r="I23" s="325" t="s">
        <v>822</v>
      </c>
      <c r="J23" s="308" t="s">
        <v>819</v>
      </c>
      <c r="K23" s="309" t="s">
        <v>781</v>
      </c>
      <c r="L23" s="321" t="s">
        <v>781</v>
      </c>
      <c r="M23" s="322" t="s">
        <v>781</v>
      </c>
      <c r="N23" s="323" t="s">
        <v>781</v>
      </c>
      <c r="O23" s="324" t="s">
        <v>781</v>
      </c>
      <c r="P23" s="314" t="s">
        <v>823</v>
      </c>
      <c r="S23" s="314">
        <v>2010</v>
      </c>
      <c r="T23" t="s">
        <v>281</v>
      </c>
    </row>
    <row r="24" spans="1:20">
      <c r="A24" s="314">
        <v>2010</v>
      </c>
      <c r="B24" s="315" t="s">
        <v>11</v>
      </c>
      <c r="C24" s="316" t="s">
        <v>754</v>
      </c>
      <c r="D24" s="317" t="s">
        <v>196</v>
      </c>
      <c r="E24" s="317" t="s">
        <v>781</v>
      </c>
      <c r="F24" s="318" t="s">
        <v>103</v>
      </c>
      <c r="G24" s="316">
        <v>121312</v>
      </c>
      <c r="H24" s="319" t="s">
        <v>824</v>
      </c>
      <c r="I24" s="325" t="s">
        <v>825</v>
      </c>
      <c r="J24" s="308" t="s">
        <v>819</v>
      </c>
      <c r="K24" s="309" t="s">
        <v>781</v>
      </c>
      <c r="L24" s="321" t="s">
        <v>781</v>
      </c>
      <c r="M24" s="322" t="s">
        <v>781</v>
      </c>
      <c r="N24" s="323" t="s">
        <v>781</v>
      </c>
      <c r="O24" s="324" t="s">
        <v>781</v>
      </c>
      <c r="P24" s="314" t="s">
        <v>826</v>
      </c>
      <c r="S24" s="314">
        <v>2010</v>
      </c>
      <c r="T24" t="s">
        <v>281</v>
      </c>
    </row>
    <row r="25" spans="1:20">
      <c r="A25" s="326">
        <v>5949</v>
      </c>
      <c r="B25" s="327" t="s">
        <v>10</v>
      </c>
      <c r="C25" s="304" t="s">
        <v>754</v>
      </c>
      <c r="D25" s="304" t="s">
        <v>192</v>
      </c>
      <c r="E25" s="304" t="s">
        <v>755</v>
      </c>
      <c r="F25" s="328" t="s">
        <v>35</v>
      </c>
      <c r="G25" s="329">
        <v>25994.62</v>
      </c>
      <c r="H25" s="304" t="s">
        <v>756</v>
      </c>
      <c r="I25" s="330" t="s">
        <v>757</v>
      </c>
      <c r="J25" s="331" t="s">
        <v>781</v>
      </c>
      <c r="K25" s="312" t="s">
        <v>758</v>
      </c>
      <c r="L25" s="332" t="s">
        <v>549</v>
      </c>
      <c r="M25" s="304" t="s">
        <v>781</v>
      </c>
      <c r="N25" s="304" t="s">
        <v>781</v>
      </c>
      <c r="O25" s="326" t="s">
        <v>781</v>
      </c>
      <c r="P25" s="326" t="s">
        <v>827</v>
      </c>
      <c r="S25" s="326">
        <v>5949</v>
      </c>
      <c r="T25" t="s">
        <v>281</v>
      </c>
    </row>
    <row r="26" spans="1:20">
      <c r="A26" s="314">
        <v>5949</v>
      </c>
      <c r="B26" s="315" t="s">
        <v>11</v>
      </c>
      <c r="C26" s="316" t="s">
        <v>761</v>
      </c>
      <c r="D26" s="317" t="s">
        <v>195</v>
      </c>
      <c r="E26" s="317" t="s">
        <v>781</v>
      </c>
      <c r="F26" s="318" t="s">
        <v>77</v>
      </c>
      <c r="G26" s="316">
        <v>4500</v>
      </c>
      <c r="H26" s="316" t="s">
        <v>828</v>
      </c>
      <c r="I26" s="325" t="s">
        <v>829</v>
      </c>
      <c r="J26" s="308" t="s">
        <v>764</v>
      </c>
      <c r="K26" s="309" t="s">
        <v>781</v>
      </c>
      <c r="L26" s="321" t="s">
        <v>781</v>
      </c>
      <c r="M26" s="322" t="s">
        <v>781</v>
      </c>
      <c r="N26" s="323" t="s">
        <v>781</v>
      </c>
      <c r="O26" s="324" t="s">
        <v>781</v>
      </c>
      <c r="P26" s="314" t="s">
        <v>830</v>
      </c>
      <c r="S26" s="314">
        <v>5949</v>
      </c>
      <c r="T26" t="s">
        <v>281</v>
      </c>
    </row>
    <row r="27" spans="1:20">
      <c r="A27" s="314">
        <v>5949</v>
      </c>
      <c r="B27" s="315" t="s">
        <v>11</v>
      </c>
      <c r="C27" s="316" t="s">
        <v>761</v>
      </c>
      <c r="D27" s="317" t="s">
        <v>195</v>
      </c>
      <c r="E27" s="317" t="s">
        <v>781</v>
      </c>
      <c r="F27" s="318" t="s">
        <v>77</v>
      </c>
      <c r="G27" s="316">
        <v>3700</v>
      </c>
      <c r="H27" s="316" t="s">
        <v>828</v>
      </c>
      <c r="I27" s="325" t="s">
        <v>831</v>
      </c>
      <c r="J27" s="308" t="s">
        <v>764</v>
      </c>
      <c r="K27" s="309" t="s">
        <v>781</v>
      </c>
      <c r="L27" s="321" t="s">
        <v>781</v>
      </c>
      <c r="M27" s="322" t="s">
        <v>781</v>
      </c>
      <c r="N27" s="323" t="s">
        <v>781</v>
      </c>
      <c r="O27" s="324" t="s">
        <v>781</v>
      </c>
      <c r="P27" s="314" t="s">
        <v>832</v>
      </c>
      <c r="S27" s="314">
        <v>5949</v>
      </c>
      <c r="T27" t="s">
        <v>281</v>
      </c>
    </row>
    <row r="28" spans="1:20">
      <c r="A28" s="314">
        <v>5949</v>
      </c>
      <c r="B28" s="315" t="s">
        <v>11</v>
      </c>
      <c r="C28" s="316" t="s">
        <v>761</v>
      </c>
      <c r="D28" s="317" t="s">
        <v>195</v>
      </c>
      <c r="E28" s="317" t="s">
        <v>781</v>
      </c>
      <c r="F28" s="318" t="s">
        <v>103</v>
      </c>
      <c r="G28" s="316">
        <v>15366.94</v>
      </c>
      <c r="H28" s="316" t="s">
        <v>833</v>
      </c>
      <c r="I28" s="325" t="s">
        <v>834</v>
      </c>
      <c r="J28" s="308" t="s">
        <v>764</v>
      </c>
      <c r="K28" s="309" t="s">
        <v>781</v>
      </c>
      <c r="L28" s="321" t="s">
        <v>781</v>
      </c>
      <c r="M28" s="322" t="s">
        <v>781</v>
      </c>
      <c r="N28" s="323" t="s">
        <v>781</v>
      </c>
      <c r="O28" s="324" t="s">
        <v>781</v>
      </c>
      <c r="P28" s="314" t="s">
        <v>835</v>
      </c>
      <c r="S28" s="314">
        <v>5949</v>
      </c>
      <c r="T28" t="s">
        <v>281</v>
      </c>
    </row>
    <row r="29" spans="1:20">
      <c r="A29" s="314">
        <v>5949</v>
      </c>
      <c r="B29" s="315" t="s">
        <v>11</v>
      </c>
      <c r="C29" s="316" t="s">
        <v>761</v>
      </c>
      <c r="D29" s="317" t="s">
        <v>195</v>
      </c>
      <c r="E29" s="317" t="s">
        <v>781</v>
      </c>
      <c r="F29" s="318" t="s">
        <v>103</v>
      </c>
      <c r="G29" s="316">
        <v>15000</v>
      </c>
      <c r="H29" s="316" t="s">
        <v>833</v>
      </c>
      <c r="I29" s="325" t="s">
        <v>836</v>
      </c>
      <c r="J29" s="308" t="s">
        <v>764</v>
      </c>
      <c r="K29" s="309" t="s">
        <v>781</v>
      </c>
      <c r="L29" s="321" t="s">
        <v>781</v>
      </c>
      <c r="M29" s="322" t="s">
        <v>781</v>
      </c>
      <c r="N29" s="323" t="s">
        <v>781</v>
      </c>
      <c r="O29" s="324" t="s">
        <v>781</v>
      </c>
      <c r="P29" s="314" t="s">
        <v>837</v>
      </c>
      <c r="S29" s="314">
        <v>5949</v>
      </c>
      <c r="T29" t="s">
        <v>281</v>
      </c>
    </row>
    <row r="30" spans="1:20">
      <c r="A30" s="314">
        <v>5949</v>
      </c>
      <c r="B30" s="315" t="s">
        <v>11</v>
      </c>
      <c r="C30" s="316" t="s">
        <v>761</v>
      </c>
      <c r="D30" s="317" t="s">
        <v>195</v>
      </c>
      <c r="E30" s="317" t="s">
        <v>781</v>
      </c>
      <c r="F30" s="318" t="s">
        <v>81</v>
      </c>
      <c r="G30" s="316">
        <v>4979.41</v>
      </c>
      <c r="H30" s="316" t="s">
        <v>838</v>
      </c>
      <c r="I30" s="325" t="s">
        <v>839</v>
      </c>
      <c r="J30" s="308" t="s">
        <v>764</v>
      </c>
      <c r="K30" s="309" t="s">
        <v>781</v>
      </c>
      <c r="L30" s="321" t="s">
        <v>781</v>
      </c>
      <c r="M30" s="322" t="s">
        <v>781</v>
      </c>
      <c r="N30" s="323" t="s">
        <v>781</v>
      </c>
      <c r="O30" s="324" t="s">
        <v>781</v>
      </c>
      <c r="P30" s="314" t="s">
        <v>840</v>
      </c>
      <c r="S30" s="314">
        <v>5949</v>
      </c>
      <c r="T30" t="s">
        <v>281</v>
      </c>
    </row>
    <row r="31" spans="1:20">
      <c r="A31" s="314">
        <v>5949</v>
      </c>
      <c r="B31" s="315" t="s">
        <v>11</v>
      </c>
      <c r="C31" s="316" t="s">
        <v>761</v>
      </c>
      <c r="D31" s="317" t="s">
        <v>195</v>
      </c>
      <c r="E31" s="317" t="s">
        <v>781</v>
      </c>
      <c r="F31" s="318" t="s">
        <v>81</v>
      </c>
      <c r="G31" s="316">
        <v>5000</v>
      </c>
      <c r="H31" s="316" t="s">
        <v>838</v>
      </c>
      <c r="I31" s="325" t="s">
        <v>841</v>
      </c>
      <c r="J31" s="308" t="s">
        <v>764</v>
      </c>
      <c r="K31" s="309" t="s">
        <v>781</v>
      </c>
      <c r="L31" s="321" t="s">
        <v>781</v>
      </c>
      <c r="M31" s="322" t="s">
        <v>781</v>
      </c>
      <c r="N31" s="323" t="s">
        <v>781</v>
      </c>
      <c r="O31" s="324" t="s">
        <v>781</v>
      </c>
      <c r="P31" s="314" t="s">
        <v>842</v>
      </c>
      <c r="S31" s="314">
        <v>5949</v>
      </c>
      <c r="T31" t="s">
        <v>281</v>
      </c>
    </row>
    <row r="32" spans="1:20">
      <c r="A32" s="314">
        <v>5949</v>
      </c>
      <c r="B32" s="315" t="s">
        <v>11</v>
      </c>
      <c r="C32" s="316" t="s">
        <v>761</v>
      </c>
      <c r="D32" s="317" t="s">
        <v>195</v>
      </c>
      <c r="E32" s="317" t="s">
        <v>781</v>
      </c>
      <c r="F32" s="318" t="s">
        <v>83</v>
      </c>
      <c r="G32" s="316">
        <v>21681.53</v>
      </c>
      <c r="H32" s="316" t="s">
        <v>843</v>
      </c>
      <c r="I32" s="320" t="s">
        <v>844</v>
      </c>
      <c r="J32" s="308" t="s">
        <v>764</v>
      </c>
      <c r="K32" s="309" t="s">
        <v>781</v>
      </c>
      <c r="L32" s="321" t="s">
        <v>781</v>
      </c>
      <c r="M32" s="322" t="s">
        <v>781</v>
      </c>
      <c r="N32" s="323" t="s">
        <v>781</v>
      </c>
      <c r="O32" s="324" t="s">
        <v>781</v>
      </c>
      <c r="P32" s="314" t="s">
        <v>845</v>
      </c>
      <c r="S32" s="314">
        <v>5949</v>
      </c>
      <c r="T32" t="s">
        <v>281</v>
      </c>
    </row>
    <row r="33" spans="1:20">
      <c r="A33" s="326">
        <v>1017</v>
      </c>
      <c r="B33" s="327" t="s">
        <v>11</v>
      </c>
      <c r="C33" s="304" t="s">
        <v>754</v>
      </c>
      <c r="D33" s="304" t="s">
        <v>196</v>
      </c>
      <c r="E33" s="304" t="s">
        <v>755</v>
      </c>
      <c r="F33" s="328" t="s">
        <v>69</v>
      </c>
      <c r="G33" s="304">
        <v>146</v>
      </c>
      <c r="H33" s="304" t="s">
        <v>756</v>
      </c>
      <c r="I33" s="333" t="s">
        <v>846</v>
      </c>
      <c r="J33" s="308" t="s">
        <v>819</v>
      </c>
      <c r="K33" s="334" t="s">
        <v>781</v>
      </c>
      <c r="L33" s="332" t="s">
        <v>781</v>
      </c>
      <c r="M33" s="304" t="s">
        <v>781</v>
      </c>
      <c r="N33" s="304" t="s">
        <v>781</v>
      </c>
      <c r="O33" s="326" t="s">
        <v>781</v>
      </c>
      <c r="P33" s="326" t="s">
        <v>847</v>
      </c>
      <c r="S33" s="326">
        <v>1017</v>
      </c>
      <c r="T33" t="s">
        <v>281</v>
      </c>
    </row>
    <row r="34" spans="1:20">
      <c r="A34" s="314">
        <v>1017</v>
      </c>
      <c r="B34" s="315" t="s">
        <v>11</v>
      </c>
      <c r="C34" s="316" t="s">
        <v>754</v>
      </c>
      <c r="D34" s="317" t="s">
        <v>196</v>
      </c>
      <c r="E34" s="317" t="s">
        <v>781</v>
      </c>
      <c r="F34" s="318" t="s">
        <v>85</v>
      </c>
      <c r="G34" s="316">
        <v>23034.22</v>
      </c>
      <c r="H34" s="316" t="s">
        <v>756</v>
      </c>
      <c r="I34" s="320" t="s">
        <v>848</v>
      </c>
      <c r="J34" s="308" t="s">
        <v>819</v>
      </c>
      <c r="K34" s="309" t="s">
        <v>781</v>
      </c>
      <c r="L34" s="321" t="s">
        <v>781</v>
      </c>
      <c r="M34" s="322" t="s">
        <v>781</v>
      </c>
      <c r="N34" s="323" t="s">
        <v>781</v>
      </c>
      <c r="O34" s="324" t="s">
        <v>781</v>
      </c>
      <c r="P34" s="314" t="s">
        <v>849</v>
      </c>
      <c r="S34" s="314">
        <v>1017</v>
      </c>
      <c r="T34" t="s">
        <v>281</v>
      </c>
    </row>
    <row r="35" spans="1:20">
      <c r="A35" s="314">
        <v>1017</v>
      </c>
      <c r="B35" s="315" t="s">
        <v>11</v>
      </c>
      <c r="C35" s="316" t="s">
        <v>754</v>
      </c>
      <c r="D35" s="317" t="s">
        <v>196</v>
      </c>
      <c r="E35" s="317" t="s">
        <v>781</v>
      </c>
      <c r="F35" s="318" t="s">
        <v>85</v>
      </c>
      <c r="G35" s="316">
        <v>1720.41</v>
      </c>
      <c r="H35" s="316" t="s">
        <v>756</v>
      </c>
      <c r="I35" s="320" t="s">
        <v>850</v>
      </c>
      <c r="J35" s="308" t="s">
        <v>819</v>
      </c>
      <c r="K35" s="309" t="s">
        <v>781</v>
      </c>
      <c r="L35" s="321" t="s">
        <v>781</v>
      </c>
      <c r="M35" s="322" t="s">
        <v>781</v>
      </c>
      <c r="N35" s="323" t="s">
        <v>781</v>
      </c>
      <c r="O35" s="324" t="s">
        <v>781</v>
      </c>
      <c r="P35" s="314" t="s">
        <v>851</v>
      </c>
      <c r="S35" s="314">
        <v>1017</v>
      </c>
      <c r="T35" t="s">
        <v>281</v>
      </c>
    </row>
    <row r="36" spans="1:20">
      <c r="A36" s="314">
        <v>1017</v>
      </c>
      <c r="B36" s="315" t="s">
        <v>10</v>
      </c>
      <c r="C36" s="316" t="s">
        <v>754</v>
      </c>
      <c r="D36" s="317" t="s">
        <v>192</v>
      </c>
      <c r="E36" s="317" t="s">
        <v>781</v>
      </c>
      <c r="F36" s="318" t="s">
        <v>45</v>
      </c>
      <c r="G36" s="316">
        <v>86182.04</v>
      </c>
      <c r="H36" s="316" t="s">
        <v>852</v>
      </c>
      <c r="I36" s="320" t="s">
        <v>853</v>
      </c>
      <c r="J36" s="335" t="s">
        <v>781</v>
      </c>
      <c r="K36" s="312" t="s">
        <v>758</v>
      </c>
      <c r="L36" s="321" t="s">
        <v>549</v>
      </c>
      <c r="M36" s="322" t="s">
        <v>781</v>
      </c>
      <c r="N36" s="323" t="s">
        <v>781</v>
      </c>
      <c r="O36" s="324" t="s">
        <v>781</v>
      </c>
      <c r="P36" s="314" t="s">
        <v>854</v>
      </c>
      <c r="S36" s="314">
        <v>1017</v>
      </c>
      <c r="T36" t="s">
        <v>281</v>
      </c>
    </row>
    <row r="37" spans="1:20">
      <c r="A37" s="314">
        <v>1017</v>
      </c>
      <c r="B37" s="315" t="s">
        <v>10</v>
      </c>
      <c r="C37" s="316" t="s">
        <v>754</v>
      </c>
      <c r="D37" s="317" t="s">
        <v>192</v>
      </c>
      <c r="E37" s="317" t="s">
        <v>781</v>
      </c>
      <c r="F37" s="318" t="s">
        <v>35</v>
      </c>
      <c r="G37" s="316">
        <v>16438.72</v>
      </c>
      <c r="H37" s="316" t="s">
        <v>855</v>
      </c>
      <c r="I37" s="320" t="s">
        <v>856</v>
      </c>
      <c r="J37" s="335" t="s">
        <v>781</v>
      </c>
      <c r="K37" s="312" t="s">
        <v>758</v>
      </c>
      <c r="L37" s="321" t="s">
        <v>549</v>
      </c>
      <c r="M37" s="322" t="s">
        <v>781</v>
      </c>
      <c r="N37" s="323" t="s">
        <v>781</v>
      </c>
      <c r="O37" s="324" t="s">
        <v>781</v>
      </c>
      <c r="P37" s="314" t="s">
        <v>857</v>
      </c>
      <c r="S37" s="314">
        <v>1017</v>
      </c>
      <c r="T37" t="s">
        <v>281</v>
      </c>
    </row>
    <row r="38" spans="1:20">
      <c r="A38" s="326">
        <v>2153</v>
      </c>
      <c r="B38" s="327" t="s">
        <v>10</v>
      </c>
      <c r="C38" s="304" t="s">
        <v>754</v>
      </c>
      <c r="D38" s="304" t="s">
        <v>192</v>
      </c>
      <c r="E38" s="304" t="s">
        <v>755</v>
      </c>
      <c r="F38" s="328" t="s">
        <v>35</v>
      </c>
      <c r="G38" s="329">
        <v>14004.54</v>
      </c>
      <c r="H38" s="304" t="s">
        <v>756</v>
      </c>
      <c r="I38" s="330" t="s">
        <v>757</v>
      </c>
      <c r="J38" s="331" t="s">
        <v>781</v>
      </c>
      <c r="K38" s="312" t="s">
        <v>758</v>
      </c>
      <c r="L38" s="332" t="s">
        <v>549</v>
      </c>
      <c r="M38" s="304" t="s">
        <v>781</v>
      </c>
      <c r="N38" s="304" t="s">
        <v>781</v>
      </c>
      <c r="O38" s="326" t="s">
        <v>781</v>
      </c>
      <c r="P38" s="326" t="s">
        <v>858</v>
      </c>
      <c r="S38" s="326">
        <v>2153</v>
      </c>
      <c r="T38" t="s">
        <v>281</v>
      </c>
    </row>
    <row r="39" spans="1:20">
      <c r="A39" s="336">
        <v>2153</v>
      </c>
      <c r="B39" s="337" t="s">
        <v>11</v>
      </c>
      <c r="C39" s="317" t="s">
        <v>754</v>
      </c>
      <c r="D39" s="317" t="s">
        <v>196</v>
      </c>
      <c r="E39" s="317" t="s">
        <v>755</v>
      </c>
      <c r="F39" s="338" t="s">
        <v>112</v>
      </c>
      <c r="G39" s="339">
        <v>39118.160000000003</v>
      </c>
      <c r="H39" s="317" t="s">
        <v>756</v>
      </c>
      <c r="I39" s="340" t="s">
        <v>859</v>
      </c>
      <c r="J39" s="308" t="s">
        <v>819</v>
      </c>
      <c r="K39" s="334" t="s">
        <v>781</v>
      </c>
      <c r="L39" s="341" t="s">
        <v>781</v>
      </c>
      <c r="M39" s="317" t="s">
        <v>781</v>
      </c>
      <c r="N39" s="317" t="s">
        <v>781</v>
      </c>
      <c r="O39" s="336" t="s">
        <v>781</v>
      </c>
      <c r="P39" s="336" t="s">
        <v>860</v>
      </c>
      <c r="S39" s="336">
        <v>2153</v>
      </c>
      <c r="T39" t="s">
        <v>281</v>
      </c>
    </row>
    <row r="40" spans="1:20">
      <c r="A40" s="314">
        <v>2153</v>
      </c>
      <c r="B40" s="315" t="s">
        <v>11</v>
      </c>
      <c r="C40" s="316" t="s">
        <v>761</v>
      </c>
      <c r="D40" s="317" t="s">
        <v>195</v>
      </c>
      <c r="E40" s="317" t="s">
        <v>781</v>
      </c>
      <c r="F40" s="318" t="s">
        <v>110</v>
      </c>
      <c r="G40" s="316">
        <v>5661.71</v>
      </c>
      <c r="H40" s="316" t="s">
        <v>861</v>
      </c>
      <c r="I40" s="325" t="s">
        <v>862</v>
      </c>
      <c r="J40" s="308" t="s">
        <v>764</v>
      </c>
      <c r="K40" s="309" t="s">
        <v>781</v>
      </c>
      <c r="L40" s="321" t="s">
        <v>781</v>
      </c>
      <c r="M40" s="322" t="s">
        <v>781</v>
      </c>
      <c r="N40" s="323" t="s">
        <v>781</v>
      </c>
      <c r="O40" s="324" t="s">
        <v>781</v>
      </c>
      <c r="P40" s="314" t="s">
        <v>863</v>
      </c>
      <c r="S40" s="314">
        <v>2153</v>
      </c>
      <c r="T40" t="s">
        <v>281</v>
      </c>
    </row>
    <row r="41" spans="1:20">
      <c r="A41" s="314">
        <v>2153</v>
      </c>
      <c r="B41" s="315" t="s">
        <v>11</v>
      </c>
      <c r="C41" s="316" t="s">
        <v>761</v>
      </c>
      <c r="D41" s="317" t="s">
        <v>195</v>
      </c>
      <c r="E41" s="317" t="s">
        <v>781</v>
      </c>
      <c r="F41" s="318" t="s">
        <v>105</v>
      </c>
      <c r="G41" s="316">
        <v>301.49</v>
      </c>
      <c r="H41" s="316" t="s">
        <v>864</v>
      </c>
      <c r="I41" s="325" t="s">
        <v>865</v>
      </c>
      <c r="J41" s="308" t="s">
        <v>764</v>
      </c>
      <c r="K41" s="309" t="s">
        <v>781</v>
      </c>
      <c r="L41" s="321" t="s">
        <v>781</v>
      </c>
      <c r="M41" s="322" t="s">
        <v>781</v>
      </c>
      <c r="N41" s="323" t="s">
        <v>781</v>
      </c>
      <c r="O41" s="324" t="s">
        <v>781</v>
      </c>
      <c r="P41" s="314" t="s">
        <v>866</v>
      </c>
      <c r="S41" s="314">
        <v>2153</v>
      </c>
      <c r="T41" t="s">
        <v>281</v>
      </c>
    </row>
    <row r="42" spans="1:20">
      <c r="A42" s="314">
        <v>2153</v>
      </c>
      <c r="B42" s="315" t="s">
        <v>11</v>
      </c>
      <c r="C42" s="316" t="s">
        <v>761</v>
      </c>
      <c r="D42" s="317" t="s">
        <v>195</v>
      </c>
      <c r="E42" s="317" t="s">
        <v>781</v>
      </c>
      <c r="F42" s="318" t="s">
        <v>91</v>
      </c>
      <c r="G42" s="316">
        <v>385.36</v>
      </c>
      <c r="H42" s="316" t="s">
        <v>867</v>
      </c>
      <c r="I42" s="325" t="s">
        <v>868</v>
      </c>
      <c r="J42" s="308" t="s">
        <v>764</v>
      </c>
      <c r="K42" s="309" t="s">
        <v>781</v>
      </c>
      <c r="L42" s="321" t="s">
        <v>781</v>
      </c>
      <c r="M42" s="322" t="s">
        <v>781</v>
      </c>
      <c r="N42" s="323" t="s">
        <v>781</v>
      </c>
      <c r="O42" s="324" t="s">
        <v>781</v>
      </c>
      <c r="P42" s="314" t="s">
        <v>869</v>
      </c>
      <c r="S42" s="314">
        <v>2153</v>
      </c>
      <c r="T42" t="s">
        <v>281</v>
      </c>
    </row>
    <row r="43" spans="1:20">
      <c r="A43" s="314">
        <v>2153</v>
      </c>
      <c r="B43" s="315" t="s">
        <v>11</v>
      </c>
      <c r="C43" s="316" t="s">
        <v>761</v>
      </c>
      <c r="D43" s="317" t="s">
        <v>195</v>
      </c>
      <c r="E43" s="317" t="s">
        <v>781</v>
      </c>
      <c r="F43" s="318" t="s">
        <v>110</v>
      </c>
      <c r="G43" s="316">
        <v>225</v>
      </c>
      <c r="H43" s="316" t="s">
        <v>870</v>
      </c>
      <c r="I43" s="325" t="s">
        <v>871</v>
      </c>
      <c r="J43" s="308" t="s">
        <v>764</v>
      </c>
      <c r="K43" s="309" t="s">
        <v>781</v>
      </c>
      <c r="L43" s="321" t="s">
        <v>781</v>
      </c>
      <c r="M43" s="322" t="s">
        <v>781</v>
      </c>
      <c r="N43" s="323" t="s">
        <v>781</v>
      </c>
      <c r="O43" s="324" t="s">
        <v>781</v>
      </c>
      <c r="P43" s="314" t="s">
        <v>872</v>
      </c>
      <c r="S43" s="314">
        <v>2153</v>
      </c>
      <c r="T43" t="s">
        <v>281</v>
      </c>
    </row>
    <row r="44" spans="1:20">
      <c r="A44" s="314">
        <v>2153</v>
      </c>
      <c r="B44" s="315" t="s">
        <v>11</v>
      </c>
      <c r="C44" s="316" t="s">
        <v>761</v>
      </c>
      <c r="D44" s="317" t="s">
        <v>195</v>
      </c>
      <c r="E44" s="317" t="s">
        <v>781</v>
      </c>
      <c r="F44" s="318" t="s">
        <v>97</v>
      </c>
      <c r="G44" s="316">
        <v>552</v>
      </c>
      <c r="H44" s="316" t="s">
        <v>873</v>
      </c>
      <c r="I44" s="325" t="s">
        <v>874</v>
      </c>
      <c r="J44" s="308" t="s">
        <v>764</v>
      </c>
      <c r="K44" s="309" t="s">
        <v>781</v>
      </c>
      <c r="L44" s="321" t="s">
        <v>781</v>
      </c>
      <c r="M44" s="322" t="s">
        <v>781</v>
      </c>
      <c r="N44" s="323" t="s">
        <v>781</v>
      </c>
      <c r="O44" s="324" t="s">
        <v>781</v>
      </c>
      <c r="P44" s="314" t="s">
        <v>875</v>
      </c>
      <c r="S44" s="314">
        <v>2153</v>
      </c>
      <c r="T44" t="s">
        <v>281</v>
      </c>
    </row>
    <row r="45" spans="1:20">
      <c r="A45" s="314">
        <v>2153</v>
      </c>
      <c r="B45" s="315" t="s">
        <v>11</v>
      </c>
      <c r="C45" s="316" t="s">
        <v>761</v>
      </c>
      <c r="D45" s="317" t="s">
        <v>195</v>
      </c>
      <c r="E45" s="317" t="s">
        <v>781</v>
      </c>
      <c r="F45" s="318" t="s">
        <v>91</v>
      </c>
      <c r="G45" s="316">
        <v>48.51</v>
      </c>
      <c r="H45" s="316" t="s">
        <v>876</v>
      </c>
      <c r="I45" s="325" t="s">
        <v>877</v>
      </c>
      <c r="J45" s="308" t="s">
        <v>764</v>
      </c>
      <c r="K45" s="309" t="s">
        <v>781</v>
      </c>
      <c r="L45" s="321" t="s">
        <v>781</v>
      </c>
      <c r="M45" s="322" t="s">
        <v>781</v>
      </c>
      <c r="N45" s="323" t="s">
        <v>781</v>
      </c>
      <c r="O45" s="324" t="s">
        <v>781</v>
      </c>
      <c r="P45" s="314" t="s">
        <v>878</v>
      </c>
      <c r="S45" s="314">
        <v>2153</v>
      </c>
      <c r="T45" t="s">
        <v>281</v>
      </c>
    </row>
    <row r="46" spans="1:20">
      <c r="A46" s="314">
        <v>2153</v>
      </c>
      <c r="B46" s="315" t="s">
        <v>11</v>
      </c>
      <c r="C46" s="316" t="s">
        <v>761</v>
      </c>
      <c r="D46" s="317" t="s">
        <v>195</v>
      </c>
      <c r="E46" s="317" t="s">
        <v>781</v>
      </c>
      <c r="F46" s="318" t="s">
        <v>97</v>
      </c>
      <c r="G46" s="316">
        <v>1020.74</v>
      </c>
      <c r="H46" s="316" t="s">
        <v>879</v>
      </c>
      <c r="I46" s="325" t="s">
        <v>880</v>
      </c>
      <c r="J46" s="308" t="s">
        <v>764</v>
      </c>
      <c r="K46" s="309" t="s">
        <v>781</v>
      </c>
      <c r="L46" s="321" t="s">
        <v>781</v>
      </c>
      <c r="M46" s="322" t="s">
        <v>781</v>
      </c>
      <c r="N46" s="323" t="s">
        <v>781</v>
      </c>
      <c r="O46" s="324" t="s">
        <v>781</v>
      </c>
      <c r="P46" s="314" t="s">
        <v>881</v>
      </c>
      <c r="S46" s="314">
        <v>2153</v>
      </c>
      <c r="T46" t="s">
        <v>281</v>
      </c>
    </row>
    <row r="47" spans="1:20">
      <c r="A47" s="314">
        <v>2153</v>
      </c>
      <c r="B47" s="315" t="s">
        <v>11</v>
      </c>
      <c r="C47" s="316" t="s">
        <v>761</v>
      </c>
      <c r="D47" s="317" t="s">
        <v>195</v>
      </c>
      <c r="E47" s="317" t="s">
        <v>781</v>
      </c>
      <c r="F47" s="318" t="s">
        <v>97</v>
      </c>
      <c r="G47" s="316">
        <v>2062.41</v>
      </c>
      <c r="H47" s="316" t="s">
        <v>879</v>
      </c>
      <c r="I47" s="325" t="s">
        <v>880</v>
      </c>
      <c r="J47" s="308" t="s">
        <v>764</v>
      </c>
      <c r="K47" s="309" t="s">
        <v>781</v>
      </c>
      <c r="L47" s="321" t="s">
        <v>781</v>
      </c>
      <c r="M47" s="322" t="s">
        <v>781</v>
      </c>
      <c r="N47" s="323" t="s">
        <v>781</v>
      </c>
      <c r="O47" s="324" t="s">
        <v>781</v>
      </c>
      <c r="P47" s="314" t="s">
        <v>882</v>
      </c>
      <c r="S47" s="314">
        <v>2153</v>
      </c>
      <c r="T47" t="s">
        <v>281</v>
      </c>
    </row>
    <row r="48" spans="1:20">
      <c r="A48" s="314">
        <v>2153</v>
      </c>
      <c r="B48" s="315" t="s">
        <v>11</v>
      </c>
      <c r="C48" s="316" t="s">
        <v>761</v>
      </c>
      <c r="D48" s="317" t="s">
        <v>195</v>
      </c>
      <c r="E48" s="317" t="s">
        <v>781</v>
      </c>
      <c r="F48" s="318" t="s">
        <v>103</v>
      </c>
      <c r="G48" s="316">
        <v>573.47</v>
      </c>
      <c r="H48" s="316" t="s">
        <v>883</v>
      </c>
      <c r="I48" s="325" t="s">
        <v>884</v>
      </c>
      <c r="J48" s="308" t="s">
        <v>764</v>
      </c>
      <c r="K48" s="309" t="s">
        <v>781</v>
      </c>
      <c r="L48" s="321" t="s">
        <v>781</v>
      </c>
      <c r="M48" s="322" t="s">
        <v>781</v>
      </c>
      <c r="N48" s="323" t="s">
        <v>781</v>
      </c>
      <c r="O48" s="324" t="s">
        <v>781</v>
      </c>
      <c r="P48" s="314" t="s">
        <v>885</v>
      </c>
      <c r="S48" s="314">
        <v>2153</v>
      </c>
      <c r="T48" t="s">
        <v>281</v>
      </c>
    </row>
    <row r="49" spans="1:20">
      <c r="A49" s="314">
        <v>2153</v>
      </c>
      <c r="B49" s="315" t="s">
        <v>11</v>
      </c>
      <c r="C49" s="316" t="s">
        <v>761</v>
      </c>
      <c r="D49" s="317" t="s">
        <v>195</v>
      </c>
      <c r="E49" s="317" t="s">
        <v>781</v>
      </c>
      <c r="F49" s="318" t="s">
        <v>103</v>
      </c>
      <c r="G49" s="316">
        <v>401.91</v>
      </c>
      <c r="H49" s="316" t="s">
        <v>883</v>
      </c>
      <c r="I49" s="325" t="s">
        <v>884</v>
      </c>
      <c r="J49" s="308" t="s">
        <v>764</v>
      </c>
      <c r="K49" s="309" t="s">
        <v>781</v>
      </c>
      <c r="L49" s="321" t="s">
        <v>781</v>
      </c>
      <c r="M49" s="322" t="s">
        <v>781</v>
      </c>
      <c r="N49" s="323" t="s">
        <v>781</v>
      </c>
      <c r="O49" s="324" t="s">
        <v>781</v>
      </c>
      <c r="P49" s="314" t="s">
        <v>886</v>
      </c>
      <c r="S49" s="314">
        <v>2153</v>
      </c>
      <c r="T49" t="s">
        <v>281</v>
      </c>
    </row>
    <row r="50" spans="1:20">
      <c r="A50" s="314">
        <v>2153</v>
      </c>
      <c r="B50" s="315" t="s">
        <v>11</v>
      </c>
      <c r="C50" s="316" t="s">
        <v>761</v>
      </c>
      <c r="D50" s="317" t="s">
        <v>195</v>
      </c>
      <c r="E50" s="317" t="s">
        <v>781</v>
      </c>
      <c r="F50" s="318" t="s">
        <v>103</v>
      </c>
      <c r="G50" s="316">
        <v>97.76</v>
      </c>
      <c r="H50" s="316" t="s">
        <v>887</v>
      </c>
      <c r="I50" s="325" t="s">
        <v>884</v>
      </c>
      <c r="J50" s="308" t="s">
        <v>764</v>
      </c>
      <c r="K50" s="309" t="s">
        <v>781</v>
      </c>
      <c r="L50" s="321" t="s">
        <v>781</v>
      </c>
      <c r="M50" s="322" t="s">
        <v>781</v>
      </c>
      <c r="N50" s="323" t="s">
        <v>781</v>
      </c>
      <c r="O50" s="324" t="s">
        <v>781</v>
      </c>
      <c r="P50" s="314" t="s">
        <v>888</v>
      </c>
      <c r="S50" s="314">
        <v>2153</v>
      </c>
      <c r="T50" t="s">
        <v>281</v>
      </c>
    </row>
    <row r="51" spans="1:20">
      <c r="A51" s="314">
        <v>2153</v>
      </c>
      <c r="B51" s="315" t="s">
        <v>11</v>
      </c>
      <c r="C51" s="316" t="s">
        <v>761</v>
      </c>
      <c r="D51" s="317" t="s">
        <v>195</v>
      </c>
      <c r="E51" s="317" t="s">
        <v>781</v>
      </c>
      <c r="F51" s="318" t="s">
        <v>103</v>
      </c>
      <c r="G51" s="316">
        <v>371.52</v>
      </c>
      <c r="H51" s="316" t="s">
        <v>887</v>
      </c>
      <c r="I51" s="325" t="s">
        <v>884</v>
      </c>
      <c r="J51" s="308" t="s">
        <v>764</v>
      </c>
      <c r="K51" s="309" t="s">
        <v>781</v>
      </c>
      <c r="L51" s="321" t="s">
        <v>781</v>
      </c>
      <c r="M51" s="322" t="s">
        <v>781</v>
      </c>
      <c r="N51" s="323" t="s">
        <v>781</v>
      </c>
      <c r="O51" s="324" t="s">
        <v>781</v>
      </c>
      <c r="P51" s="314" t="s">
        <v>889</v>
      </c>
      <c r="S51" s="314">
        <v>2153</v>
      </c>
      <c r="T51" t="s">
        <v>281</v>
      </c>
    </row>
    <row r="52" spans="1:20">
      <c r="A52" s="314">
        <v>2153</v>
      </c>
      <c r="B52" s="315" t="s">
        <v>11</v>
      </c>
      <c r="C52" s="316" t="s">
        <v>761</v>
      </c>
      <c r="D52" s="317" t="s">
        <v>195</v>
      </c>
      <c r="E52" s="317" t="s">
        <v>781</v>
      </c>
      <c r="F52" s="318" t="s">
        <v>103</v>
      </c>
      <c r="G52" s="316">
        <v>186.76</v>
      </c>
      <c r="H52" s="316" t="s">
        <v>887</v>
      </c>
      <c r="I52" s="325" t="s">
        <v>884</v>
      </c>
      <c r="J52" s="308" t="s">
        <v>764</v>
      </c>
      <c r="K52" s="309" t="s">
        <v>781</v>
      </c>
      <c r="L52" s="321" t="s">
        <v>781</v>
      </c>
      <c r="M52" s="322" t="s">
        <v>781</v>
      </c>
      <c r="N52" s="323" t="s">
        <v>781</v>
      </c>
      <c r="O52" s="324" t="s">
        <v>781</v>
      </c>
      <c r="P52" s="314" t="s">
        <v>890</v>
      </c>
      <c r="S52" s="314">
        <v>2153</v>
      </c>
      <c r="T52" t="s">
        <v>281</v>
      </c>
    </row>
    <row r="53" spans="1:20">
      <c r="A53" s="314">
        <v>2153</v>
      </c>
      <c r="B53" s="315" t="s">
        <v>11</v>
      </c>
      <c r="C53" s="316" t="s">
        <v>761</v>
      </c>
      <c r="D53" s="317" t="s">
        <v>195</v>
      </c>
      <c r="E53" s="317" t="s">
        <v>781</v>
      </c>
      <c r="F53" s="318" t="s">
        <v>103</v>
      </c>
      <c r="G53" s="316">
        <v>227.68</v>
      </c>
      <c r="H53" s="316" t="s">
        <v>891</v>
      </c>
      <c r="I53" s="325" t="s">
        <v>884</v>
      </c>
      <c r="J53" s="308" t="s">
        <v>764</v>
      </c>
      <c r="K53" s="309" t="s">
        <v>781</v>
      </c>
      <c r="L53" s="321" t="s">
        <v>781</v>
      </c>
      <c r="M53" s="322" t="s">
        <v>781</v>
      </c>
      <c r="N53" s="323" t="s">
        <v>781</v>
      </c>
      <c r="O53" s="324" t="s">
        <v>781</v>
      </c>
      <c r="P53" s="314" t="s">
        <v>892</v>
      </c>
      <c r="S53" s="314">
        <v>2153</v>
      </c>
      <c r="T53" t="s">
        <v>281</v>
      </c>
    </row>
    <row r="54" spans="1:20">
      <c r="A54" s="314">
        <v>2153</v>
      </c>
      <c r="B54" s="315" t="s">
        <v>11</v>
      </c>
      <c r="C54" s="316" t="s">
        <v>761</v>
      </c>
      <c r="D54" s="317" t="s">
        <v>195</v>
      </c>
      <c r="E54" s="317" t="s">
        <v>781</v>
      </c>
      <c r="F54" s="318" t="s">
        <v>105</v>
      </c>
      <c r="G54" s="316">
        <v>4152.63</v>
      </c>
      <c r="H54" s="316" t="s">
        <v>861</v>
      </c>
      <c r="I54" s="325" t="s">
        <v>893</v>
      </c>
      <c r="J54" s="308" t="s">
        <v>764</v>
      </c>
      <c r="K54" s="309" t="s">
        <v>781</v>
      </c>
      <c r="L54" s="321" t="s">
        <v>781</v>
      </c>
      <c r="M54" s="322" t="s">
        <v>781</v>
      </c>
      <c r="N54" s="323" t="s">
        <v>781</v>
      </c>
      <c r="O54" s="324" t="s">
        <v>781</v>
      </c>
      <c r="P54" s="314" t="s">
        <v>894</v>
      </c>
      <c r="S54" s="314">
        <v>2153</v>
      </c>
      <c r="T54" t="s">
        <v>281</v>
      </c>
    </row>
    <row r="55" spans="1:20">
      <c r="A55" s="314">
        <v>2153</v>
      </c>
      <c r="B55" s="315" t="s">
        <v>11</v>
      </c>
      <c r="C55" s="316" t="s">
        <v>761</v>
      </c>
      <c r="D55" s="317" t="s">
        <v>195</v>
      </c>
      <c r="E55" s="317" t="s">
        <v>781</v>
      </c>
      <c r="F55" s="318" t="s">
        <v>85</v>
      </c>
      <c r="G55" s="316">
        <v>1760</v>
      </c>
      <c r="H55" s="316" t="s">
        <v>895</v>
      </c>
      <c r="I55" s="325" t="s">
        <v>896</v>
      </c>
      <c r="J55" s="308" t="s">
        <v>764</v>
      </c>
      <c r="K55" s="309" t="s">
        <v>781</v>
      </c>
      <c r="L55" s="321" t="s">
        <v>781</v>
      </c>
      <c r="M55" s="322" t="s">
        <v>781</v>
      </c>
      <c r="N55" s="323" t="s">
        <v>781</v>
      </c>
      <c r="O55" s="324" t="s">
        <v>781</v>
      </c>
      <c r="P55" s="314" t="s">
        <v>897</v>
      </c>
      <c r="S55" s="314">
        <v>2153</v>
      </c>
      <c r="T55" t="s">
        <v>281</v>
      </c>
    </row>
    <row r="56" spans="1:20">
      <c r="A56" s="314">
        <v>2153</v>
      </c>
      <c r="B56" s="315" t="s">
        <v>11</v>
      </c>
      <c r="C56" s="316" t="s">
        <v>761</v>
      </c>
      <c r="D56" s="317" t="s">
        <v>195</v>
      </c>
      <c r="E56" s="317" t="s">
        <v>781</v>
      </c>
      <c r="F56" s="318" t="s">
        <v>85</v>
      </c>
      <c r="G56" s="316">
        <v>3250</v>
      </c>
      <c r="H56" s="316" t="s">
        <v>895</v>
      </c>
      <c r="I56" s="325" t="s">
        <v>898</v>
      </c>
      <c r="J56" s="308" t="s">
        <v>764</v>
      </c>
      <c r="K56" s="309" t="s">
        <v>781</v>
      </c>
      <c r="L56" s="321" t="s">
        <v>781</v>
      </c>
      <c r="M56" s="322" t="s">
        <v>781</v>
      </c>
      <c r="N56" s="323" t="s">
        <v>781</v>
      </c>
      <c r="O56" s="324" t="s">
        <v>781</v>
      </c>
      <c r="P56" s="314" t="s">
        <v>899</v>
      </c>
      <c r="S56" s="314">
        <v>2153</v>
      </c>
      <c r="T56" t="s">
        <v>281</v>
      </c>
    </row>
    <row r="57" spans="1:20">
      <c r="A57" s="314">
        <v>2153</v>
      </c>
      <c r="B57" s="315" t="s">
        <v>11</v>
      </c>
      <c r="C57" s="316" t="s">
        <v>761</v>
      </c>
      <c r="D57" s="317" t="s">
        <v>195</v>
      </c>
      <c r="E57" s="317" t="s">
        <v>781</v>
      </c>
      <c r="F57" s="318" t="s">
        <v>85</v>
      </c>
      <c r="G57" s="316">
        <v>1070</v>
      </c>
      <c r="H57" s="316" t="s">
        <v>895</v>
      </c>
      <c r="I57" s="325" t="s">
        <v>900</v>
      </c>
      <c r="J57" s="308" t="s">
        <v>764</v>
      </c>
      <c r="K57" s="309" t="s">
        <v>781</v>
      </c>
      <c r="L57" s="321" t="s">
        <v>781</v>
      </c>
      <c r="M57" s="322" t="s">
        <v>781</v>
      </c>
      <c r="N57" s="323" t="s">
        <v>781</v>
      </c>
      <c r="O57" s="324" t="s">
        <v>781</v>
      </c>
      <c r="P57" s="314" t="s">
        <v>901</v>
      </c>
      <c r="S57" s="314">
        <v>2153</v>
      </c>
      <c r="T57" t="s">
        <v>281</v>
      </c>
    </row>
    <row r="58" spans="1:20">
      <c r="A58" s="314">
        <v>2153</v>
      </c>
      <c r="B58" s="315" t="s">
        <v>11</v>
      </c>
      <c r="C58" s="316" t="s">
        <v>761</v>
      </c>
      <c r="D58" s="317" t="s">
        <v>195</v>
      </c>
      <c r="E58" s="317" t="s">
        <v>781</v>
      </c>
      <c r="F58" s="318" t="s">
        <v>85</v>
      </c>
      <c r="G58" s="316">
        <v>3676</v>
      </c>
      <c r="H58" s="316" t="s">
        <v>895</v>
      </c>
      <c r="I58" s="320" t="s">
        <v>902</v>
      </c>
      <c r="J58" s="308" t="s">
        <v>764</v>
      </c>
      <c r="K58" s="309" t="s">
        <v>781</v>
      </c>
      <c r="L58" s="321" t="s">
        <v>781</v>
      </c>
      <c r="M58" s="322" t="s">
        <v>781</v>
      </c>
      <c r="N58" s="323" t="s">
        <v>781</v>
      </c>
      <c r="O58" s="324" t="s">
        <v>781</v>
      </c>
      <c r="P58" s="314" t="s">
        <v>903</v>
      </c>
      <c r="S58" s="314">
        <v>2153</v>
      </c>
      <c r="T58" t="s">
        <v>281</v>
      </c>
    </row>
    <row r="59" spans="1:20">
      <c r="A59" s="326">
        <v>2062</v>
      </c>
      <c r="B59" s="327" t="s">
        <v>10</v>
      </c>
      <c r="C59" s="304" t="s">
        <v>754</v>
      </c>
      <c r="D59" s="304" t="s">
        <v>192</v>
      </c>
      <c r="E59" s="304" t="s">
        <v>755</v>
      </c>
      <c r="F59" s="328" t="s">
        <v>35</v>
      </c>
      <c r="G59" s="329">
        <v>10380.33</v>
      </c>
      <c r="H59" s="304" t="s">
        <v>756</v>
      </c>
      <c r="I59" s="330" t="s">
        <v>757</v>
      </c>
      <c r="J59" s="331" t="s">
        <v>781</v>
      </c>
      <c r="K59" s="312" t="s">
        <v>758</v>
      </c>
      <c r="L59" s="332" t="s">
        <v>549</v>
      </c>
      <c r="M59" s="304" t="s">
        <v>781</v>
      </c>
      <c r="N59" s="304" t="s">
        <v>781</v>
      </c>
      <c r="O59" s="326" t="s">
        <v>781</v>
      </c>
      <c r="P59" s="326" t="s">
        <v>904</v>
      </c>
      <c r="S59" s="326">
        <v>2062</v>
      </c>
      <c r="T59" t="s">
        <v>281</v>
      </c>
    </row>
    <row r="60" spans="1:20">
      <c r="A60" s="314">
        <v>2062</v>
      </c>
      <c r="B60" s="315" t="s">
        <v>11</v>
      </c>
      <c r="C60" s="316" t="s">
        <v>761</v>
      </c>
      <c r="D60" s="317" t="s">
        <v>195</v>
      </c>
      <c r="E60" s="317" t="s">
        <v>781</v>
      </c>
      <c r="F60" s="318" t="s">
        <v>110</v>
      </c>
      <c r="G60" s="316">
        <v>286.22000000000003</v>
      </c>
      <c r="H60" s="316" t="s">
        <v>905</v>
      </c>
      <c r="I60" s="325" t="s">
        <v>906</v>
      </c>
      <c r="J60" s="308" t="s">
        <v>764</v>
      </c>
      <c r="K60" s="309" t="s">
        <v>781</v>
      </c>
      <c r="L60" s="321" t="s">
        <v>781</v>
      </c>
      <c r="M60" s="322" t="s">
        <v>781</v>
      </c>
      <c r="N60" s="323" t="s">
        <v>781</v>
      </c>
      <c r="O60" s="324" t="s">
        <v>781</v>
      </c>
      <c r="P60" s="314" t="s">
        <v>907</v>
      </c>
      <c r="S60" s="314">
        <v>2062</v>
      </c>
      <c r="T60" t="s">
        <v>281</v>
      </c>
    </row>
    <row r="61" spans="1:20">
      <c r="A61" s="314">
        <v>2062</v>
      </c>
      <c r="B61" s="315" t="s">
        <v>11</v>
      </c>
      <c r="C61" s="316" t="s">
        <v>761</v>
      </c>
      <c r="D61" s="317" t="s">
        <v>195</v>
      </c>
      <c r="E61" s="317" t="s">
        <v>781</v>
      </c>
      <c r="F61" s="318" t="s">
        <v>110</v>
      </c>
      <c r="G61" s="316">
        <v>4785.4399999999996</v>
      </c>
      <c r="H61" s="316" t="s">
        <v>905</v>
      </c>
      <c r="I61" s="325" t="s">
        <v>908</v>
      </c>
      <c r="J61" s="308" t="s">
        <v>764</v>
      </c>
      <c r="K61" s="309" t="s">
        <v>781</v>
      </c>
      <c r="L61" s="321" t="s">
        <v>781</v>
      </c>
      <c r="M61" s="322" t="s">
        <v>781</v>
      </c>
      <c r="N61" s="323" t="s">
        <v>781</v>
      </c>
      <c r="O61" s="324" t="s">
        <v>781</v>
      </c>
      <c r="P61" s="314" t="s">
        <v>909</v>
      </c>
      <c r="S61" s="314">
        <v>2062</v>
      </c>
      <c r="T61" t="s">
        <v>281</v>
      </c>
    </row>
    <row r="62" spans="1:20">
      <c r="A62" s="314">
        <v>2062</v>
      </c>
      <c r="B62" s="315" t="s">
        <v>11</v>
      </c>
      <c r="C62" s="316" t="s">
        <v>761</v>
      </c>
      <c r="D62" s="317" t="s">
        <v>195</v>
      </c>
      <c r="E62" s="317" t="s">
        <v>781</v>
      </c>
      <c r="F62" s="318" t="s">
        <v>110</v>
      </c>
      <c r="G62" s="316">
        <v>891</v>
      </c>
      <c r="H62" s="316" t="s">
        <v>910</v>
      </c>
      <c r="I62" s="325" t="s">
        <v>908</v>
      </c>
      <c r="J62" s="308" t="s">
        <v>764</v>
      </c>
      <c r="K62" s="309" t="s">
        <v>781</v>
      </c>
      <c r="L62" s="321" t="s">
        <v>781</v>
      </c>
      <c r="M62" s="322" t="s">
        <v>781</v>
      </c>
      <c r="N62" s="323" t="s">
        <v>781</v>
      </c>
      <c r="O62" s="324" t="s">
        <v>781</v>
      </c>
      <c r="P62" s="314" t="s">
        <v>911</v>
      </c>
      <c r="S62" s="314">
        <v>2062</v>
      </c>
      <c r="T62" t="s">
        <v>281</v>
      </c>
    </row>
    <row r="63" spans="1:20">
      <c r="A63" s="314">
        <v>2062</v>
      </c>
      <c r="B63" s="315" t="s">
        <v>11</v>
      </c>
      <c r="C63" s="316" t="s">
        <v>761</v>
      </c>
      <c r="D63" s="317" t="s">
        <v>195</v>
      </c>
      <c r="E63" s="317" t="s">
        <v>781</v>
      </c>
      <c r="F63" s="318" t="s">
        <v>105</v>
      </c>
      <c r="G63" s="316">
        <v>2114.5</v>
      </c>
      <c r="H63" s="316" t="s">
        <v>910</v>
      </c>
      <c r="I63" s="325" t="s">
        <v>912</v>
      </c>
      <c r="J63" s="308" t="s">
        <v>764</v>
      </c>
      <c r="K63" s="309" t="s">
        <v>781</v>
      </c>
      <c r="L63" s="321" t="s">
        <v>781</v>
      </c>
      <c r="M63" s="322" t="s">
        <v>781</v>
      </c>
      <c r="N63" s="323" t="s">
        <v>781</v>
      </c>
      <c r="O63" s="324" t="s">
        <v>781</v>
      </c>
      <c r="P63" s="314" t="s">
        <v>913</v>
      </c>
      <c r="S63" s="314">
        <v>2062</v>
      </c>
      <c r="T63" t="s">
        <v>281</v>
      </c>
    </row>
    <row r="64" spans="1:20">
      <c r="A64" s="314">
        <v>2062</v>
      </c>
      <c r="B64" s="315" t="s">
        <v>11</v>
      </c>
      <c r="C64" s="316" t="s">
        <v>761</v>
      </c>
      <c r="D64" s="317" t="s">
        <v>195</v>
      </c>
      <c r="E64" s="317" t="s">
        <v>781</v>
      </c>
      <c r="F64" s="318" t="s">
        <v>91</v>
      </c>
      <c r="G64" s="316">
        <v>634.9</v>
      </c>
      <c r="H64" s="316" t="s">
        <v>914</v>
      </c>
      <c r="I64" s="325" t="s">
        <v>915</v>
      </c>
      <c r="J64" s="308" t="s">
        <v>764</v>
      </c>
      <c r="K64" s="309" t="s">
        <v>781</v>
      </c>
      <c r="L64" s="321" t="s">
        <v>781</v>
      </c>
      <c r="M64" s="322" t="s">
        <v>781</v>
      </c>
      <c r="N64" s="323" t="s">
        <v>781</v>
      </c>
      <c r="O64" s="324" t="s">
        <v>781</v>
      </c>
      <c r="P64" s="314" t="s">
        <v>916</v>
      </c>
      <c r="S64" s="314">
        <v>2062</v>
      </c>
      <c r="T64" t="s">
        <v>281</v>
      </c>
    </row>
    <row r="65" spans="1:20">
      <c r="A65" s="314">
        <v>2062</v>
      </c>
      <c r="B65" s="315" t="s">
        <v>11</v>
      </c>
      <c r="C65" s="316" t="s">
        <v>761</v>
      </c>
      <c r="D65" s="317" t="s">
        <v>195</v>
      </c>
      <c r="E65" s="317" t="s">
        <v>781</v>
      </c>
      <c r="F65" s="318" t="s">
        <v>110</v>
      </c>
      <c r="G65" s="316">
        <v>3161.96</v>
      </c>
      <c r="H65" s="316" t="s">
        <v>917</v>
      </c>
      <c r="I65" s="325" t="s">
        <v>918</v>
      </c>
      <c r="J65" s="308" t="s">
        <v>764</v>
      </c>
      <c r="K65" s="309" t="s">
        <v>781</v>
      </c>
      <c r="L65" s="321" t="s">
        <v>781</v>
      </c>
      <c r="M65" s="322" t="s">
        <v>781</v>
      </c>
      <c r="N65" s="323" t="s">
        <v>781</v>
      </c>
      <c r="O65" s="324" t="s">
        <v>781</v>
      </c>
      <c r="P65" s="314" t="s">
        <v>919</v>
      </c>
      <c r="S65" s="314">
        <v>2062</v>
      </c>
      <c r="T65" t="s">
        <v>281</v>
      </c>
    </row>
    <row r="66" spans="1:20">
      <c r="A66" s="314">
        <v>2062</v>
      </c>
      <c r="B66" s="315" t="s">
        <v>11</v>
      </c>
      <c r="C66" s="316" t="s">
        <v>761</v>
      </c>
      <c r="D66" s="317" t="s">
        <v>195</v>
      </c>
      <c r="E66" s="317" t="s">
        <v>781</v>
      </c>
      <c r="F66" s="318" t="s">
        <v>89</v>
      </c>
      <c r="G66" s="316">
        <v>232.65</v>
      </c>
      <c r="H66" s="316" t="s">
        <v>920</v>
      </c>
      <c r="I66" s="325" t="s">
        <v>921</v>
      </c>
      <c r="J66" s="308" t="s">
        <v>764</v>
      </c>
      <c r="K66" s="309" t="s">
        <v>781</v>
      </c>
      <c r="L66" s="321" t="s">
        <v>781</v>
      </c>
      <c r="M66" s="322" t="s">
        <v>781</v>
      </c>
      <c r="N66" s="323" t="s">
        <v>781</v>
      </c>
      <c r="O66" s="324" t="s">
        <v>781</v>
      </c>
      <c r="P66" s="314" t="s">
        <v>922</v>
      </c>
      <c r="S66" s="314">
        <v>2062</v>
      </c>
      <c r="T66" t="s">
        <v>281</v>
      </c>
    </row>
    <row r="67" spans="1:20">
      <c r="A67" s="314">
        <v>2062</v>
      </c>
      <c r="B67" s="315" t="s">
        <v>11</v>
      </c>
      <c r="C67" s="316" t="s">
        <v>761</v>
      </c>
      <c r="D67" s="317" t="s">
        <v>195</v>
      </c>
      <c r="E67" s="317" t="s">
        <v>781</v>
      </c>
      <c r="F67" s="318" t="s">
        <v>97</v>
      </c>
      <c r="G67" s="316">
        <v>142.56</v>
      </c>
      <c r="H67" s="316" t="s">
        <v>923</v>
      </c>
      <c r="I67" s="325" t="s">
        <v>924</v>
      </c>
      <c r="J67" s="308" t="s">
        <v>764</v>
      </c>
      <c r="K67" s="309" t="s">
        <v>781</v>
      </c>
      <c r="L67" s="321" t="s">
        <v>781</v>
      </c>
      <c r="M67" s="322" t="s">
        <v>781</v>
      </c>
      <c r="N67" s="323" t="s">
        <v>781</v>
      </c>
      <c r="O67" s="324" t="s">
        <v>781</v>
      </c>
      <c r="P67" s="314" t="s">
        <v>925</v>
      </c>
      <c r="S67" s="314">
        <v>2062</v>
      </c>
      <c r="T67" t="s">
        <v>281</v>
      </c>
    </row>
    <row r="68" spans="1:20">
      <c r="A68" s="314">
        <v>2062</v>
      </c>
      <c r="B68" s="315" t="s">
        <v>11</v>
      </c>
      <c r="C68" s="316" t="s">
        <v>761</v>
      </c>
      <c r="D68" s="317" t="s">
        <v>195</v>
      </c>
      <c r="E68" s="317" t="s">
        <v>781</v>
      </c>
      <c r="F68" s="318" t="s">
        <v>110</v>
      </c>
      <c r="G68" s="316">
        <v>880</v>
      </c>
      <c r="H68" s="316" t="s">
        <v>926</v>
      </c>
      <c r="I68" s="325" t="s">
        <v>927</v>
      </c>
      <c r="J68" s="308" t="s">
        <v>764</v>
      </c>
      <c r="K68" s="309" t="s">
        <v>781</v>
      </c>
      <c r="L68" s="321" t="s">
        <v>781</v>
      </c>
      <c r="M68" s="322" t="s">
        <v>781</v>
      </c>
      <c r="N68" s="323" t="s">
        <v>781</v>
      </c>
      <c r="O68" s="324" t="s">
        <v>781</v>
      </c>
      <c r="P68" s="314" t="s">
        <v>928</v>
      </c>
      <c r="S68" s="314">
        <v>2062</v>
      </c>
      <c r="T68" t="s">
        <v>281</v>
      </c>
    </row>
    <row r="69" spans="1:20">
      <c r="A69" s="314">
        <v>2062</v>
      </c>
      <c r="B69" s="315" t="s">
        <v>11</v>
      </c>
      <c r="C69" s="316" t="s">
        <v>761</v>
      </c>
      <c r="D69" s="317" t="s">
        <v>195</v>
      </c>
      <c r="E69" s="317" t="s">
        <v>781</v>
      </c>
      <c r="F69" s="318" t="s">
        <v>110</v>
      </c>
      <c r="G69" s="316">
        <v>2610</v>
      </c>
      <c r="H69" s="316" t="s">
        <v>929</v>
      </c>
      <c r="I69" s="320" t="s">
        <v>930</v>
      </c>
      <c r="J69" s="308" t="s">
        <v>764</v>
      </c>
      <c r="K69" s="309" t="s">
        <v>781</v>
      </c>
      <c r="L69" s="321" t="s">
        <v>781</v>
      </c>
      <c r="M69" s="322" t="s">
        <v>781</v>
      </c>
      <c r="N69" s="323" t="s">
        <v>781</v>
      </c>
      <c r="O69" s="324" t="s">
        <v>781</v>
      </c>
      <c r="P69" s="314" t="s">
        <v>931</v>
      </c>
      <c r="S69" s="314">
        <v>2062</v>
      </c>
      <c r="T69" t="s">
        <v>281</v>
      </c>
    </row>
    <row r="70" spans="1:20">
      <c r="A70" s="314">
        <v>2062</v>
      </c>
      <c r="B70" s="315" t="s">
        <v>11</v>
      </c>
      <c r="C70" s="316" t="s">
        <v>761</v>
      </c>
      <c r="D70" s="317" t="s">
        <v>195</v>
      </c>
      <c r="E70" s="317" t="s">
        <v>781</v>
      </c>
      <c r="F70" s="318" t="s">
        <v>91</v>
      </c>
      <c r="G70" s="316">
        <v>629</v>
      </c>
      <c r="H70" s="316" t="s">
        <v>932</v>
      </c>
      <c r="I70" s="325" t="s">
        <v>933</v>
      </c>
      <c r="J70" s="308" t="s">
        <v>764</v>
      </c>
      <c r="K70" s="309" t="s">
        <v>781</v>
      </c>
      <c r="L70" s="321" t="s">
        <v>781</v>
      </c>
      <c r="M70" s="322" t="s">
        <v>781</v>
      </c>
      <c r="N70" s="323" t="s">
        <v>781</v>
      </c>
      <c r="O70" s="324" t="s">
        <v>781</v>
      </c>
      <c r="P70" s="314" t="s">
        <v>934</v>
      </c>
      <c r="S70" s="314">
        <v>2062</v>
      </c>
      <c r="T70" t="s">
        <v>281</v>
      </c>
    </row>
    <row r="71" spans="1:20">
      <c r="A71" s="314">
        <v>2062</v>
      </c>
      <c r="B71" s="315" t="s">
        <v>11</v>
      </c>
      <c r="C71" s="316" t="s">
        <v>761</v>
      </c>
      <c r="D71" s="317" t="s">
        <v>195</v>
      </c>
      <c r="E71" s="317" t="s">
        <v>781</v>
      </c>
      <c r="F71" s="318" t="s">
        <v>91</v>
      </c>
      <c r="G71" s="316">
        <v>500</v>
      </c>
      <c r="H71" s="316" t="s">
        <v>935</v>
      </c>
      <c r="I71" s="325" t="s">
        <v>936</v>
      </c>
      <c r="J71" s="308" t="s">
        <v>764</v>
      </c>
      <c r="K71" s="309" t="s">
        <v>781</v>
      </c>
      <c r="L71" s="321" t="s">
        <v>781</v>
      </c>
      <c r="M71" s="322" t="s">
        <v>781</v>
      </c>
      <c r="N71" s="323" t="s">
        <v>781</v>
      </c>
      <c r="O71" s="324" t="s">
        <v>781</v>
      </c>
      <c r="P71" s="314" t="s">
        <v>937</v>
      </c>
      <c r="S71" s="314">
        <v>2062</v>
      </c>
      <c r="T71" t="s">
        <v>281</v>
      </c>
    </row>
    <row r="72" spans="1:20">
      <c r="A72" s="314">
        <v>2062</v>
      </c>
      <c r="B72" s="315" t="s">
        <v>11</v>
      </c>
      <c r="C72" s="316" t="s">
        <v>761</v>
      </c>
      <c r="D72" s="317" t="s">
        <v>195</v>
      </c>
      <c r="E72" s="317" t="s">
        <v>781</v>
      </c>
      <c r="F72" s="318" t="s">
        <v>93</v>
      </c>
      <c r="G72" s="316">
        <v>2322.7800000000002</v>
      </c>
      <c r="H72" s="316" t="s">
        <v>938</v>
      </c>
      <c r="I72" s="325" t="s">
        <v>939</v>
      </c>
      <c r="J72" s="308" t="s">
        <v>764</v>
      </c>
      <c r="K72" s="309" t="s">
        <v>781</v>
      </c>
      <c r="L72" s="321" t="s">
        <v>781</v>
      </c>
      <c r="M72" s="322" t="s">
        <v>781</v>
      </c>
      <c r="N72" s="323" t="s">
        <v>781</v>
      </c>
      <c r="O72" s="324" t="s">
        <v>781</v>
      </c>
      <c r="P72" s="314" t="s">
        <v>940</v>
      </c>
      <c r="S72" s="314">
        <v>2062</v>
      </c>
      <c r="T72" t="s">
        <v>281</v>
      </c>
    </row>
    <row r="73" spans="1:20">
      <c r="A73" s="314">
        <v>2062</v>
      </c>
      <c r="B73" s="315" t="s">
        <v>11</v>
      </c>
      <c r="C73" s="316" t="s">
        <v>761</v>
      </c>
      <c r="D73" s="317" t="s">
        <v>195</v>
      </c>
      <c r="E73" s="317" t="s">
        <v>781</v>
      </c>
      <c r="F73" s="318" t="s">
        <v>77</v>
      </c>
      <c r="G73" s="316">
        <v>4318</v>
      </c>
      <c r="H73" s="316" t="s">
        <v>941</v>
      </c>
      <c r="I73" s="325" t="s">
        <v>942</v>
      </c>
      <c r="J73" s="308" t="s">
        <v>764</v>
      </c>
      <c r="K73" s="309" t="s">
        <v>781</v>
      </c>
      <c r="L73" s="321" t="s">
        <v>781</v>
      </c>
      <c r="M73" s="322" t="s">
        <v>781</v>
      </c>
      <c r="N73" s="323" t="s">
        <v>781</v>
      </c>
      <c r="O73" s="324" t="s">
        <v>781</v>
      </c>
      <c r="P73" s="314" t="s">
        <v>943</v>
      </c>
      <c r="S73" s="314">
        <v>2062</v>
      </c>
      <c r="T73" t="s">
        <v>281</v>
      </c>
    </row>
    <row r="74" spans="1:20">
      <c r="A74" s="314">
        <v>2062</v>
      </c>
      <c r="B74" s="315" t="s">
        <v>11</v>
      </c>
      <c r="C74" s="316" t="s">
        <v>761</v>
      </c>
      <c r="D74" s="317" t="s">
        <v>195</v>
      </c>
      <c r="E74" s="317" t="s">
        <v>781</v>
      </c>
      <c r="F74" s="318" t="s">
        <v>97</v>
      </c>
      <c r="G74" s="316">
        <v>619.15</v>
      </c>
      <c r="H74" s="316" t="s">
        <v>944</v>
      </c>
      <c r="I74" s="325" t="s">
        <v>945</v>
      </c>
      <c r="J74" s="308" t="s">
        <v>764</v>
      </c>
      <c r="K74" s="309" t="s">
        <v>781</v>
      </c>
      <c r="L74" s="321" t="s">
        <v>781</v>
      </c>
      <c r="M74" s="322" t="s">
        <v>781</v>
      </c>
      <c r="N74" s="323" t="s">
        <v>781</v>
      </c>
      <c r="O74" s="324" t="s">
        <v>781</v>
      </c>
      <c r="P74" s="314" t="s">
        <v>946</v>
      </c>
      <c r="S74" s="314">
        <v>2062</v>
      </c>
      <c r="T74" t="s">
        <v>281</v>
      </c>
    </row>
    <row r="75" spans="1:20">
      <c r="A75" s="314">
        <v>2062</v>
      </c>
      <c r="B75" s="315" t="s">
        <v>11</v>
      </c>
      <c r="C75" s="316" t="s">
        <v>761</v>
      </c>
      <c r="D75" s="317" t="s">
        <v>195</v>
      </c>
      <c r="E75" s="317" t="s">
        <v>781</v>
      </c>
      <c r="F75" s="318" t="s">
        <v>69</v>
      </c>
      <c r="G75" s="316">
        <v>360</v>
      </c>
      <c r="H75" s="316" t="s">
        <v>947</v>
      </c>
      <c r="I75" s="325" t="s">
        <v>948</v>
      </c>
      <c r="J75" s="308" t="s">
        <v>764</v>
      </c>
      <c r="K75" s="309" t="s">
        <v>781</v>
      </c>
      <c r="L75" s="321" t="s">
        <v>781</v>
      </c>
      <c r="M75" s="322" t="s">
        <v>781</v>
      </c>
      <c r="N75" s="323" t="s">
        <v>781</v>
      </c>
      <c r="O75" s="324" t="s">
        <v>781</v>
      </c>
      <c r="P75" s="314" t="s">
        <v>949</v>
      </c>
      <c r="S75" s="314">
        <v>2062</v>
      </c>
      <c r="T75" t="s">
        <v>281</v>
      </c>
    </row>
    <row r="76" spans="1:20">
      <c r="A76" s="314">
        <v>2062</v>
      </c>
      <c r="B76" s="315" t="s">
        <v>11</v>
      </c>
      <c r="C76" s="316" t="s">
        <v>761</v>
      </c>
      <c r="D76" s="317" t="s">
        <v>195</v>
      </c>
      <c r="E76" s="317" t="s">
        <v>781</v>
      </c>
      <c r="F76" s="318" t="s">
        <v>81</v>
      </c>
      <c r="G76" s="316">
        <v>606.74</v>
      </c>
      <c r="H76" s="316" t="s">
        <v>950</v>
      </c>
      <c r="I76" s="325" t="s">
        <v>951</v>
      </c>
      <c r="J76" s="308" t="s">
        <v>764</v>
      </c>
      <c r="K76" s="309" t="s">
        <v>781</v>
      </c>
      <c r="L76" s="321" t="s">
        <v>781</v>
      </c>
      <c r="M76" s="322" t="s">
        <v>781</v>
      </c>
      <c r="N76" s="323" t="s">
        <v>781</v>
      </c>
      <c r="O76" s="324" t="s">
        <v>781</v>
      </c>
      <c r="P76" s="314" t="s">
        <v>952</v>
      </c>
      <c r="S76" s="314">
        <v>2062</v>
      </c>
      <c r="T76" t="s">
        <v>281</v>
      </c>
    </row>
    <row r="77" spans="1:20">
      <c r="A77" s="314">
        <v>2062</v>
      </c>
      <c r="B77" s="315" t="s">
        <v>11</v>
      </c>
      <c r="C77" s="316" t="s">
        <v>761</v>
      </c>
      <c r="D77" s="317" t="s">
        <v>195</v>
      </c>
      <c r="E77" s="317" t="s">
        <v>781</v>
      </c>
      <c r="F77" s="318" t="s">
        <v>81</v>
      </c>
      <c r="G77" s="316">
        <v>264</v>
      </c>
      <c r="H77" s="316" t="s">
        <v>953</v>
      </c>
      <c r="I77" s="325" t="s">
        <v>954</v>
      </c>
      <c r="J77" s="308" t="s">
        <v>764</v>
      </c>
      <c r="K77" s="309" t="s">
        <v>781</v>
      </c>
      <c r="L77" s="321" t="s">
        <v>781</v>
      </c>
      <c r="M77" s="322" t="s">
        <v>781</v>
      </c>
      <c r="N77" s="323" t="s">
        <v>781</v>
      </c>
      <c r="O77" s="324" t="s">
        <v>781</v>
      </c>
      <c r="P77" s="314" t="s">
        <v>955</v>
      </c>
      <c r="S77" s="314">
        <v>2062</v>
      </c>
      <c r="T77" t="s">
        <v>281</v>
      </c>
    </row>
    <row r="78" spans="1:20">
      <c r="A78" s="314">
        <v>2062</v>
      </c>
      <c r="B78" s="315" t="s">
        <v>11</v>
      </c>
      <c r="C78" s="316" t="s">
        <v>761</v>
      </c>
      <c r="D78" s="317" t="s">
        <v>195</v>
      </c>
      <c r="E78" s="317" t="s">
        <v>781</v>
      </c>
      <c r="F78" s="318" t="s">
        <v>103</v>
      </c>
      <c r="G78" s="316">
        <v>13459.26</v>
      </c>
      <c r="H78" s="316" t="s">
        <v>956</v>
      </c>
      <c r="I78" s="325" t="s">
        <v>957</v>
      </c>
      <c r="J78" s="308" t="s">
        <v>764</v>
      </c>
      <c r="K78" s="309" t="s">
        <v>781</v>
      </c>
      <c r="L78" s="321" t="s">
        <v>781</v>
      </c>
      <c r="M78" s="322" t="s">
        <v>781</v>
      </c>
      <c r="N78" s="323" t="s">
        <v>781</v>
      </c>
      <c r="O78" s="324" t="s">
        <v>781</v>
      </c>
      <c r="P78" s="314" t="s">
        <v>958</v>
      </c>
      <c r="S78" s="314">
        <v>2062</v>
      </c>
      <c r="T78" t="s">
        <v>281</v>
      </c>
    </row>
    <row r="79" spans="1:20">
      <c r="A79" s="314">
        <v>2062</v>
      </c>
      <c r="B79" s="315" t="s">
        <v>11</v>
      </c>
      <c r="C79" s="316" t="s">
        <v>761</v>
      </c>
      <c r="D79" s="317" t="s">
        <v>195</v>
      </c>
      <c r="E79" s="317" t="s">
        <v>781</v>
      </c>
      <c r="F79" s="318" t="s">
        <v>81</v>
      </c>
      <c r="G79" s="316">
        <v>30</v>
      </c>
      <c r="H79" s="316" t="s">
        <v>959</v>
      </c>
      <c r="I79" s="325" t="s">
        <v>960</v>
      </c>
      <c r="J79" s="308" t="s">
        <v>764</v>
      </c>
      <c r="K79" s="309" t="s">
        <v>781</v>
      </c>
      <c r="L79" s="321" t="s">
        <v>781</v>
      </c>
      <c r="M79" s="322" t="s">
        <v>781</v>
      </c>
      <c r="N79" s="323" t="s">
        <v>781</v>
      </c>
      <c r="O79" s="324" t="s">
        <v>781</v>
      </c>
      <c r="P79" s="314" t="s">
        <v>961</v>
      </c>
      <c r="S79" s="314">
        <v>2062</v>
      </c>
      <c r="T79" t="s">
        <v>281</v>
      </c>
    </row>
    <row r="80" spans="1:20">
      <c r="A80" s="314">
        <v>2062</v>
      </c>
      <c r="B80" s="315" t="s">
        <v>11</v>
      </c>
      <c r="C80" s="316" t="s">
        <v>761</v>
      </c>
      <c r="D80" s="317" t="s">
        <v>195</v>
      </c>
      <c r="E80" s="317" t="s">
        <v>781</v>
      </c>
      <c r="F80" s="318" t="s">
        <v>91</v>
      </c>
      <c r="G80" s="316">
        <v>277</v>
      </c>
      <c r="H80" s="316" t="s">
        <v>962</v>
      </c>
      <c r="I80" s="325" t="s">
        <v>963</v>
      </c>
      <c r="J80" s="308" t="s">
        <v>764</v>
      </c>
      <c r="K80" s="309" t="s">
        <v>781</v>
      </c>
      <c r="L80" s="321" t="s">
        <v>781</v>
      </c>
      <c r="M80" s="322" t="s">
        <v>781</v>
      </c>
      <c r="N80" s="323" t="s">
        <v>781</v>
      </c>
      <c r="O80" s="324" t="s">
        <v>781</v>
      </c>
      <c r="P80" s="314" t="s">
        <v>964</v>
      </c>
      <c r="S80" s="314">
        <v>2062</v>
      </c>
      <c r="T80" t="s">
        <v>281</v>
      </c>
    </row>
    <row r="81" spans="1:20">
      <c r="A81" s="314">
        <v>2062</v>
      </c>
      <c r="B81" s="315" t="s">
        <v>11</v>
      </c>
      <c r="C81" s="316" t="s">
        <v>761</v>
      </c>
      <c r="D81" s="317" t="s">
        <v>195</v>
      </c>
      <c r="E81" s="317" t="s">
        <v>781</v>
      </c>
      <c r="F81" s="318" t="s">
        <v>107</v>
      </c>
      <c r="G81" s="316">
        <v>275</v>
      </c>
      <c r="H81" s="316" t="s">
        <v>965</v>
      </c>
      <c r="I81" s="325" t="s">
        <v>966</v>
      </c>
      <c r="J81" s="308" t="s">
        <v>764</v>
      </c>
      <c r="K81" s="309" t="s">
        <v>781</v>
      </c>
      <c r="L81" s="321" t="s">
        <v>781</v>
      </c>
      <c r="M81" s="322" t="s">
        <v>781</v>
      </c>
      <c r="N81" s="323" t="s">
        <v>781</v>
      </c>
      <c r="O81" s="324" t="s">
        <v>781</v>
      </c>
      <c r="P81" s="314" t="s">
        <v>967</v>
      </c>
      <c r="S81" s="314">
        <v>2062</v>
      </c>
      <c r="T81" t="s">
        <v>281</v>
      </c>
    </row>
    <row r="82" spans="1:20">
      <c r="A82" s="314">
        <v>2062</v>
      </c>
      <c r="B82" s="315" t="s">
        <v>11</v>
      </c>
      <c r="C82" s="316" t="s">
        <v>761</v>
      </c>
      <c r="D82" s="317" t="s">
        <v>195</v>
      </c>
      <c r="E82" s="317" t="s">
        <v>781</v>
      </c>
      <c r="F82" s="318" t="s">
        <v>93</v>
      </c>
      <c r="G82" s="316">
        <v>150</v>
      </c>
      <c r="H82" s="316" t="s">
        <v>968</v>
      </c>
      <c r="I82" s="325" t="s">
        <v>969</v>
      </c>
      <c r="J82" s="308" t="s">
        <v>764</v>
      </c>
      <c r="K82" s="309" t="s">
        <v>781</v>
      </c>
      <c r="L82" s="321" t="s">
        <v>781</v>
      </c>
      <c r="M82" s="322" t="s">
        <v>781</v>
      </c>
      <c r="N82" s="323" t="s">
        <v>781</v>
      </c>
      <c r="O82" s="324" t="s">
        <v>781</v>
      </c>
      <c r="P82" s="314" t="s">
        <v>970</v>
      </c>
      <c r="S82" s="314">
        <v>2062</v>
      </c>
      <c r="T82" t="s">
        <v>281</v>
      </c>
    </row>
    <row r="83" spans="1:20">
      <c r="A83" s="314">
        <v>2062</v>
      </c>
      <c r="B83" s="315" t="s">
        <v>11</v>
      </c>
      <c r="C83" s="316" t="s">
        <v>761</v>
      </c>
      <c r="D83" s="317" t="s">
        <v>195</v>
      </c>
      <c r="E83" s="317" t="s">
        <v>781</v>
      </c>
      <c r="F83" s="318" t="s">
        <v>110</v>
      </c>
      <c r="G83" s="316">
        <v>1620</v>
      </c>
      <c r="H83" s="316" t="s">
        <v>971</v>
      </c>
      <c r="I83" s="325" t="s">
        <v>972</v>
      </c>
      <c r="J83" s="308" t="s">
        <v>764</v>
      </c>
      <c r="K83" s="309" t="s">
        <v>781</v>
      </c>
      <c r="L83" s="321" t="s">
        <v>781</v>
      </c>
      <c r="M83" s="322" t="s">
        <v>781</v>
      </c>
      <c r="N83" s="323" t="s">
        <v>781</v>
      </c>
      <c r="O83" s="324" t="s">
        <v>781</v>
      </c>
      <c r="P83" s="314" t="s">
        <v>973</v>
      </c>
      <c r="S83" s="314">
        <v>2062</v>
      </c>
      <c r="T83" t="s">
        <v>281</v>
      </c>
    </row>
    <row r="84" spans="1:20">
      <c r="A84" s="314">
        <v>2062</v>
      </c>
      <c r="B84" s="315" t="s">
        <v>11</v>
      </c>
      <c r="C84" s="316" t="s">
        <v>761</v>
      </c>
      <c r="D84" s="317" t="s">
        <v>195</v>
      </c>
      <c r="E84" s="317" t="s">
        <v>781</v>
      </c>
      <c r="F84" s="318" t="s">
        <v>91</v>
      </c>
      <c r="G84" s="316">
        <v>330</v>
      </c>
      <c r="H84" s="316" t="s">
        <v>974</v>
      </c>
      <c r="I84" s="325" t="s">
        <v>975</v>
      </c>
      <c r="J84" s="308" t="s">
        <v>764</v>
      </c>
      <c r="K84" s="309" t="s">
        <v>781</v>
      </c>
      <c r="L84" s="321" t="s">
        <v>781</v>
      </c>
      <c r="M84" s="322" t="s">
        <v>781</v>
      </c>
      <c r="N84" s="323" t="s">
        <v>781</v>
      </c>
      <c r="O84" s="324" t="s">
        <v>781</v>
      </c>
      <c r="P84" s="314" t="s">
        <v>976</v>
      </c>
      <c r="S84" s="314">
        <v>2062</v>
      </c>
      <c r="T84" t="s">
        <v>281</v>
      </c>
    </row>
    <row r="85" spans="1:20">
      <c r="A85" s="314">
        <v>2062</v>
      </c>
      <c r="B85" s="315" t="s">
        <v>11</v>
      </c>
      <c r="C85" s="316" t="s">
        <v>761</v>
      </c>
      <c r="D85" s="317" t="s">
        <v>195</v>
      </c>
      <c r="E85" s="317" t="s">
        <v>781</v>
      </c>
      <c r="F85" s="318" t="s">
        <v>91</v>
      </c>
      <c r="G85" s="316">
        <v>3.75</v>
      </c>
      <c r="H85" s="316" t="s">
        <v>977</v>
      </c>
      <c r="I85" s="325" t="s">
        <v>978</v>
      </c>
      <c r="J85" s="308" t="s">
        <v>764</v>
      </c>
      <c r="K85" s="309" t="s">
        <v>781</v>
      </c>
      <c r="L85" s="321" t="s">
        <v>781</v>
      </c>
      <c r="M85" s="322" t="s">
        <v>781</v>
      </c>
      <c r="N85" s="323" t="s">
        <v>781</v>
      </c>
      <c r="O85" s="324" t="s">
        <v>781</v>
      </c>
      <c r="P85" s="314" t="s">
        <v>979</v>
      </c>
      <c r="S85" s="314">
        <v>2062</v>
      </c>
      <c r="T85" t="s">
        <v>281</v>
      </c>
    </row>
    <row r="86" spans="1:20">
      <c r="A86" s="314">
        <v>2062</v>
      </c>
      <c r="B86" s="315" t="s">
        <v>11</v>
      </c>
      <c r="C86" s="316" t="s">
        <v>761</v>
      </c>
      <c r="D86" s="317" t="s">
        <v>195</v>
      </c>
      <c r="E86" s="317" t="s">
        <v>781</v>
      </c>
      <c r="F86" s="318" t="s">
        <v>77</v>
      </c>
      <c r="G86" s="316">
        <v>201.3</v>
      </c>
      <c r="H86" s="316" t="s">
        <v>980</v>
      </c>
      <c r="I86" s="325" t="s">
        <v>981</v>
      </c>
      <c r="J86" s="308" t="s">
        <v>764</v>
      </c>
      <c r="K86" s="309" t="s">
        <v>781</v>
      </c>
      <c r="L86" s="321" t="s">
        <v>781</v>
      </c>
      <c r="M86" s="322" t="s">
        <v>781</v>
      </c>
      <c r="N86" s="323" t="s">
        <v>781</v>
      </c>
      <c r="O86" s="324" t="s">
        <v>781</v>
      </c>
      <c r="P86" s="314" t="s">
        <v>982</v>
      </c>
      <c r="S86" s="314">
        <v>2062</v>
      </c>
      <c r="T86" t="s">
        <v>281</v>
      </c>
    </row>
    <row r="87" spans="1:20">
      <c r="A87" s="314">
        <v>2062</v>
      </c>
      <c r="B87" s="315" t="s">
        <v>11</v>
      </c>
      <c r="C87" s="316" t="s">
        <v>761</v>
      </c>
      <c r="D87" s="317" t="s">
        <v>195</v>
      </c>
      <c r="E87" s="317" t="s">
        <v>781</v>
      </c>
      <c r="F87" s="318" t="s">
        <v>107</v>
      </c>
      <c r="G87" s="316">
        <v>2632.5</v>
      </c>
      <c r="H87" s="316" t="s">
        <v>983</v>
      </c>
      <c r="I87" s="325" t="s">
        <v>984</v>
      </c>
      <c r="J87" s="308" t="s">
        <v>764</v>
      </c>
      <c r="K87" s="309" t="s">
        <v>781</v>
      </c>
      <c r="L87" s="321" t="s">
        <v>781</v>
      </c>
      <c r="M87" s="322" t="s">
        <v>781</v>
      </c>
      <c r="N87" s="323" t="s">
        <v>781</v>
      </c>
      <c r="O87" s="324" t="s">
        <v>781</v>
      </c>
      <c r="P87" s="314" t="s">
        <v>985</v>
      </c>
      <c r="S87" s="314">
        <v>2062</v>
      </c>
      <c r="T87" t="s">
        <v>281</v>
      </c>
    </row>
    <row r="88" spans="1:20">
      <c r="A88" s="314">
        <v>2062</v>
      </c>
      <c r="B88" s="315" t="s">
        <v>11</v>
      </c>
      <c r="C88" s="316" t="s">
        <v>761</v>
      </c>
      <c r="D88" s="317" t="s">
        <v>195</v>
      </c>
      <c r="E88" s="317" t="s">
        <v>781</v>
      </c>
      <c r="F88" s="318" t="s">
        <v>93</v>
      </c>
      <c r="G88" s="316">
        <v>3215.79</v>
      </c>
      <c r="H88" s="316" t="s">
        <v>986</v>
      </c>
      <c r="I88" s="325" t="s">
        <v>987</v>
      </c>
      <c r="J88" s="308" t="s">
        <v>764</v>
      </c>
      <c r="K88" s="309" t="s">
        <v>781</v>
      </c>
      <c r="L88" s="321" t="s">
        <v>781</v>
      </c>
      <c r="M88" s="322" t="s">
        <v>781</v>
      </c>
      <c r="N88" s="323" t="s">
        <v>781</v>
      </c>
      <c r="O88" s="324" t="s">
        <v>781</v>
      </c>
      <c r="P88" s="314" t="s">
        <v>988</v>
      </c>
      <c r="S88" s="314">
        <v>2062</v>
      </c>
      <c r="T88" t="s">
        <v>281</v>
      </c>
    </row>
    <row r="89" spans="1:20">
      <c r="A89" s="314">
        <v>2062</v>
      </c>
      <c r="B89" s="315" t="s">
        <v>11</v>
      </c>
      <c r="C89" s="316" t="s">
        <v>761</v>
      </c>
      <c r="D89" s="317" t="s">
        <v>195</v>
      </c>
      <c r="E89" s="317" t="s">
        <v>781</v>
      </c>
      <c r="F89" s="318" t="s">
        <v>91</v>
      </c>
      <c r="G89" s="316">
        <v>2160</v>
      </c>
      <c r="H89" s="316" t="s">
        <v>989</v>
      </c>
      <c r="I89" s="325" t="s">
        <v>990</v>
      </c>
      <c r="J89" s="308" t="s">
        <v>764</v>
      </c>
      <c r="K89" s="309" t="s">
        <v>781</v>
      </c>
      <c r="L89" s="321" t="s">
        <v>781</v>
      </c>
      <c r="M89" s="322" t="s">
        <v>781</v>
      </c>
      <c r="N89" s="323" t="s">
        <v>781</v>
      </c>
      <c r="O89" s="324" t="s">
        <v>781</v>
      </c>
      <c r="P89" s="314" t="s">
        <v>991</v>
      </c>
      <c r="S89" s="314">
        <v>2062</v>
      </c>
      <c r="T89" t="s">
        <v>281</v>
      </c>
    </row>
    <row r="90" spans="1:20">
      <c r="A90" s="314">
        <v>2062</v>
      </c>
      <c r="B90" s="315" t="s">
        <v>11</v>
      </c>
      <c r="C90" s="316" t="s">
        <v>761</v>
      </c>
      <c r="D90" s="317" t="s">
        <v>195</v>
      </c>
      <c r="E90" s="317" t="s">
        <v>781</v>
      </c>
      <c r="F90" s="318" t="s">
        <v>91</v>
      </c>
      <c r="G90" s="316">
        <v>550</v>
      </c>
      <c r="H90" s="316" t="s">
        <v>992</v>
      </c>
      <c r="I90" s="325" t="s">
        <v>993</v>
      </c>
      <c r="J90" s="308" t="s">
        <v>764</v>
      </c>
      <c r="K90" s="309" t="s">
        <v>781</v>
      </c>
      <c r="L90" s="321" t="s">
        <v>781</v>
      </c>
      <c r="M90" s="322" t="s">
        <v>781</v>
      </c>
      <c r="N90" s="323" t="s">
        <v>781</v>
      </c>
      <c r="O90" s="324" t="s">
        <v>781</v>
      </c>
      <c r="P90" s="314" t="s">
        <v>994</v>
      </c>
      <c r="S90" s="314">
        <v>2062</v>
      </c>
      <c r="T90" t="s">
        <v>281</v>
      </c>
    </row>
    <row r="91" spans="1:20">
      <c r="A91" s="314">
        <v>2062</v>
      </c>
      <c r="B91" s="315" t="s">
        <v>11</v>
      </c>
      <c r="C91" s="316" t="s">
        <v>761</v>
      </c>
      <c r="D91" s="317" t="s">
        <v>195</v>
      </c>
      <c r="E91" s="317" t="s">
        <v>781</v>
      </c>
      <c r="F91" s="318" t="s">
        <v>103</v>
      </c>
      <c r="G91" s="316">
        <v>41.34</v>
      </c>
      <c r="H91" s="316" t="s">
        <v>995</v>
      </c>
      <c r="I91" s="325" t="s">
        <v>996</v>
      </c>
      <c r="J91" s="308" t="s">
        <v>764</v>
      </c>
      <c r="K91" s="309" t="s">
        <v>781</v>
      </c>
      <c r="L91" s="321" t="s">
        <v>781</v>
      </c>
      <c r="M91" s="322" t="s">
        <v>781</v>
      </c>
      <c r="N91" s="323" t="s">
        <v>781</v>
      </c>
      <c r="O91" s="324" t="s">
        <v>781</v>
      </c>
      <c r="P91" s="314" t="s">
        <v>997</v>
      </c>
      <c r="S91" s="314">
        <v>2062</v>
      </c>
      <c r="T91" t="s">
        <v>281</v>
      </c>
    </row>
    <row r="92" spans="1:20">
      <c r="A92" s="314">
        <v>2062</v>
      </c>
      <c r="B92" s="315" t="s">
        <v>11</v>
      </c>
      <c r="C92" s="316" t="s">
        <v>761</v>
      </c>
      <c r="D92" s="317" t="s">
        <v>195</v>
      </c>
      <c r="E92" s="317" t="s">
        <v>781</v>
      </c>
      <c r="F92" s="318" t="s">
        <v>107</v>
      </c>
      <c r="G92" s="316">
        <v>1400</v>
      </c>
      <c r="H92" s="316" t="s">
        <v>998</v>
      </c>
      <c r="I92" s="325" t="s">
        <v>999</v>
      </c>
      <c r="J92" s="308" t="s">
        <v>764</v>
      </c>
      <c r="K92" s="309" t="s">
        <v>781</v>
      </c>
      <c r="L92" s="321" t="s">
        <v>781</v>
      </c>
      <c r="M92" s="322" t="s">
        <v>781</v>
      </c>
      <c r="N92" s="323" t="s">
        <v>781</v>
      </c>
      <c r="O92" s="324" t="s">
        <v>781</v>
      </c>
      <c r="P92" s="314" t="s">
        <v>1000</v>
      </c>
      <c r="S92" s="314">
        <v>2062</v>
      </c>
      <c r="T92" t="s">
        <v>281</v>
      </c>
    </row>
    <row r="93" spans="1:20">
      <c r="A93" s="314">
        <v>2062</v>
      </c>
      <c r="B93" s="315" t="s">
        <v>11</v>
      </c>
      <c r="C93" s="316" t="s">
        <v>761</v>
      </c>
      <c r="D93" s="317" t="s">
        <v>195</v>
      </c>
      <c r="E93" s="317" t="s">
        <v>781</v>
      </c>
      <c r="F93" s="318" t="s">
        <v>91</v>
      </c>
      <c r="G93" s="316">
        <v>201</v>
      </c>
      <c r="H93" s="316" t="s">
        <v>1001</v>
      </c>
      <c r="I93" s="325" t="s">
        <v>1002</v>
      </c>
      <c r="J93" s="308" t="s">
        <v>764</v>
      </c>
      <c r="K93" s="309" t="s">
        <v>781</v>
      </c>
      <c r="L93" s="321" t="s">
        <v>781</v>
      </c>
      <c r="M93" s="322" t="s">
        <v>781</v>
      </c>
      <c r="N93" s="323" t="s">
        <v>781</v>
      </c>
      <c r="O93" s="324" t="s">
        <v>781</v>
      </c>
      <c r="P93" s="314" t="s">
        <v>1003</v>
      </c>
      <c r="S93" s="314">
        <v>2062</v>
      </c>
      <c r="T93" t="s">
        <v>281</v>
      </c>
    </row>
    <row r="94" spans="1:20">
      <c r="A94" s="314">
        <v>2062</v>
      </c>
      <c r="B94" s="315" t="s">
        <v>11</v>
      </c>
      <c r="C94" s="316" t="s">
        <v>761</v>
      </c>
      <c r="D94" s="317" t="s">
        <v>195</v>
      </c>
      <c r="E94" s="317" t="s">
        <v>781</v>
      </c>
      <c r="F94" s="318" t="s">
        <v>85</v>
      </c>
      <c r="G94" s="316">
        <v>3303.9</v>
      </c>
      <c r="H94" s="316" t="s">
        <v>1004</v>
      </c>
      <c r="I94" s="325" t="s">
        <v>1005</v>
      </c>
      <c r="J94" s="308" t="s">
        <v>764</v>
      </c>
      <c r="K94" s="309" t="s">
        <v>781</v>
      </c>
      <c r="L94" s="321" t="s">
        <v>781</v>
      </c>
      <c r="M94" s="322" t="s">
        <v>781</v>
      </c>
      <c r="N94" s="323" t="s">
        <v>781</v>
      </c>
      <c r="O94" s="324" t="s">
        <v>781</v>
      </c>
      <c r="P94" s="314" t="s">
        <v>1006</v>
      </c>
      <c r="S94" s="314">
        <v>2062</v>
      </c>
      <c r="T94" t="s">
        <v>281</v>
      </c>
    </row>
    <row r="95" spans="1:20">
      <c r="A95" s="326">
        <v>2479</v>
      </c>
      <c r="B95" s="327" t="s">
        <v>11</v>
      </c>
      <c r="C95" s="304" t="s">
        <v>754</v>
      </c>
      <c r="D95" s="304" t="s">
        <v>196</v>
      </c>
      <c r="E95" s="304" t="s">
        <v>755</v>
      </c>
      <c r="F95" s="328" t="s">
        <v>110</v>
      </c>
      <c r="G95" s="304">
        <v>130.9</v>
      </c>
      <c r="H95" s="304" t="s">
        <v>756</v>
      </c>
      <c r="I95" s="333" t="s">
        <v>1007</v>
      </c>
      <c r="J95" s="308" t="s">
        <v>819</v>
      </c>
      <c r="K95" s="334" t="s">
        <v>781</v>
      </c>
      <c r="L95" s="332" t="s">
        <v>781</v>
      </c>
      <c r="M95" s="304" t="s">
        <v>781</v>
      </c>
      <c r="N95" s="304" t="s">
        <v>781</v>
      </c>
      <c r="O95" s="326" t="s">
        <v>781</v>
      </c>
      <c r="P95" s="326" t="s">
        <v>1008</v>
      </c>
      <c r="S95" s="326">
        <v>2479</v>
      </c>
      <c r="T95" t="s">
        <v>281</v>
      </c>
    </row>
    <row r="96" spans="1:20">
      <c r="A96" s="336">
        <v>2479</v>
      </c>
      <c r="B96" s="337" t="s">
        <v>10</v>
      </c>
      <c r="C96" s="317" t="s">
        <v>754</v>
      </c>
      <c r="D96" s="317" t="s">
        <v>192</v>
      </c>
      <c r="E96" s="317" t="s">
        <v>755</v>
      </c>
      <c r="F96" s="338" t="s">
        <v>35</v>
      </c>
      <c r="G96" s="339">
        <v>17912.53</v>
      </c>
      <c r="H96" s="317" t="s">
        <v>756</v>
      </c>
      <c r="I96" s="342" t="s">
        <v>757</v>
      </c>
      <c r="J96" s="331" t="s">
        <v>781</v>
      </c>
      <c r="K96" s="312" t="s">
        <v>758</v>
      </c>
      <c r="L96" s="341" t="s">
        <v>549</v>
      </c>
      <c r="M96" s="317" t="s">
        <v>781</v>
      </c>
      <c r="N96" s="317" t="s">
        <v>781</v>
      </c>
      <c r="O96" s="336" t="s">
        <v>781</v>
      </c>
      <c r="P96" s="336" t="s">
        <v>1009</v>
      </c>
      <c r="S96" s="336">
        <v>2479</v>
      </c>
      <c r="T96" t="s">
        <v>281</v>
      </c>
    </row>
    <row r="97" spans="1:20">
      <c r="A97" s="314">
        <v>2479</v>
      </c>
      <c r="B97" s="315" t="s">
        <v>11</v>
      </c>
      <c r="C97" s="316" t="s">
        <v>761</v>
      </c>
      <c r="D97" s="317" t="s">
        <v>195</v>
      </c>
      <c r="E97" s="317" t="s">
        <v>781</v>
      </c>
      <c r="F97" s="318" t="s">
        <v>91</v>
      </c>
      <c r="G97" s="316">
        <v>2193.6</v>
      </c>
      <c r="H97" s="316" t="s">
        <v>1010</v>
      </c>
      <c r="I97" s="325" t="s">
        <v>1011</v>
      </c>
      <c r="J97" s="308" t="s">
        <v>764</v>
      </c>
      <c r="K97" s="309" t="s">
        <v>781</v>
      </c>
      <c r="L97" s="321" t="s">
        <v>781</v>
      </c>
      <c r="M97" s="322" t="s">
        <v>781</v>
      </c>
      <c r="N97" s="323" t="s">
        <v>781</v>
      </c>
      <c r="O97" s="324" t="s">
        <v>781</v>
      </c>
      <c r="P97" s="314" t="s">
        <v>1012</v>
      </c>
      <c r="S97" s="314">
        <v>2479</v>
      </c>
      <c r="T97" t="s">
        <v>281</v>
      </c>
    </row>
    <row r="98" spans="1:20">
      <c r="A98" s="314">
        <v>2479</v>
      </c>
      <c r="B98" s="315" t="s">
        <v>11</v>
      </c>
      <c r="C98" s="316" t="s">
        <v>761</v>
      </c>
      <c r="D98" s="317" t="s">
        <v>195</v>
      </c>
      <c r="E98" s="317" t="s">
        <v>781</v>
      </c>
      <c r="F98" s="318" t="s">
        <v>105</v>
      </c>
      <c r="G98" s="316">
        <v>4042.44</v>
      </c>
      <c r="H98" s="316" t="s">
        <v>1013</v>
      </c>
      <c r="I98" s="325" t="s">
        <v>1014</v>
      </c>
      <c r="J98" s="308" t="s">
        <v>764</v>
      </c>
      <c r="K98" s="309" t="s">
        <v>781</v>
      </c>
      <c r="L98" s="321" t="s">
        <v>781</v>
      </c>
      <c r="M98" s="322" t="s">
        <v>781</v>
      </c>
      <c r="N98" s="323" t="s">
        <v>781</v>
      </c>
      <c r="O98" s="324" t="s">
        <v>781</v>
      </c>
      <c r="P98" s="314" t="s">
        <v>1015</v>
      </c>
      <c r="S98" s="314">
        <v>2479</v>
      </c>
      <c r="T98" t="s">
        <v>281</v>
      </c>
    </row>
    <row r="99" spans="1:20">
      <c r="A99" s="314">
        <v>2479</v>
      </c>
      <c r="B99" s="315" t="s">
        <v>11</v>
      </c>
      <c r="C99" s="316" t="s">
        <v>761</v>
      </c>
      <c r="D99" s="317" t="s">
        <v>195</v>
      </c>
      <c r="E99" s="317" t="s">
        <v>781</v>
      </c>
      <c r="F99" s="318" t="s">
        <v>105</v>
      </c>
      <c r="G99" s="316">
        <v>12843.48</v>
      </c>
      <c r="H99" s="316" t="s">
        <v>1016</v>
      </c>
      <c r="I99" s="325" t="s">
        <v>1014</v>
      </c>
      <c r="J99" s="308" t="s">
        <v>764</v>
      </c>
      <c r="K99" s="309" t="s">
        <v>781</v>
      </c>
      <c r="L99" s="321" t="s">
        <v>781</v>
      </c>
      <c r="M99" s="322" t="s">
        <v>781</v>
      </c>
      <c r="N99" s="323" t="s">
        <v>781</v>
      </c>
      <c r="O99" s="324" t="s">
        <v>781</v>
      </c>
      <c r="P99" s="314" t="s">
        <v>1017</v>
      </c>
      <c r="S99" s="314">
        <v>2479</v>
      </c>
      <c r="T99" t="s">
        <v>281</v>
      </c>
    </row>
    <row r="100" spans="1:20">
      <c r="A100" s="314">
        <v>2479</v>
      </c>
      <c r="B100" s="315" t="s">
        <v>11</v>
      </c>
      <c r="C100" s="316" t="s">
        <v>761</v>
      </c>
      <c r="D100" s="317" t="s">
        <v>195</v>
      </c>
      <c r="E100" s="317" t="s">
        <v>781</v>
      </c>
      <c r="F100" s="318" t="s">
        <v>91</v>
      </c>
      <c r="G100" s="316">
        <v>6400</v>
      </c>
      <c r="H100" s="316" t="s">
        <v>1018</v>
      </c>
      <c r="I100" s="325" t="s">
        <v>1011</v>
      </c>
      <c r="J100" s="308" t="s">
        <v>764</v>
      </c>
      <c r="K100" s="309" t="s">
        <v>781</v>
      </c>
      <c r="L100" s="321" t="s">
        <v>781</v>
      </c>
      <c r="M100" s="322" t="s">
        <v>781</v>
      </c>
      <c r="N100" s="323" t="s">
        <v>781</v>
      </c>
      <c r="O100" s="324" t="s">
        <v>781</v>
      </c>
      <c r="P100" s="314" t="s">
        <v>1019</v>
      </c>
      <c r="S100" s="314">
        <v>2479</v>
      </c>
      <c r="T100" t="s">
        <v>281</v>
      </c>
    </row>
    <row r="101" spans="1:20">
      <c r="A101" s="314">
        <v>2479</v>
      </c>
      <c r="B101" s="315" t="s">
        <v>11</v>
      </c>
      <c r="C101" s="316" t="s">
        <v>761</v>
      </c>
      <c r="D101" s="317" t="s">
        <v>195</v>
      </c>
      <c r="E101" s="317" t="s">
        <v>781</v>
      </c>
      <c r="F101" s="318" t="s">
        <v>83</v>
      </c>
      <c r="G101" s="316">
        <v>1865</v>
      </c>
      <c r="H101" s="316" t="s">
        <v>1020</v>
      </c>
      <c r="I101" s="325" t="s">
        <v>1021</v>
      </c>
      <c r="J101" s="308" t="s">
        <v>764</v>
      </c>
      <c r="K101" s="309" t="s">
        <v>781</v>
      </c>
      <c r="L101" s="321" t="s">
        <v>781</v>
      </c>
      <c r="M101" s="322" t="s">
        <v>781</v>
      </c>
      <c r="N101" s="323" t="s">
        <v>781</v>
      </c>
      <c r="O101" s="324" t="s">
        <v>781</v>
      </c>
      <c r="P101" s="314" t="s">
        <v>1022</v>
      </c>
      <c r="S101" s="314">
        <v>2479</v>
      </c>
      <c r="T101" t="s">
        <v>281</v>
      </c>
    </row>
    <row r="102" spans="1:20">
      <c r="A102" s="314">
        <v>2479</v>
      </c>
      <c r="B102" s="315" t="s">
        <v>11</v>
      </c>
      <c r="C102" s="316" t="s">
        <v>761</v>
      </c>
      <c r="D102" s="317" t="s">
        <v>195</v>
      </c>
      <c r="E102" s="317" t="s">
        <v>781</v>
      </c>
      <c r="F102" s="318" t="s">
        <v>89</v>
      </c>
      <c r="G102" s="316">
        <v>1905.38</v>
      </c>
      <c r="H102" s="316" t="s">
        <v>1023</v>
      </c>
      <c r="I102" s="325" t="s">
        <v>1024</v>
      </c>
      <c r="J102" s="308" t="s">
        <v>764</v>
      </c>
      <c r="K102" s="309" t="s">
        <v>781</v>
      </c>
      <c r="L102" s="321" t="s">
        <v>781</v>
      </c>
      <c r="M102" s="322" t="s">
        <v>781</v>
      </c>
      <c r="N102" s="323" t="s">
        <v>781</v>
      </c>
      <c r="O102" s="324" t="s">
        <v>781</v>
      </c>
      <c r="P102" s="314" t="s">
        <v>1025</v>
      </c>
      <c r="S102" s="314">
        <v>2479</v>
      </c>
      <c r="T102" t="s">
        <v>281</v>
      </c>
    </row>
    <row r="103" spans="1:20">
      <c r="A103" s="314">
        <v>2479</v>
      </c>
      <c r="B103" s="315" t="s">
        <v>11</v>
      </c>
      <c r="C103" s="316" t="s">
        <v>761</v>
      </c>
      <c r="D103" s="317" t="s">
        <v>195</v>
      </c>
      <c r="E103" s="317" t="s">
        <v>781</v>
      </c>
      <c r="F103" s="318" t="s">
        <v>105</v>
      </c>
      <c r="G103" s="316">
        <v>3612</v>
      </c>
      <c r="H103" s="316" t="s">
        <v>1026</v>
      </c>
      <c r="I103" s="325" t="s">
        <v>1014</v>
      </c>
      <c r="J103" s="308" t="s">
        <v>764</v>
      </c>
      <c r="K103" s="309" t="s">
        <v>781</v>
      </c>
      <c r="L103" s="321" t="s">
        <v>781</v>
      </c>
      <c r="M103" s="322" t="s">
        <v>781</v>
      </c>
      <c r="N103" s="323" t="s">
        <v>781</v>
      </c>
      <c r="O103" s="324" t="s">
        <v>781</v>
      </c>
      <c r="P103" s="314" t="s">
        <v>1027</v>
      </c>
      <c r="S103" s="314">
        <v>2479</v>
      </c>
      <c r="T103" t="s">
        <v>281</v>
      </c>
    </row>
    <row r="104" spans="1:20">
      <c r="A104" s="314">
        <v>2479</v>
      </c>
      <c r="B104" s="315" t="s">
        <v>11</v>
      </c>
      <c r="C104" s="316" t="s">
        <v>761</v>
      </c>
      <c r="D104" s="317" t="s">
        <v>195</v>
      </c>
      <c r="E104" s="317" t="s">
        <v>781</v>
      </c>
      <c r="F104" s="318" t="s">
        <v>107</v>
      </c>
      <c r="G104" s="316">
        <v>6265.71</v>
      </c>
      <c r="H104" s="316" t="s">
        <v>1028</v>
      </c>
      <c r="I104" s="325" t="s">
        <v>1029</v>
      </c>
      <c r="J104" s="308" t="s">
        <v>764</v>
      </c>
      <c r="K104" s="309" t="s">
        <v>781</v>
      </c>
      <c r="L104" s="321" t="s">
        <v>781</v>
      </c>
      <c r="M104" s="322" t="s">
        <v>781</v>
      </c>
      <c r="N104" s="323" t="s">
        <v>781</v>
      </c>
      <c r="O104" s="324" t="s">
        <v>781</v>
      </c>
      <c r="P104" s="314" t="s">
        <v>1030</v>
      </c>
      <c r="S104" s="314">
        <v>2479</v>
      </c>
      <c r="T104" t="s">
        <v>281</v>
      </c>
    </row>
    <row r="105" spans="1:20">
      <c r="A105" s="314">
        <v>2479</v>
      </c>
      <c r="B105" s="315" t="s">
        <v>11</v>
      </c>
      <c r="C105" s="316" t="s">
        <v>761</v>
      </c>
      <c r="D105" s="317" t="s">
        <v>195</v>
      </c>
      <c r="E105" s="317" t="s">
        <v>781</v>
      </c>
      <c r="F105" s="318" t="s">
        <v>71</v>
      </c>
      <c r="G105" s="316">
        <v>1575</v>
      </c>
      <c r="H105" s="316" t="s">
        <v>1031</v>
      </c>
      <c r="I105" s="325" t="s">
        <v>1032</v>
      </c>
      <c r="J105" s="308" t="s">
        <v>764</v>
      </c>
      <c r="K105" s="309" t="s">
        <v>781</v>
      </c>
      <c r="L105" s="321" t="s">
        <v>781</v>
      </c>
      <c r="M105" s="322" t="s">
        <v>781</v>
      </c>
      <c r="N105" s="323" t="s">
        <v>781</v>
      </c>
      <c r="O105" s="324" t="s">
        <v>781</v>
      </c>
      <c r="P105" s="314" t="s">
        <v>1033</v>
      </c>
      <c r="S105" s="314">
        <v>2479</v>
      </c>
      <c r="T105" t="s">
        <v>281</v>
      </c>
    </row>
    <row r="106" spans="1:20">
      <c r="A106" s="314">
        <v>2479</v>
      </c>
      <c r="B106" s="315" t="s">
        <v>11</v>
      </c>
      <c r="C106" s="316" t="s">
        <v>761</v>
      </c>
      <c r="D106" s="317" t="s">
        <v>195</v>
      </c>
      <c r="E106" s="317" t="s">
        <v>781</v>
      </c>
      <c r="F106" s="318" t="s">
        <v>91</v>
      </c>
      <c r="G106" s="316">
        <v>1000</v>
      </c>
      <c r="H106" s="316" t="s">
        <v>1034</v>
      </c>
      <c r="I106" s="325" t="s">
        <v>1035</v>
      </c>
      <c r="J106" s="308" t="s">
        <v>764</v>
      </c>
      <c r="K106" s="309" t="s">
        <v>781</v>
      </c>
      <c r="L106" s="321" t="s">
        <v>781</v>
      </c>
      <c r="M106" s="322" t="s">
        <v>781</v>
      </c>
      <c r="N106" s="323" t="s">
        <v>781</v>
      </c>
      <c r="O106" s="324" t="s">
        <v>781</v>
      </c>
      <c r="P106" s="314" t="s">
        <v>1036</v>
      </c>
      <c r="S106" s="314">
        <v>2479</v>
      </c>
      <c r="T106" t="s">
        <v>281</v>
      </c>
    </row>
    <row r="107" spans="1:20">
      <c r="A107" s="314">
        <v>2479</v>
      </c>
      <c r="B107" s="315" t="s">
        <v>11</v>
      </c>
      <c r="C107" s="316" t="s">
        <v>761</v>
      </c>
      <c r="D107" s="317" t="s">
        <v>195</v>
      </c>
      <c r="E107" s="317" t="s">
        <v>781</v>
      </c>
      <c r="F107" s="318" t="s">
        <v>105</v>
      </c>
      <c r="G107" s="316">
        <v>2824.32</v>
      </c>
      <c r="H107" s="316" t="s">
        <v>905</v>
      </c>
      <c r="I107" s="325" t="s">
        <v>1014</v>
      </c>
      <c r="J107" s="308" t="s">
        <v>764</v>
      </c>
      <c r="K107" s="309" t="s">
        <v>781</v>
      </c>
      <c r="L107" s="321" t="s">
        <v>781</v>
      </c>
      <c r="M107" s="322" t="s">
        <v>781</v>
      </c>
      <c r="N107" s="323" t="s">
        <v>781</v>
      </c>
      <c r="O107" s="324" t="s">
        <v>781</v>
      </c>
      <c r="P107" s="314" t="s">
        <v>1037</v>
      </c>
      <c r="S107" s="314">
        <v>2479</v>
      </c>
      <c r="T107" t="s">
        <v>281</v>
      </c>
    </row>
    <row r="108" spans="1:20">
      <c r="A108" s="314">
        <v>2479</v>
      </c>
      <c r="B108" s="315" t="s">
        <v>11</v>
      </c>
      <c r="C108" s="316" t="s">
        <v>761</v>
      </c>
      <c r="D108" s="317" t="s">
        <v>195</v>
      </c>
      <c r="E108" s="317" t="s">
        <v>781</v>
      </c>
      <c r="F108" s="318" t="s">
        <v>89</v>
      </c>
      <c r="G108" s="316">
        <v>1873.87</v>
      </c>
      <c r="H108" s="316" t="s">
        <v>1038</v>
      </c>
      <c r="I108" s="325" t="s">
        <v>1024</v>
      </c>
      <c r="J108" s="308" t="s">
        <v>764</v>
      </c>
      <c r="K108" s="309" t="s">
        <v>781</v>
      </c>
      <c r="L108" s="321" t="s">
        <v>781</v>
      </c>
      <c r="M108" s="322" t="s">
        <v>781</v>
      </c>
      <c r="N108" s="323" t="s">
        <v>781</v>
      </c>
      <c r="O108" s="324" t="s">
        <v>781</v>
      </c>
      <c r="P108" s="314" t="s">
        <v>1039</v>
      </c>
      <c r="S108" s="314">
        <v>2479</v>
      </c>
      <c r="T108" t="s">
        <v>281</v>
      </c>
    </row>
    <row r="109" spans="1:20">
      <c r="A109" s="314">
        <v>2479</v>
      </c>
      <c r="B109" s="315" t="s">
        <v>11</v>
      </c>
      <c r="C109" s="316" t="s">
        <v>761</v>
      </c>
      <c r="D109" s="317" t="s">
        <v>195</v>
      </c>
      <c r="E109" s="317" t="s">
        <v>781</v>
      </c>
      <c r="F109" s="318" t="s">
        <v>85</v>
      </c>
      <c r="G109" s="316">
        <v>11917.91</v>
      </c>
      <c r="H109" s="316" t="s">
        <v>1040</v>
      </c>
      <c r="I109" s="325" t="s">
        <v>1041</v>
      </c>
      <c r="J109" s="308" t="s">
        <v>764</v>
      </c>
      <c r="K109" s="309" t="s">
        <v>781</v>
      </c>
      <c r="L109" s="321" t="s">
        <v>781</v>
      </c>
      <c r="M109" s="322" t="s">
        <v>781</v>
      </c>
      <c r="N109" s="323" t="s">
        <v>781</v>
      </c>
      <c r="O109" s="324" t="s">
        <v>781</v>
      </c>
      <c r="P109" s="314" t="s">
        <v>1042</v>
      </c>
      <c r="S109" s="314">
        <v>2479</v>
      </c>
      <c r="T109" t="s">
        <v>281</v>
      </c>
    </row>
    <row r="110" spans="1:20">
      <c r="A110" s="326">
        <v>2300</v>
      </c>
      <c r="B110" s="327" t="s">
        <v>11</v>
      </c>
      <c r="C110" s="304" t="s">
        <v>754</v>
      </c>
      <c r="D110" s="304" t="s">
        <v>196</v>
      </c>
      <c r="E110" s="304" t="s">
        <v>755</v>
      </c>
      <c r="F110" s="328" t="s">
        <v>110</v>
      </c>
      <c r="G110" s="304">
        <v>130.9</v>
      </c>
      <c r="H110" s="304" t="s">
        <v>756</v>
      </c>
      <c r="I110" s="333" t="s">
        <v>1007</v>
      </c>
      <c r="J110" s="308" t="s">
        <v>819</v>
      </c>
      <c r="K110" s="334" t="s">
        <v>781</v>
      </c>
      <c r="L110" s="332" t="s">
        <v>781</v>
      </c>
      <c r="M110" s="304" t="s">
        <v>781</v>
      </c>
      <c r="N110" s="304" t="s">
        <v>781</v>
      </c>
      <c r="O110" s="326" t="s">
        <v>781</v>
      </c>
      <c r="P110" s="326" t="s">
        <v>1043</v>
      </c>
      <c r="S110" s="326">
        <v>2300</v>
      </c>
      <c r="T110" t="s">
        <v>281</v>
      </c>
    </row>
    <row r="111" spans="1:20">
      <c r="A111" s="336">
        <v>2300</v>
      </c>
      <c r="B111" s="337" t="s">
        <v>10</v>
      </c>
      <c r="C111" s="317" t="s">
        <v>754</v>
      </c>
      <c r="D111" s="317" t="s">
        <v>192</v>
      </c>
      <c r="E111" s="317" t="s">
        <v>755</v>
      </c>
      <c r="F111" s="338" t="s">
        <v>35</v>
      </c>
      <c r="G111" s="339">
        <v>2270.62</v>
      </c>
      <c r="H111" s="317" t="s">
        <v>756</v>
      </c>
      <c r="I111" s="342" t="s">
        <v>757</v>
      </c>
      <c r="J111" s="331" t="s">
        <v>781</v>
      </c>
      <c r="K111" s="312" t="s">
        <v>758</v>
      </c>
      <c r="L111" s="341" t="s">
        <v>549</v>
      </c>
      <c r="M111" s="317" t="s">
        <v>781</v>
      </c>
      <c r="N111" s="317" t="s">
        <v>781</v>
      </c>
      <c r="O111" s="336" t="s">
        <v>781</v>
      </c>
      <c r="P111" s="336" t="s">
        <v>1044</v>
      </c>
      <c r="S111" s="336">
        <v>2300</v>
      </c>
      <c r="T111" t="s">
        <v>281</v>
      </c>
    </row>
    <row r="112" spans="1:20">
      <c r="A112" s="336">
        <v>2300</v>
      </c>
      <c r="B112" s="337" t="s">
        <v>11</v>
      </c>
      <c r="C112" s="317" t="s">
        <v>754</v>
      </c>
      <c r="D112" s="317" t="s">
        <v>196</v>
      </c>
      <c r="E112" s="317" t="s">
        <v>755</v>
      </c>
      <c r="F112" s="338" t="s">
        <v>112</v>
      </c>
      <c r="G112" s="339">
        <v>4017</v>
      </c>
      <c r="H112" s="317" t="s">
        <v>756</v>
      </c>
      <c r="I112" s="340" t="s">
        <v>859</v>
      </c>
      <c r="J112" s="308" t="s">
        <v>819</v>
      </c>
      <c r="K112" s="334" t="s">
        <v>781</v>
      </c>
      <c r="L112" s="341" t="s">
        <v>781</v>
      </c>
      <c r="M112" s="317" t="s">
        <v>781</v>
      </c>
      <c r="N112" s="317" t="s">
        <v>781</v>
      </c>
      <c r="O112" s="336" t="s">
        <v>781</v>
      </c>
      <c r="P112" s="336" t="s">
        <v>1045</v>
      </c>
      <c r="S112" s="336">
        <v>2300</v>
      </c>
      <c r="T112" t="s">
        <v>281</v>
      </c>
    </row>
    <row r="113" spans="1:20">
      <c r="A113" s="314">
        <v>2300</v>
      </c>
      <c r="B113" s="315" t="s">
        <v>11</v>
      </c>
      <c r="C113" s="316" t="s">
        <v>761</v>
      </c>
      <c r="D113" s="317" t="s">
        <v>195</v>
      </c>
      <c r="E113" s="317" t="s">
        <v>781</v>
      </c>
      <c r="F113" s="318" t="s">
        <v>85</v>
      </c>
      <c r="G113" s="316">
        <v>1525.04</v>
      </c>
      <c r="H113" s="316" t="s">
        <v>785</v>
      </c>
      <c r="I113" s="325" t="s">
        <v>1046</v>
      </c>
      <c r="J113" s="308" t="s">
        <v>11</v>
      </c>
      <c r="K113" s="309" t="s">
        <v>781</v>
      </c>
      <c r="L113" s="321" t="s">
        <v>781</v>
      </c>
      <c r="M113" s="322" t="s">
        <v>781</v>
      </c>
      <c r="N113" s="323" t="s">
        <v>781</v>
      </c>
      <c r="O113" s="324" t="s">
        <v>781</v>
      </c>
      <c r="P113" s="314" t="s">
        <v>1047</v>
      </c>
      <c r="S113" s="314">
        <v>2300</v>
      </c>
      <c r="T113" t="s">
        <v>281</v>
      </c>
    </row>
    <row r="114" spans="1:20">
      <c r="A114" s="314">
        <v>2300</v>
      </c>
      <c r="B114" s="315" t="s">
        <v>11</v>
      </c>
      <c r="C114" s="316" t="s">
        <v>761</v>
      </c>
      <c r="D114" s="317" t="s">
        <v>195</v>
      </c>
      <c r="E114" s="317" t="s">
        <v>781</v>
      </c>
      <c r="F114" s="318" t="s">
        <v>85</v>
      </c>
      <c r="G114" s="316">
        <v>5863.92</v>
      </c>
      <c r="H114" s="316" t="s">
        <v>785</v>
      </c>
      <c r="I114" s="325" t="s">
        <v>1048</v>
      </c>
      <c r="J114" s="308" t="s">
        <v>11</v>
      </c>
      <c r="K114" s="309" t="s">
        <v>781</v>
      </c>
      <c r="L114" s="321" t="s">
        <v>781</v>
      </c>
      <c r="M114" s="322" t="s">
        <v>781</v>
      </c>
      <c r="N114" s="323" t="s">
        <v>781</v>
      </c>
      <c r="O114" s="324" t="s">
        <v>781</v>
      </c>
      <c r="P114" s="314" t="s">
        <v>1049</v>
      </c>
      <c r="S114" s="314">
        <v>2300</v>
      </c>
      <c r="T114" t="s">
        <v>281</v>
      </c>
    </row>
    <row r="115" spans="1:20">
      <c r="A115" s="314">
        <v>2300</v>
      </c>
      <c r="B115" s="315" t="s">
        <v>11</v>
      </c>
      <c r="C115" s="316" t="s">
        <v>761</v>
      </c>
      <c r="D115" s="317" t="s">
        <v>195</v>
      </c>
      <c r="E115" s="317" t="s">
        <v>781</v>
      </c>
      <c r="F115" s="318" t="s">
        <v>105</v>
      </c>
      <c r="G115" s="316">
        <v>2339.5</v>
      </c>
      <c r="H115" s="316" t="s">
        <v>910</v>
      </c>
      <c r="I115" s="325" t="s">
        <v>1050</v>
      </c>
      <c r="J115" s="308" t="s">
        <v>11</v>
      </c>
      <c r="K115" s="309" t="s">
        <v>781</v>
      </c>
      <c r="L115" s="321" t="s">
        <v>781</v>
      </c>
      <c r="M115" s="322" t="s">
        <v>781</v>
      </c>
      <c r="N115" s="323" t="s">
        <v>781</v>
      </c>
      <c r="O115" s="324" t="s">
        <v>781</v>
      </c>
      <c r="P115" s="314" t="s">
        <v>1051</v>
      </c>
      <c r="S115" s="314">
        <v>2300</v>
      </c>
      <c r="T115" t="s">
        <v>281</v>
      </c>
    </row>
    <row r="116" spans="1:20">
      <c r="A116" s="326">
        <v>2014</v>
      </c>
      <c r="B116" s="327" t="s">
        <v>10</v>
      </c>
      <c r="C116" s="304" t="s">
        <v>754</v>
      </c>
      <c r="D116" s="304" t="s">
        <v>192</v>
      </c>
      <c r="E116" s="304" t="s">
        <v>755</v>
      </c>
      <c r="F116" s="328" t="s">
        <v>35</v>
      </c>
      <c r="G116" s="329">
        <v>1715.68</v>
      </c>
      <c r="H116" s="304" t="s">
        <v>756</v>
      </c>
      <c r="I116" s="333" t="s">
        <v>757</v>
      </c>
      <c r="J116" s="331" t="s">
        <v>781</v>
      </c>
      <c r="K116" s="312" t="s">
        <v>758</v>
      </c>
      <c r="L116" s="332" t="s">
        <v>549</v>
      </c>
      <c r="M116" s="304" t="s">
        <v>781</v>
      </c>
      <c r="N116" s="304" t="s">
        <v>781</v>
      </c>
      <c r="O116" s="326" t="s">
        <v>781</v>
      </c>
      <c r="P116" s="326" t="s">
        <v>1052</v>
      </c>
      <c r="S116" s="326">
        <v>2014</v>
      </c>
      <c r="T116" t="s">
        <v>281</v>
      </c>
    </row>
    <row r="117" spans="1:20">
      <c r="A117" s="326">
        <v>7016</v>
      </c>
      <c r="B117" s="327" t="s">
        <v>11</v>
      </c>
      <c r="C117" s="304" t="s">
        <v>754</v>
      </c>
      <c r="D117" s="304" t="s">
        <v>196</v>
      </c>
      <c r="E117" s="304" t="s">
        <v>755</v>
      </c>
      <c r="F117" s="328" t="s">
        <v>110</v>
      </c>
      <c r="G117" s="329">
        <v>2485</v>
      </c>
      <c r="H117" s="304" t="s">
        <v>756</v>
      </c>
      <c r="I117" s="333" t="s">
        <v>1053</v>
      </c>
      <c r="J117" s="308" t="s">
        <v>819</v>
      </c>
      <c r="K117" s="334" t="s">
        <v>781</v>
      </c>
      <c r="L117" s="332" t="s">
        <v>781</v>
      </c>
      <c r="M117" s="304" t="s">
        <v>781</v>
      </c>
      <c r="N117" s="304" t="s">
        <v>781</v>
      </c>
      <c r="O117" s="326" t="s">
        <v>781</v>
      </c>
      <c r="P117" s="326" t="s">
        <v>1054</v>
      </c>
      <c r="S117" s="326">
        <v>7016</v>
      </c>
      <c r="T117" t="s">
        <v>281</v>
      </c>
    </row>
    <row r="118" spans="1:20">
      <c r="A118" s="336">
        <v>7016</v>
      </c>
      <c r="B118" s="337" t="s">
        <v>10</v>
      </c>
      <c r="C118" s="317" t="s">
        <v>754</v>
      </c>
      <c r="D118" s="317" t="s">
        <v>192</v>
      </c>
      <c r="E118" s="317" t="s">
        <v>755</v>
      </c>
      <c r="F118" s="338" t="s">
        <v>35</v>
      </c>
      <c r="G118" s="339">
        <v>8596.44</v>
      </c>
      <c r="H118" s="317" t="s">
        <v>756</v>
      </c>
      <c r="I118" s="340" t="s">
        <v>757</v>
      </c>
      <c r="J118" s="331" t="s">
        <v>781</v>
      </c>
      <c r="K118" s="312" t="s">
        <v>758</v>
      </c>
      <c r="L118" s="341" t="s">
        <v>549</v>
      </c>
      <c r="M118" s="317" t="s">
        <v>781</v>
      </c>
      <c r="N118" s="317" t="s">
        <v>781</v>
      </c>
      <c r="O118" s="336" t="s">
        <v>781</v>
      </c>
      <c r="P118" s="336" t="s">
        <v>1055</v>
      </c>
      <c r="S118" s="336">
        <v>7016</v>
      </c>
      <c r="T118" t="s">
        <v>281</v>
      </c>
    </row>
    <row r="119" spans="1:20">
      <c r="A119" s="314">
        <v>7016</v>
      </c>
      <c r="B119" s="315" t="s">
        <v>11</v>
      </c>
      <c r="C119" s="316" t="s">
        <v>761</v>
      </c>
      <c r="D119" s="317" t="s">
        <v>195</v>
      </c>
      <c r="E119" s="317" t="s">
        <v>781</v>
      </c>
      <c r="F119" s="318" t="s">
        <v>105</v>
      </c>
      <c r="G119" s="343">
        <v>5023.59</v>
      </c>
      <c r="H119" s="343" t="s">
        <v>1056</v>
      </c>
      <c r="I119" s="343" t="s">
        <v>1057</v>
      </c>
      <c r="J119" s="308" t="s">
        <v>764</v>
      </c>
      <c r="K119" s="309" t="s">
        <v>781</v>
      </c>
      <c r="L119" s="321" t="s">
        <v>781</v>
      </c>
      <c r="M119" s="322" t="s">
        <v>781</v>
      </c>
      <c r="N119" s="323" t="s">
        <v>781</v>
      </c>
      <c r="O119" s="324" t="s">
        <v>781</v>
      </c>
      <c r="P119" s="314" t="s">
        <v>1058</v>
      </c>
      <c r="S119" s="314">
        <v>7016</v>
      </c>
      <c r="T119" t="s">
        <v>281</v>
      </c>
    </row>
    <row r="120" spans="1:20">
      <c r="A120" s="314">
        <v>7016</v>
      </c>
      <c r="B120" s="315" t="s">
        <v>11</v>
      </c>
      <c r="C120" s="316" t="s">
        <v>761</v>
      </c>
      <c r="D120" s="317" t="s">
        <v>195</v>
      </c>
      <c r="E120" s="317" t="s">
        <v>781</v>
      </c>
      <c r="F120" s="318" t="s">
        <v>105</v>
      </c>
      <c r="G120" s="343">
        <v>3370.43</v>
      </c>
      <c r="H120" s="343" t="s">
        <v>1056</v>
      </c>
      <c r="I120" s="343" t="s">
        <v>1059</v>
      </c>
      <c r="J120" s="308" t="s">
        <v>764</v>
      </c>
      <c r="K120" s="309" t="s">
        <v>781</v>
      </c>
      <c r="L120" s="321" t="s">
        <v>781</v>
      </c>
      <c r="M120" s="322" t="s">
        <v>781</v>
      </c>
      <c r="N120" s="323" t="s">
        <v>781</v>
      </c>
      <c r="O120" s="324" t="s">
        <v>781</v>
      </c>
      <c r="P120" s="314" t="s">
        <v>1060</v>
      </c>
      <c r="S120" s="314">
        <v>7016</v>
      </c>
      <c r="T120" t="s">
        <v>281</v>
      </c>
    </row>
    <row r="121" spans="1:20">
      <c r="A121" s="314">
        <v>7016</v>
      </c>
      <c r="B121" s="315" t="s">
        <v>11</v>
      </c>
      <c r="C121" s="316" t="s">
        <v>761</v>
      </c>
      <c r="D121" s="317" t="s">
        <v>195</v>
      </c>
      <c r="E121" s="317" t="s">
        <v>781</v>
      </c>
      <c r="F121" s="318" t="s">
        <v>105</v>
      </c>
      <c r="G121" s="343">
        <v>2973.49</v>
      </c>
      <c r="H121" s="343" t="s">
        <v>1056</v>
      </c>
      <c r="I121" s="343" t="s">
        <v>1061</v>
      </c>
      <c r="J121" s="308" t="s">
        <v>764</v>
      </c>
      <c r="K121" s="309" t="s">
        <v>781</v>
      </c>
      <c r="L121" s="321" t="s">
        <v>781</v>
      </c>
      <c r="M121" s="322" t="s">
        <v>781</v>
      </c>
      <c r="N121" s="323" t="s">
        <v>781</v>
      </c>
      <c r="O121" s="324" t="s">
        <v>781</v>
      </c>
      <c r="P121" s="314" t="s">
        <v>1062</v>
      </c>
      <c r="S121" s="314">
        <v>7016</v>
      </c>
      <c r="T121" t="s">
        <v>281</v>
      </c>
    </row>
    <row r="122" spans="1:20">
      <c r="A122" s="314">
        <v>7016</v>
      </c>
      <c r="B122" s="315" t="s">
        <v>11</v>
      </c>
      <c r="C122" s="316" t="s">
        <v>761</v>
      </c>
      <c r="D122" s="317" t="s">
        <v>195</v>
      </c>
      <c r="E122" s="317" t="s">
        <v>781</v>
      </c>
      <c r="F122" s="318" t="s">
        <v>105</v>
      </c>
      <c r="G122" s="343">
        <v>1125</v>
      </c>
      <c r="H122" s="343" t="s">
        <v>1063</v>
      </c>
      <c r="I122" s="343" t="s">
        <v>1064</v>
      </c>
      <c r="J122" s="308" t="s">
        <v>764</v>
      </c>
      <c r="K122" s="309" t="s">
        <v>781</v>
      </c>
      <c r="L122" s="321" t="s">
        <v>781</v>
      </c>
      <c r="M122" s="322" t="s">
        <v>781</v>
      </c>
      <c r="N122" s="323" t="s">
        <v>781</v>
      </c>
      <c r="O122" s="324" t="s">
        <v>781</v>
      </c>
      <c r="P122" s="314" t="s">
        <v>1065</v>
      </c>
      <c r="S122" s="314">
        <v>7016</v>
      </c>
      <c r="T122" t="s">
        <v>281</v>
      </c>
    </row>
    <row r="123" spans="1:20">
      <c r="A123" s="314">
        <v>7016</v>
      </c>
      <c r="B123" s="315" t="s">
        <v>11</v>
      </c>
      <c r="C123" s="316" t="s">
        <v>761</v>
      </c>
      <c r="D123" s="317" t="s">
        <v>195</v>
      </c>
      <c r="E123" s="317" t="s">
        <v>781</v>
      </c>
      <c r="F123" s="318" t="s">
        <v>105</v>
      </c>
      <c r="G123" s="343">
        <v>1125</v>
      </c>
      <c r="H123" s="343" t="s">
        <v>1063</v>
      </c>
      <c r="I123" s="343" t="s">
        <v>1066</v>
      </c>
      <c r="J123" s="308" t="s">
        <v>764</v>
      </c>
      <c r="K123" s="309" t="s">
        <v>781</v>
      </c>
      <c r="L123" s="321" t="s">
        <v>781</v>
      </c>
      <c r="M123" s="322" t="s">
        <v>781</v>
      </c>
      <c r="N123" s="323" t="s">
        <v>781</v>
      </c>
      <c r="O123" s="324" t="s">
        <v>781</v>
      </c>
      <c r="P123" s="314" t="s">
        <v>1067</v>
      </c>
      <c r="S123" s="314">
        <v>7016</v>
      </c>
      <c r="T123" t="s">
        <v>281</v>
      </c>
    </row>
    <row r="124" spans="1:20">
      <c r="A124" s="314">
        <v>7016</v>
      </c>
      <c r="B124" s="315" t="s">
        <v>11</v>
      </c>
      <c r="C124" s="316" t="s">
        <v>761</v>
      </c>
      <c r="D124" s="317" t="s">
        <v>195</v>
      </c>
      <c r="E124" s="317" t="s">
        <v>781</v>
      </c>
      <c r="F124" s="318" t="s">
        <v>105</v>
      </c>
      <c r="G124" s="343">
        <v>1125</v>
      </c>
      <c r="H124" s="343" t="s">
        <v>1063</v>
      </c>
      <c r="I124" s="343" t="s">
        <v>1068</v>
      </c>
      <c r="J124" s="308" t="s">
        <v>764</v>
      </c>
      <c r="K124" s="309" t="s">
        <v>781</v>
      </c>
      <c r="L124" s="321" t="s">
        <v>781</v>
      </c>
      <c r="M124" s="322" t="s">
        <v>781</v>
      </c>
      <c r="N124" s="323" t="s">
        <v>781</v>
      </c>
      <c r="O124" s="324" t="s">
        <v>781</v>
      </c>
      <c r="P124" s="314" t="s">
        <v>1069</v>
      </c>
      <c r="S124" s="314">
        <v>7016</v>
      </c>
      <c r="T124" t="s">
        <v>281</v>
      </c>
    </row>
    <row r="125" spans="1:20">
      <c r="A125" s="314">
        <v>7016</v>
      </c>
      <c r="B125" s="315" t="s">
        <v>11</v>
      </c>
      <c r="C125" s="316" t="s">
        <v>761</v>
      </c>
      <c r="D125" s="317" t="s">
        <v>195</v>
      </c>
      <c r="E125" s="317" t="s">
        <v>781</v>
      </c>
      <c r="F125" s="318" t="s">
        <v>105</v>
      </c>
      <c r="G125" s="343">
        <v>2567</v>
      </c>
      <c r="H125" s="343" t="s">
        <v>1070</v>
      </c>
      <c r="I125" s="343" t="s">
        <v>1057</v>
      </c>
      <c r="J125" s="308" t="s">
        <v>764</v>
      </c>
      <c r="K125" s="309" t="s">
        <v>781</v>
      </c>
      <c r="L125" s="321" t="s">
        <v>781</v>
      </c>
      <c r="M125" s="322" t="s">
        <v>781</v>
      </c>
      <c r="N125" s="323" t="s">
        <v>781</v>
      </c>
      <c r="O125" s="324" t="s">
        <v>781</v>
      </c>
      <c r="P125" s="314" t="s">
        <v>1071</v>
      </c>
      <c r="S125" s="314">
        <v>7016</v>
      </c>
      <c r="T125" t="s">
        <v>281</v>
      </c>
    </row>
    <row r="126" spans="1:20">
      <c r="A126" s="314">
        <v>7016</v>
      </c>
      <c r="B126" s="315" t="s">
        <v>11</v>
      </c>
      <c r="C126" s="316" t="s">
        <v>761</v>
      </c>
      <c r="D126" s="317" t="s">
        <v>195</v>
      </c>
      <c r="E126" s="317" t="s">
        <v>781</v>
      </c>
      <c r="F126" s="318" t="s">
        <v>105</v>
      </c>
      <c r="G126" s="343">
        <v>2259.52</v>
      </c>
      <c r="H126" s="343" t="s">
        <v>1070</v>
      </c>
      <c r="I126" s="343" t="s">
        <v>1066</v>
      </c>
      <c r="J126" s="308" t="s">
        <v>764</v>
      </c>
      <c r="K126" s="309" t="s">
        <v>781</v>
      </c>
      <c r="L126" s="321" t="s">
        <v>781</v>
      </c>
      <c r="M126" s="322" t="s">
        <v>781</v>
      </c>
      <c r="N126" s="323" t="s">
        <v>781</v>
      </c>
      <c r="O126" s="324" t="s">
        <v>781</v>
      </c>
      <c r="P126" s="314" t="s">
        <v>1072</v>
      </c>
      <c r="S126" s="314">
        <v>7016</v>
      </c>
      <c r="T126" t="s">
        <v>281</v>
      </c>
    </row>
    <row r="127" spans="1:20">
      <c r="A127" s="314">
        <v>7016</v>
      </c>
      <c r="B127" s="315" t="s">
        <v>11</v>
      </c>
      <c r="C127" s="316" t="s">
        <v>761</v>
      </c>
      <c r="D127" s="317" t="s">
        <v>195</v>
      </c>
      <c r="E127" s="317" t="s">
        <v>781</v>
      </c>
      <c r="F127" s="318" t="s">
        <v>105</v>
      </c>
      <c r="G127" s="343">
        <v>2736.5</v>
      </c>
      <c r="H127" s="343" t="s">
        <v>1070</v>
      </c>
      <c r="I127" s="343" t="s">
        <v>1061</v>
      </c>
      <c r="J127" s="308" t="s">
        <v>764</v>
      </c>
      <c r="K127" s="309" t="s">
        <v>781</v>
      </c>
      <c r="L127" s="321" t="s">
        <v>781</v>
      </c>
      <c r="M127" s="322" t="s">
        <v>781</v>
      </c>
      <c r="N127" s="323" t="s">
        <v>781</v>
      </c>
      <c r="O127" s="324" t="s">
        <v>781</v>
      </c>
      <c r="P127" s="314" t="s">
        <v>1073</v>
      </c>
      <c r="S127" s="314">
        <v>7016</v>
      </c>
      <c r="T127" t="s">
        <v>281</v>
      </c>
    </row>
    <row r="128" spans="1:20">
      <c r="A128" s="314">
        <v>7016</v>
      </c>
      <c r="B128" s="315" t="s">
        <v>11</v>
      </c>
      <c r="C128" s="316" t="s">
        <v>761</v>
      </c>
      <c r="D128" s="317" t="s">
        <v>195</v>
      </c>
      <c r="E128" s="317" t="s">
        <v>781</v>
      </c>
      <c r="F128" s="318" t="s">
        <v>105</v>
      </c>
      <c r="G128" s="343">
        <v>9057.75</v>
      </c>
      <c r="H128" s="343" t="s">
        <v>1074</v>
      </c>
      <c r="I128" s="343" t="s">
        <v>1064</v>
      </c>
      <c r="J128" s="308" t="s">
        <v>764</v>
      </c>
      <c r="K128" s="309" t="s">
        <v>781</v>
      </c>
      <c r="L128" s="321" t="s">
        <v>781</v>
      </c>
      <c r="M128" s="322" t="s">
        <v>781</v>
      </c>
      <c r="N128" s="323" t="s">
        <v>781</v>
      </c>
      <c r="O128" s="324" t="s">
        <v>781</v>
      </c>
      <c r="P128" s="314" t="s">
        <v>1075</v>
      </c>
      <c r="S128" s="314">
        <v>7016</v>
      </c>
      <c r="T128" t="s">
        <v>281</v>
      </c>
    </row>
    <row r="129" spans="1:20">
      <c r="A129" s="314">
        <v>7016</v>
      </c>
      <c r="B129" s="315" t="s">
        <v>11</v>
      </c>
      <c r="C129" s="316" t="s">
        <v>761</v>
      </c>
      <c r="D129" s="317" t="s">
        <v>195</v>
      </c>
      <c r="E129" s="317" t="s">
        <v>781</v>
      </c>
      <c r="F129" s="318" t="s">
        <v>105</v>
      </c>
      <c r="G129" s="343">
        <v>9090</v>
      </c>
      <c r="H129" s="343" t="s">
        <v>1074</v>
      </c>
      <c r="I129" s="343" t="s">
        <v>1066</v>
      </c>
      <c r="J129" s="308" t="s">
        <v>764</v>
      </c>
      <c r="K129" s="309" t="s">
        <v>781</v>
      </c>
      <c r="L129" s="321" t="s">
        <v>781</v>
      </c>
      <c r="M129" s="322" t="s">
        <v>781</v>
      </c>
      <c r="N129" s="323" t="s">
        <v>781</v>
      </c>
      <c r="O129" s="324" t="s">
        <v>781</v>
      </c>
      <c r="P129" s="314" t="s">
        <v>1076</v>
      </c>
      <c r="S129" s="314">
        <v>7016</v>
      </c>
      <c r="T129" t="s">
        <v>281</v>
      </c>
    </row>
    <row r="130" spans="1:20">
      <c r="A130" s="314">
        <v>7016</v>
      </c>
      <c r="B130" s="315" t="s">
        <v>11</v>
      </c>
      <c r="C130" s="316" t="s">
        <v>761</v>
      </c>
      <c r="D130" s="317" t="s">
        <v>195</v>
      </c>
      <c r="E130" s="317" t="s">
        <v>781</v>
      </c>
      <c r="F130" s="318" t="s">
        <v>105</v>
      </c>
      <c r="G130" s="343">
        <v>9645.3799999999992</v>
      </c>
      <c r="H130" s="343" t="s">
        <v>1074</v>
      </c>
      <c r="I130" s="343" t="s">
        <v>1059</v>
      </c>
      <c r="J130" s="308" t="s">
        <v>764</v>
      </c>
      <c r="K130" s="309" t="s">
        <v>781</v>
      </c>
      <c r="L130" s="321" t="s">
        <v>781</v>
      </c>
      <c r="M130" s="322" t="s">
        <v>781</v>
      </c>
      <c r="N130" s="323" t="s">
        <v>781</v>
      </c>
      <c r="O130" s="324" t="s">
        <v>781</v>
      </c>
      <c r="P130" s="314" t="s">
        <v>1077</v>
      </c>
      <c r="S130" s="314">
        <v>7016</v>
      </c>
      <c r="T130" t="s">
        <v>281</v>
      </c>
    </row>
    <row r="131" spans="1:20">
      <c r="A131" s="314">
        <v>7016</v>
      </c>
      <c r="B131" s="315" t="s">
        <v>11</v>
      </c>
      <c r="C131" s="316" t="s">
        <v>761</v>
      </c>
      <c r="D131" s="317" t="s">
        <v>195</v>
      </c>
      <c r="E131" s="317" t="s">
        <v>781</v>
      </c>
      <c r="F131" s="318" t="s">
        <v>105</v>
      </c>
      <c r="G131" s="343">
        <v>9445.58</v>
      </c>
      <c r="H131" s="343" t="s">
        <v>1074</v>
      </c>
      <c r="I131" s="343" t="s">
        <v>1061</v>
      </c>
      <c r="J131" s="308" t="s">
        <v>764</v>
      </c>
      <c r="K131" s="309" t="s">
        <v>781</v>
      </c>
      <c r="L131" s="321" t="s">
        <v>781</v>
      </c>
      <c r="M131" s="322" t="s">
        <v>781</v>
      </c>
      <c r="N131" s="323" t="s">
        <v>781</v>
      </c>
      <c r="O131" s="324" t="s">
        <v>781</v>
      </c>
      <c r="P131" s="314" t="s">
        <v>1078</v>
      </c>
      <c r="S131" s="314">
        <v>7016</v>
      </c>
      <c r="T131" t="s">
        <v>281</v>
      </c>
    </row>
    <row r="132" spans="1:20">
      <c r="A132" s="314">
        <v>7016</v>
      </c>
      <c r="B132" s="315" t="s">
        <v>11</v>
      </c>
      <c r="C132" s="316" t="s">
        <v>761</v>
      </c>
      <c r="D132" s="317" t="s">
        <v>195</v>
      </c>
      <c r="E132" s="317" t="s">
        <v>781</v>
      </c>
      <c r="F132" s="318" t="s">
        <v>105</v>
      </c>
      <c r="G132" s="343">
        <v>1500</v>
      </c>
      <c r="H132" s="343" t="s">
        <v>1079</v>
      </c>
      <c r="I132" s="343" t="s">
        <v>1064</v>
      </c>
      <c r="J132" s="308" t="s">
        <v>764</v>
      </c>
      <c r="K132" s="309" t="s">
        <v>781</v>
      </c>
      <c r="L132" s="321" t="s">
        <v>781</v>
      </c>
      <c r="M132" s="322" t="s">
        <v>781</v>
      </c>
      <c r="N132" s="323" t="s">
        <v>781</v>
      </c>
      <c r="O132" s="324" t="s">
        <v>781</v>
      </c>
      <c r="P132" s="314" t="s">
        <v>1080</v>
      </c>
      <c r="S132" s="314">
        <v>7016</v>
      </c>
      <c r="T132" t="s">
        <v>281</v>
      </c>
    </row>
    <row r="133" spans="1:20">
      <c r="A133" s="314">
        <v>7016</v>
      </c>
      <c r="B133" s="315" t="s">
        <v>11</v>
      </c>
      <c r="C133" s="316" t="s">
        <v>761</v>
      </c>
      <c r="D133" s="317" t="s">
        <v>195</v>
      </c>
      <c r="E133" s="317" t="s">
        <v>781</v>
      </c>
      <c r="F133" s="318" t="s">
        <v>105</v>
      </c>
      <c r="G133" s="343">
        <v>3145</v>
      </c>
      <c r="H133" s="343" t="s">
        <v>1079</v>
      </c>
      <c r="I133" s="343" t="s">
        <v>1066</v>
      </c>
      <c r="J133" s="308" t="s">
        <v>764</v>
      </c>
      <c r="K133" s="309" t="s">
        <v>781</v>
      </c>
      <c r="L133" s="321" t="s">
        <v>781</v>
      </c>
      <c r="M133" s="322" t="s">
        <v>781</v>
      </c>
      <c r="N133" s="323" t="s">
        <v>781</v>
      </c>
      <c r="O133" s="324" t="s">
        <v>781</v>
      </c>
      <c r="P133" s="314" t="s">
        <v>1081</v>
      </c>
      <c r="S133" s="314">
        <v>7016</v>
      </c>
      <c r="T133" t="s">
        <v>281</v>
      </c>
    </row>
    <row r="134" spans="1:20">
      <c r="A134" s="314">
        <v>7016</v>
      </c>
      <c r="B134" s="315" t="s">
        <v>11</v>
      </c>
      <c r="C134" s="316" t="s">
        <v>761</v>
      </c>
      <c r="D134" s="317" t="s">
        <v>195</v>
      </c>
      <c r="E134" s="317" t="s">
        <v>781</v>
      </c>
      <c r="F134" s="318" t="s">
        <v>105</v>
      </c>
      <c r="G134" s="343">
        <v>2335</v>
      </c>
      <c r="H134" s="343" t="s">
        <v>1079</v>
      </c>
      <c r="I134" s="343" t="s">
        <v>1068</v>
      </c>
      <c r="J134" s="308" t="s">
        <v>764</v>
      </c>
      <c r="K134" s="309" t="s">
        <v>781</v>
      </c>
      <c r="L134" s="321" t="s">
        <v>781</v>
      </c>
      <c r="M134" s="322" t="s">
        <v>781</v>
      </c>
      <c r="N134" s="323" t="s">
        <v>781</v>
      </c>
      <c r="O134" s="324" t="s">
        <v>781</v>
      </c>
      <c r="P134" s="314" t="s">
        <v>1082</v>
      </c>
      <c r="S134" s="314">
        <v>7016</v>
      </c>
      <c r="T134" t="s">
        <v>281</v>
      </c>
    </row>
    <row r="135" spans="1:20">
      <c r="A135" s="314">
        <v>7016</v>
      </c>
      <c r="B135" s="315" t="s">
        <v>11</v>
      </c>
      <c r="C135" s="316" t="s">
        <v>761</v>
      </c>
      <c r="D135" s="317" t="s">
        <v>195</v>
      </c>
      <c r="E135" s="317" t="s">
        <v>781</v>
      </c>
      <c r="F135" s="318" t="s">
        <v>105</v>
      </c>
      <c r="G135" s="343">
        <v>5350.8</v>
      </c>
      <c r="H135" s="343" t="s">
        <v>1083</v>
      </c>
      <c r="I135" s="343" t="s">
        <v>1061</v>
      </c>
      <c r="J135" s="308" t="s">
        <v>764</v>
      </c>
      <c r="K135" s="309" t="s">
        <v>781</v>
      </c>
      <c r="L135" s="321" t="s">
        <v>781</v>
      </c>
      <c r="M135" s="322" t="s">
        <v>781</v>
      </c>
      <c r="N135" s="323" t="s">
        <v>781</v>
      </c>
      <c r="O135" s="324" t="s">
        <v>781</v>
      </c>
      <c r="P135" s="314" t="s">
        <v>1084</v>
      </c>
      <c r="S135" s="314">
        <v>7016</v>
      </c>
      <c r="T135" t="s">
        <v>281</v>
      </c>
    </row>
    <row r="136" spans="1:20">
      <c r="A136" s="314">
        <v>7016</v>
      </c>
      <c r="B136" s="315" t="s">
        <v>11</v>
      </c>
      <c r="C136" s="316" t="s">
        <v>761</v>
      </c>
      <c r="D136" s="317" t="s">
        <v>195</v>
      </c>
      <c r="E136" s="317" t="s">
        <v>781</v>
      </c>
      <c r="F136" s="318" t="s">
        <v>105</v>
      </c>
      <c r="G136" s="343">
        <v>2175.75</v>
      </c>
      <c r="H136" s="343" t="s">
        <v>1085</v>
      </c>
      <c r="I136" s="343" t="s">
        <v>1064</v>
      </c>
      <c r="J136" s="308" t="s">
        <v>764</v>
      </c>
      <c r="K136" s="309" t="s">
        <v>781</v>
      </c>
      <c r="L136" s="321" t="s">
        <v>781</v>
      </c>
      <c r="M136" s="322" t="s">
        <v>781</v>
      </c>
      <c r="N136" s="323" t="s">
        <v>781</v>
      </c>
      <c r="O136" s="324" t="s">
        <v>781</v>
      </c>
      <c r="P136" s="314" t="s">
        <v>1086</v>
      </c>
      <c r="S136" s="314">
        <v>7016</v>
      </c>
      <c r="T136" t="s">
        <v>281</v>
      </c>
    </row>
    <row r="137" spans="1:20">
      <c r="A137" s="314">
        <v>7016</v>
      </c>
      <c r="B137" s="315" t="s">
        <v>11</v>
      </c>
      <c r="C137" s="316" t="s">
        <v>761</v>
      </c>
      <c r="D137" s="317" t="s">
        <v>195</v>
      </c>
      <c r="E137" s="317" t="s">
        <v>781</v>
      </c>
      <c r="F137" s="318" t="s">
        <v>105</v>
      </c>
      <c r="G137" s="343">
        <v>2926.2</v>
      </c>
      <c r="H137" s="343" t="s">
        <v>1085</v>
      </c>
      <c r="I137" s="343" t="s">
        <v>1059</v>
      </c>
      <c r="J137" s="308" t="s">
        <v>764</v>
      </c>
      <c r="K137" s="309" t="s">
        <v>781</v>
      </c>
      <c r="L137" s="321" t="s">
        <v>781</v>
      </c>
      <c r="M137" s="322" t="s">
        <v>781</v>
      </c>
      <c r="N137" s="323" t="s">
        <v>781</v>
      </c>
      <c r="O137" s="324" t="s">
        <v>781</v>
      </c>
      <c r="P137" s="314" t="s">
        <v>1087</v>
      </c>
      <c r="S137" s="314">
        <v>7016</v>
      </c>
      <c r="T137" t="s">
        <v>281</v>
      </c>
    </row>
    <row r="138" spans="1:20">
      <c r="A138" s="314">
        <v>7016</v>
      </c>
      <c r="B138" s="315" t="s">
        <v>11</v>
      </c>
      <c r="C138" s="316" t="s">
        <v>761</v>
      </c>
      <c r="D138" s="317" t="s">
        <v>195</v>
      </c>
      <c r="E138" s="317" t="s">
        <v>781</v>
      </c>
      <c r="F138" s="318" t="s">
        <v>105</v>
      </c>
      <c r="G138" s="343">
        <v>1757.3</v>
      </c>
      <c r="H138" s="343" t="s">
        <v>1085</v>
      </c>
      <c r="I138" s="343" t="s">
        <v>1061</v>
      </c>
      <c r="J138" s="308" t="s">
        <v>764</v>
      </c>
      <c r="K138" s="309" t="s">
        <v>781</v>
      </c>
      <c r="L138" s="321" t="s">
        <v>781</v>
      </c>
      <c r="M138" s="322" t="s">
        <v>781</v>
      </c>
      <c r="N138" s="323" t="s">
        <v>781</v>
      </c>
      <c r="O138" s="324" t="s">
        <v>781</v>
      </c>
      <c r="P138" s="314" t="s">
        <v>1088</v>
      </c>
      <c r="S138" s="314">
        <v>7016</v>
      </c>
      <c r="T138" t="s">
        <v>281</v>
      </c>
    </row>
    <row r="139" spans="1:20">
      <c r="A139" s="314">
        <v>7016</v>
      </c>
      <c r="B139" s="315" t="s">
        <v>11</v>
      </c>
      <c r="C139" s="316" t="s">
        <v>761</v>
      </c>
      <c r="D139" s="317" t="s">
        <v>195</v>
      </c>
      <c r="E139" s="317" t="s">
        <v>781</v>
      </c>
      <c r="F139" s="318" t="s">
        <v>105</v>
      </c>
      <c r="G139" s="343">
        <v>3075</v>
      </c>
      <c r="H139" s="343" t="s">
        <v>1089</v>
      </c>
      <c r="I139" s="343" t="s">
        <v>1059</v>
      </c>
      <c r="J139" s="308" t="s">
        <v>764</v>
      </c>
      <c r="K139" s="309" t="s">
        <v>781</v>
      </c>
      <c r="L139" s="321" t="s">
        <v>781</v>
      </c>
      <c r="M139" s="322" t="s">
        <v>781</v>
      </c>
      <c r="N139" s="323" t="s">
        <v>781</v>
      </c>
      <c r="O139" s="324" t="s">
        <v>781</v>
      </c>
      <c r="P139" s="314" t="s">
        <v>1090</v>
      </c>
      <c r="S139" s="314">
        <v>7016</v>
      </c>
      <c r="T139" t="s">
        <v>281</v>
      </c>
    </row>
    <row r="140" spans="1:20">
      <c r="A140" s="314">
        <v>7016</v>
      </c>
      <c r="B140" s="315" t="s">
        <v>11</v>
      </c>
      <c r="C140" s="316" t="s">
        <v>761</v>
      </c>
      <c r="D140" s="317" t="s">
        <v>195</v>
      </c>
      <c r="E140" s="317" t="s">
        <v>781</v>
      </c>
      <c r="F140" s="318" t="s">
        <v>105</v>
      </c>
      <c r="G140" s="343">
        <v>3075</v>
      </c>
      <c r="H140" s="343" t="s">
        <v>1089</v>
      </c>
      <c r="I140" s="343" t="s">
        <v>1057</v>
      </c>
      <c r="J140" s="308" t="s">
        <v>764</v>
      </c>
      <c r="K140" s="309" t="s">
        <v>781</v>
      </c>
      <c r="L140" s="321" t="s">
        <v>781</v>
      </c>
      <c r="M140" s="322" t="s">
        <v>781</v>
      </c>
      <c r="N140" s="323" t="s">
        <v>781</v>
      </c>
      <c r="O140" s="324" t="s">
        <v>781</v>
      </c>
      <c r="P140" s="314" t="s">
        <v>1091</v>
      </c>
      <c r="S140" s="314">
        <v>7016</v>
      </c>
      <c r="T140" t="s">
        <v>281</v>
      </c>
    </row>
    <row r="141" spans="1:20">
      <c r="A141" s="314">
        <v>7016</v>
      </c>
      <c r="B141" s="315" t="s">
        <v>11</v>
      </c>
      <c r="C141" s="316" t="s">
        <v>761</v>
      </c>
      <c r="D141" s="317" t="s">
        <v>195</v>
      </c>
      <c r="E141" s="317" t="s">
        <v>781</v>
      </c>
      <c r="F141" s="318" t="s">
        <v>105</v>
      </c>
      <c r="G141" s="343">
        <v>7840.03</v>
      </c>
      <c r="H141" s="343" t="s">
        <v>1092</v>
      </c>
      <c r="I141" s="343" t="s">
        <v>1057</v>
      </c>
      <c r="J141" s="308" t="s">
        <v>764</v>
      </c>
      <c r="K141" s="309" t="s">
        <v>781</v>
      </c>
      <c r="L141" s="321" t="s">
        <v>781</v>
      </c>
      <c r="M141" s="322" t="s">
        <v>781</v>
      </c>
      <c r="N141" s="323" t="s">
        <v>781</v>
      </c>
      <c r="O141" s="324" t="s">
        <v>781</v>
      </c>
      <c r="P141" s="314" t="s">
        <v>1093</v>
      </c>
      <c r="S141" s="314">
        <v>7016</v>
      </c>
      <c r="T141" t="s">
        <v>281</v>
      </c>
    </row>
    <row r="142" spans="1:20">
      <c r="A142" s="314">
        <v>7016</v>
      </c>
      <c r="B142" s="315" t="s">
        <v>11</v>
      </c>
      <c r="C142" s="316" t="s">
        <v>761</v>
      </c>
      <c r="D142" s="317" t="s">
        <v>195</v>
      </c>
      <c r="E142" s="317" t="s">
        <v>781</v>
      </c>
      <c r="F142" s="318" t="s">
        <v>105</v>
      </c>
      <c r="G142" s="343">
        <v>8658.5300000000007</v>
      </c>
      <c r="H142" s="343" t="s">
        <v>1092</v>
      </c>
      <c r="I142" s="343" t="s">
        <v>1059</v>
      </c>
      <c r="J142" s="308" t="s">
        <v>764</v>
      </c>
      <c r="K142" s="309" t="s">
        <v>781</v>
      </c>
      <c r="L142" s="321" t="s">
        <v>781</v>
      </c>
      <c r="M142" s="322" t="s">
        <v>781</v>
      </c>
      <c r="N142" s="323" t="s">
        <v>781</v>
      </c>
      <c r="O142" s="324" t="s">
        <v>781</v>
      </c>
      <c r="P142" s="314" t="s">
        <v>1094</v>
      </c>
      <c r="S142" s="314">
        <v>7016</v>
      </c>
      <c r="T142" t="s">
        <v>281</v>
      </c>
    </row>
    <row r="143" spans="1:20">
      <c r="A143" s="314">
        <v>7016</v>
      </c>
      <c r="B143" s="315" t="s">
        <v>11</v>
      </c>
      <c r="C143" s="316" t="s">
        <v>761</v>
      </c>
      <c r="D143" s="317" t="s">
        <v>195</v>
      </c>
      <c r="E143" s="317" t="s">
        <v>781</v>
      </c>
      <c r="F143" s="318" t="s">
        <v>105</v>
      </c>
      <c r="G143" s="343">
        <v>11063.94</v>
      </c>
      <c r="H143" s="343" t="s">
        <v>1092</v>
      </c>
      <c r="I143" s="343" t="s">
        <v>1061</v>
      </c>
      <c r="J143" s="308" t="s">
        <v>764</v>
      </c>
      <c r="K143" s="309" t="s">
        <v>781</v>
      </c>
      <c r="L143" s="321" t="s">
        <v>781</v>
      </c>
      <c r="M143" s="322" t="s">
        <v>781</v>
      </c>
      <c r="N143" s="323" t="s">
        <v>781</v>
      </c>
      <c r="O143" s="324" t="s">
        <v>781</v>
      </c>
      <c r="P143" s="314" t="s">
        <v>1095</v>
      </c>
      <c r="S143" s="314">
        <v>7016</v>
      </c>
      <c r="T143" t="s">
        <v>281</v>
      </c>
    </row>
    <row r="144" spans="1:20">
      <c r="A144" s="314">
        <v>7016</v>
      </c>
      <c r="B144" s="315" t="s">
        <v>11</v>
      </c>
      <c r="C144" s="316" t="s">
        <v>761</v>
      </c>
      <c r="D144" s="317" t="s">
        <v>195</v>
      </c>
      <c r="E144" s="317" t="s">
        <v>781</v>
      </c>
      <c r="F144" s="318" t="s">
        <v>77</v>
      </c>
      <c r="G144" s="303">
        <v>3870</v>
      </c>
      <c r="H144" s="303" t="s">
        <v>1096</v>
      </c>
      <c r="I144" s="344" t="s">
        <v>1097</v>
      </c>
      <c r="J144" s="308" t="s">
        <v>764</v>
      </c>
      <c r="K144" s="309" t="s">
        <v>781</v>
      </c>
      <c r="L144" s="321" t="s">
        <v>781</v>
      </c>
      <c r="M144" s="322" t="s">
        <v>781</v>
      </c>
      <c r="N144" s="323" t="s">
        <v>781</v>
      </c>
      <c r="O144" s="324" t="s">
        <v>781</v>
      </c>
      <c r="P144" s="314" t="s">
        <v>1098</v>
      </c>
      <c r="S144" s="314">
        <v>7016</v>
      </c>
      <c r="T144" t="s">
        <v>281</v>
      </c>
    </row>
    <row r="145" spans="1:20">
      <c r="A145" s="314">
        <v>7016</v>
      </c>
      <c r="B145" s="315" t="s">
        <v>11</v>
      </c>
      <c r="C145" s="316" t="s">
        <v>761</v>
      </c>
      <c r="D145" s="317" t="s">
        <v>195</v>
      </c>
      <c r="E145" s="317" t="s">
        <v>781</v>
      </c>
      <c r="F145" s="318" t="s">
        <v>93</v>
      </c>
      <c r="G145" s="316">
        <v>388.02</v>
      </c>
      <c r="H145" s="316" t="s">
        <v>1099</v>
      </c>
      <c r="I145" s="320" t="s">
        <v>1100</v>
      </c>
      <c r="J145" s="308" t="s">
        <v>764</v>
      </c>
      <c r="K145" s="309" t="s">
        <v>781</v>
      </c>
      <c r="L145" s="321" t="s">
        <v>781</v>
      </c>
      <c r="M145" s="322" t="s">
        <v>781</v>
      </c>
      <c r="N145" s="323" t="s">
        <v>781</v>
      </c>
      <c r="O145" s="324" t="s">
        <v>781</v>
      </c>
      <c r="P145" s="314" t="s">
        <v>1101</v>
      </c>
      <c r="S145" s="314">
        <v>7016</v>
      </c>
      <c r="T145" t="s">
        <v>281</v>
      </c>
    </row>
    <row r="146" spans="1:20">
      <c r="A146" s="314">
        <v>7016</v>
      </c>
      <c r="B146" s="315" t="s">
        <v>11</v>
      </c>
      <c r="C146" s="316" t="s">
        <v>761</v>
      </c>
      <c r="D146" s="317" t="s">
        <v>195</v>
      </c>
      <c r="E146" s="317" t="s">
        <v>781</v>
      </c>
      <c r="F146" s="318" t="s">
        <v>107</v>
      </c>
      <c r="G146" s="316">
        <v>2000</v>
      </c>
      <c r="H146" s="316" t="s">
        <v>1102</v>
      </c>
      <c r="I146" s="320" t="s">
        <v>1103</v>
      </c>
      <c r="J146" s="308" t="s">
        <v>764</v>
      </c>
      <c r="K146" s="309" t="s">
        <v>781</v>
      </c>
      <c r="L146" s="321" t="s">
        <v>781</v>
      </c>
      <c r="M146" s="322" t="s">
        <v>781</v>
      </c>
      <c r="N146" s="323" t="s">
        <v>781</v>
      </c>
      <c r="O146" s="324" t="s">
        <v>781</v>
      </c>
      <c r="P146" s="314" t="s">
        <v>1104</v>
      </c>
      <c r="S146" s="314">
        <v>7016</v>
      </c>
      <c r="T146" t="s">
        <v>281</v>
      </c>
    </row>
    <row r="147" spans="1:20">
      <c r="A147" s="314">
        <v>7016</v>
      </c>
      <c r="B147" s="315" t="s">
        <v>1105</v>
      </c>
      <c r="C147" s="316" t="s">
        <v>761</v>
      </c>
      <c r="D147" s="317" t="s">
        <v>193</v>
      </c>
      <c r="E147" s="317" t="s">
        <v>781</v>
      </c>
      <c r="F147" s="318" t="s">
        <v>93</v>
      </c>
      <c r="G147" s="316">
        <v>3726.67</v>
      </c>
      <c r="H147" s="316" t="s">
        <v>1106</v>
      </c>
      <c r="I147" s="320" t="s">
        <v>1107</v>
      </c>
      <c r="J147" s="345" t="s">
        <v>781</v>
      </c>
      <c r="K147" s="312" t="s">
        <v>1108</v>
      </c>
      <c r="L147" s="321" t="s">
        <v>549</v>
      </c>
      <c r="M147" s="322" t="s">
        <v>781</v>
      </c>
      <c r="N147" s="323" t="s">
        <v>781</v>
      </c>
      <c r="O147" s="324" t="s">
        <v>781</v>
      </c>
      <c r="P147" s="314" t="s">
        <v>1109</v>
      </c>
      <c r="S147" s="314">
        <v>7016</v>
      </c>
      <c r="T147" t="s">
        <v>281</v>
      </c>
    </row>
    <row r="148" spans="1:20">
      <c r="A148" s="314">
        <v>7016</v>
      </c>
      <c r="B148" s="315" t="s">
        <v>1105</v>
      </c>
      <c r="C148" s="316" t="s">
        <v>761</v>
      </c>
      <c r="D148" s="317" t="s">
        <v>193</v>
      </c>
      <c r="E148" s="317" t="s">
        <v>781</v>
      </c>
      <c r="F148" s="318" t="s">
        <v>93</v>
      </c>
      <c r="G148" s="316">
        <v>2126.67</v>
      </c>
      <c r="H148" s="316" t="s">
        <v>1110</v>
      </c>
      <c r="I148" s="320" t="s">
        <v>1111</v>
      </c>
      <c r="J148" s="345" t="s">
        <v>781</v>
      </c>
      <c r="K148" s="312" t="s">
        <v>1108</v>
      </c>
      <c r="L148" s="321" t="s">
        <v>549</v>
      </c>
      <c r="M148" s="322" t="s">
        <v>781</v>
      </c>
      <c r="N148" s="323" t="s">
        <v>781</v>
      </c>
      <c r="O148" s="324" t="s">
        <v>781</v>
      </c>
      <c r="P148" s="314" t="s">
        <v>1112</v>
      </c>
      <c r="S148" s="314">
        <v>7016</v>
      </c>
      <c r="T148" t="s">
        <v>281</v>
      </c>
    </row>
    <row r="149" spans="1:20">
      <c r="A149" s="314">
        <v>7016</v>
      </c>
      <c r="B149" s="315" t="s">
        <v>1105</v>
      </c>
      <c r="C149" s="316" t="s">
        <v>761</v>
      </c>
      <c r="D149" s="317" t="s">
        <v>193</v>
      </c>
      <c r="E149" s="317" t="s">
        <v>781</v>
      </c>
      <c r="F149" s="318" t="s">
        <v>93</v>
      </c>
      <c r="G149" s="316">
        <v>2065</v>
      </c>
      <c r="H149" s="316" t="s">
        <v>1110</v>
      </c>
      <c r="I149" s="320" t="s">
        <v>1113</v>
      </c>
      <c r="J149" s="345" t="s">
        <v>781</v>
      </c>
      <c r="K149" s="312" t="s">
        <v>1108</v>
      </c>
      <c r="L149" s="321" t="s">
        <v>549</v>
      </c>
      <c r="M149" s="322" t="s">
        <v>781</v>
      </c>
      <c r="N149" s="323" t="s">
        <v>781</v>
      </c>
      <c r="O149" s="324" t="s">
        <v>781</v>
      </c>
      <c r="P149" s="314" t="s">
        <v>1114</v>
      </c>
      <c r="S149" s="314">
        <v>7016</v>
      </c>
      <c r="T149" t="s">
        <v>281</v>
      </c>
    </row>
    <row r="150" spans="1:20">
      <c r="A150" s="314">
        <v>7016</v>
      </c>
      <c r="B150" s="315" t="s">
        <v>1105</v>
      </c>
      <c r="C150" s="316" t="s">
        <v>761</v>
      </c>
      <c r="D150" s="317" t="s">
        <v>193</v>
      </c>
      <c r="E150" s="317" t="s">
        <v>781</v>
      </c>
      <c r="F150" s="318" t="s">
        <v>93</v>
      </c>
      <c r="G150" s="316">
        <v>2533.33</v>
      </c>
      <c r="H150" s="316" t="s">
        <v>1110</v>
      </c>
      <c r="I150" s="320" t="s">
        <v>1115</v>
      </c>
      <c r="J150" s="345" t="s">
        <v>781</v>
      </c>
      <c r="K150" s="312" t="s">
        <v>1108</v>
      </c>
      <c r="L150" s="321" t="s">
        <v>549</v>
      </c>
      <c r="M150" s="322" t="s">
        <v>781</v>
      </c>
      <c r="N150" s="323" t="s">
        <v>781</v>
      </c>
      <c r="O150" s="324" t="s">
        <v>781</v>
      </c>
      <c r="P150" s="314" t="s">
        <v>1116</v>
      </c>
      <c r="S150" s="314">
        <v>7016</v>
      </c>
      <c r="T150" t="s">
        <v>281</v>
      </c>
    </row>
    <row r="151" spans="1:20">
      <c r="A151" s="314">
        <v>7016</v>
      </c>
      <c r="B151" s="315" t="s">
        <v>1105</v>
      </c>
      <c r="C151" s="316" t="s">
        <v>761</v>
      </c>
      <c r="D151" s="317" t="s">
        <v>193</v>
      </c>
      <c r="E151" s="317" t="s">
        <v>781</v>
      </c>
      <c r="F151" s="318" t="s">
        <v>93</v>
      </c>
      <c r="G151" s="316">
        <v>1269.51</v>
      </c>
      <c r="H151" s="316" t="s">
        <v>1110</v>
      </c>
      <c r="I151" s="320" t="s">
        <v>1117</v>
      </c>
      <c r="J151" s="345" t="s">
        <v>781</v>
      </c>
      <c r="K151" s="312" t="s">
        <v>1108</v>
      </c>
      <c r="L151" s="321" t="s">
        <v>549</v>
      </c>
      <c r="M151" s="322" t="s">
        <v>781</v>
      </c>
      <c r="N151" s="323" t="s">
        <v>781</v>
      </c>
      <c r="O151" s="324" t="s">
        <v>781</v>
      </c>
      <c r="P151" s="314" t="s">
        <v>1118</v>
      </c>
      <c r="S151" s="314">
        <v>7016</v>
      </c>
      <c r="T151" t="s">
        <v>281</v>
      </c>
    </row>
    <row r="152" spans="1:20">
      <c r="A152" s="314">
        <v>7016</v>
      </c>
      <c r="B152" s="315" t="s">
        <v>1105</v>
      </c>
      <c r="C152" s="316" t="s">
        <v>761</v>
      </c>
      <c r="D152" s="317" t="s">
        <v>193</v>
      </c>
      <c r="E152" s="317" t="s">
        <v>781</v>
      </c>
      <c r="F152" s="318" t="s">
        <v>110</v>
      </c>
      <c r="G152" s="316">
        <v>7590</v>
      </c>
      <c r="H152" s="316" t="s">
        <v>1119</v>
      </c>
      <c r="I152" s="320" t="s">
        <v>1120</v>
      </c>
      <c r="J152" s="345" t="s">
        <v>781</v>
      </c>
      <c r="K152" s="312" t="s">
        <v>1108</v>
      </c>
      <c r="L152" s="321" t="s">
        <v>549</v>
      </c>
      <c r="M152" s="322" t="s">
        <v>781</v>
      </c>
      <c r="N152" s="323" t="s">
        <v>781</v>
      </c>
      <c r="O152" s="324" t="s">
        <v>781</v>
      </c>
      <c r="P152" s="314" t="s">
        <v>1121</v>
      </c>
      <c r="S152" s="314">
        <v>7016</v>
      </c>
      <c r="T152" t="s">
        <v>281</v>
      </c>
    </row>
    <row r="153" spans="1:20">
      <c r="A153" s="326">
        <v>7052</v>
      </c>
      <c r="B153" s="327" t="s">
        <v>10</v>
      </c>
      <c r="C153" s="304" t="s">
        <v>754</v>
      </c>
      <c r="D153" s="304" t="s">
        <v>192</v>
      </c>
      <c r="E153" s="304" t="s">
        <v>755</v>
      </c>
      <c r="F153" s="328" t="s">
        <v>35</v>
      </c>
      <c r="G153" s="329">
        <v>1722.98</v>
      </c>
      <c r="H153" s="304" t="s">
        <v>756</v>
      </c>
      <c r="I153" s="330" t="s">
        <v>757</v>
      </c>
      <c r="J153" s="331" t="s">
        <v>781</v>
      </c>
      <c r="K153" s="312" t="s">
        <v>758</v>
      </c>
      <c r="L153" s="332" t="s">
        <v>549</v>
      </c>
      <c r="M153" s="304" t="s">
        <v>781</v>
      </c>
      <c r="N153" s="304" t="s">
        <v>781</v>
      </c>
      <c r="O153" s="326" t="s">
        <v>781</v>
      </c>
      <c r="P153" s="326" t="s">
        <v>1122</v>
      </c>
      <c r="S153" s="326">
        <v>7052</v>
      </c>
      <c r="T153" t="s">
        <v>281</v>
      </c>
    </row>
    <row r="154" spans="1:20">
      <c r="A154" s="314">
        <v>7052</v>
      </c>
      <c r="B154" s="315" t="s">
        <v>10</v>
      </c>
      <c r="C154" s="316" t="s">
        <v>754</v>
      </c>
      <c r="D154" s="317" t="s">
        <v>192</v>
      </c>
      <c r="E154" s="317" t="s">
        <v>781</v>
      </c>
      <c r="F154" s="318" t="s">
        <v>51</v>
      </c>
      <c r="G154" s="316">
        <v>5614.6</v>
      </c>
      <c r="H154" s="316" t="s">
        <v>756</v>
      </c>
      <c r="I154" s="320" t="s">
        <v>1123</v>
      </c>
      <c r="J154" s="335" t="s">
        <v>781</v>
      </c>
      <c r="K154" s="312" t="s">
        <v>758</v>
      </c>
      <c r="L154" s="321" t="s">
        <v>549</v>
      </c>
      <c r="M154" s="322" t="s">
        <v>781</v>
      </c>
      <c r="N154" s="323" t="s">
        <v>781</v>
      </c>
      <c r="O154" s="324" t="s">
        <v>781</v>
      </c>
      <c r="P154" s="314" t="s">
        <v>1124</v>
      </c>
      <c r="S154" s="314">
        <v>7052</v>
      </c>
      <c r="T154" t="s">
        <v>281</v>
      </c>
    </row>
    <row r="155" spans="1:20">
      <c r="A155" s="314">
        <v>7052</v>
      </c>
      <c r="B155" s="315" t="s">
        <v>11</v>
      </c>
      <c r="C155" s="316" t="s">
        <v>761</v>
      </c>
      <c r="D155" s="317" t="s">
        <v>195</v>
      </c>
      <c r="E155" s="317" t="s">
        <v>781</v>
      </c>
      <c r="F155" s="318" t="s">
        <v>105</v>
      </c>
      <c r="G155" s="316">
        <v>21285</v>
      </c>
      <c r="H155" s="316" t="s">
        <v>1125</v>
      </c>
      <c r="I155" s="325" t="s">
        <v>1126</v>
      </c>
      <c r="J155" s="308" t="s">
        <v>764</v>
      </c>
      <c r="K155" s="309" t="s">
        <v>781</v>
      </c>
      <c r="L155" s="321" t="s">
        <v>781</v>
      </c>
      <c r="M155" s="322" t="s">
        <v>781</v>
      </c>
      <c r="N155" s="323" t="s">
        <v>781</v>
      </c>
      <c r="O155" s="324" t="s">
        <v>781</v>
      </c>
      <c r="P155" s="314" t="s">
        <v>1127</v>
      </c>
      <c r="S155" s="314">
        <v>7052</v>
      </c>
      <c r="T155" t="s">
        <v>281</v>
      </c>
    </row>
    <row r="156" spans="1:20">
      <c r="A156" s="314">
        <v>7052</v>
      </c>
      <c r="B156" s="315" t="s">
        <v>11</v>
      </c>
      <c r="C156" s="316" t="s">
        <v>761</v>
      </c>
      <c r="D156" s="317" t="s">
        <v>195</v>
      </c>
      <c r="E156" s="317" t="s">
        <v>781</v>
      </c>
      <c r="F156" s="318" t="s">
        <v>105</v>
      </c>
      <c r="G156" s="316">
        <v>1519.14</v>
      </c>
      <c r="H156" s="316" t="s">
        <v>905</v>
      </c>
      <c r="I156" s="325" t="s">
        <v>1126</v>
      </c>
      <c r="J156" s="308" t="s">
        <v>764</v>
      </c>
      <c r="K156" s="309" t="s">
        <v>781</v>
      </c>
      <c r="L156" s="321" t="s">
        <v>781</v>
      </c>
      <c r="M156" s="322" t="s">
        <v>781</v>
      </c>
      <c r="N156" s="323" t="s">
        <v>781</v>
      </c>
      <c r="O156" s="324" t="s">
        <v>781</v>
      </c>
      <c r="P156" s="314" t="s">
        <v>1128</v>
      </c>
      <c r="S156" s="314">
        <v>7052</v>
      </c>
      <c r="T156" t="s">
        <v>281</v>
      </c>
    </row>
    <row r="157" spans="1:20">
      <c r="A157" s="314">
        <v>7052</v>
      </c>
      <c r="B157" s="315" t="s">
        <v>11</v>
      </c>
      <c r="C157" s="316" t="s">
        <v>761</v>
      </c>
      <c r="D157" s="317" t="s">
        <v>195</v>
      </c>
      <c r="E157" s="317" t="s">
        <v>781</v>
      </c>
      <c r="F157" s="318" t="s">
        <v>105</v>
      </c>
      <c r="G157" s="316">
        <v>1932.38</v>
      </c>
      <c r="H157" s="316" t="s">
        <v>1129</v>
      </c>
      <c r="I157" s="325" t="s">
        <v>1126</v>
      </c>
      <c r="J157" s="308" t="s">
        <v>764</v>
      </c>
      <c r="K157" s="309" t="s">
        <v>781</v>
      </c>
      <c r="L157" s="321" t="s">
        <v>781</v>
      </c>
      <c r="M157" s="322" t="s">
        <v>781</v>
      </c>
      <c r="N157" s="323" t="s">
        <v>781</v>
      </c>
      <c r="O157" s="324" t="s">
        <v>781</v>
      </c>
      <c r="P157" s="314" t="s">
        <v>1130</v>
      </c>
      <c r="S157" s="314">
        <v>7052</v>
      </c>
      <c r="T157" t="s">
        <v>281</v>
      </c>
    </row>
    <row r="158" spans="1:20">
      <c r="A158" s="314">
        <v>7052</v>
      </c>
      <c r="B158" s="315" t="s">
        <v>11</v>
      </c>
      <c r="C158" s="316" t="s">
        <v>761</v>
      </c>
      <c r="D158" s="317" t="s">
        <v>195</v>
      </c>
      <c r="E158" s="317" t="s">
        <v>781</v>
      </c>
      <c r="F158" s="318" t="s">
        <v>110</v>
      </c>
      <c r="G158" s="316">
        <v>1225.2</v>
      </c>
      <c r="H158" s="316" t="s">
        <v>1131</v>
      </c>
      <c r="I158" s="325" t="s">
        <v>1132</v>
      </c>
      <c r="J158" s="308" t="s">
        <v>764</v>
      </c>
      <c r="K158" s="309" t="s">
        <v>781</v>
      </c>
      <c r="L158" s="321" t="s">
        <v>781</v>
      </c>
      <c r="M158" s="322" t="s">
        <v>781</v>
      </c>
      <c r="N158" s="323" t="s">
        <v>781</v>
      </c>
      <c r="O158" s="324" t="s">
        <v>781</v>
      </c>
      <c r="P158" s="314" t="s">
        <v>1133</v>
      </c>
      <c r="S158" s="314">
        <v>7052</v>
      </c>
      <c r="T158" t="s">
        <v>281</v>
      </c>
    </row>
    <row r="159" spans="1:20">
      <c r="A159" s="314">
        <v>7052</v>
      </c>
      <c r="B159" s="315" t="s">
        <v>11</v>
      </c>
      <c r="C159" s="316" t="s">
        <v>761</v>
      </c>
      <c r="D159" s="317" t="s">
        <v>195</v>
      </c>
      <c r="E159" s="317" t="s">
        <v>781</v>
      </c>
      <c r="F159" s="318" t="s">
        <v>110</v>
      </c>
      <c r="G159" s="316">
        <v>800</v>
      </c>
      <c r="H159" s="316" t="s">
        <v>1134</v>
      </c>
      <c r="I159" s="325" t="s">
        <v>1135</v>
      </c>
      <c r="J159" s="308" t="s">
        <v>764</v>
      </c>
      <c r="K159" s="309" t="s">
        <v>781</v>
      </c>
      <c r="L159" s="321" t="s">
        <v>781</v>
      </c>
      <c r="M159" s="322" t="s">
        <v>781</v>
      </c>
      <c r="N159" s="323" t="s">
        <v>781</v>
      </c>
      <c r="O159" s="324" t="s">
        <v>781</v>
      </c>
      <c r="P159" s="314" t="s">
        <v>1136</v>
      </c>
      <c r="S159" s="314">
        <v>7052</v>
      </c>
      <c r="T159" t="s">
        <v>281</v>
      </c>
    </row>
    <row r="160" spans="1:20">
      <c r="A160" s="314">
        <v>7052</v>
      </c>
      <c r="B160" s="315" t="s">
        <v>11</v>
      </c>
      <c r="C160" s="316" t="s">
        <v>761</v>
      </c>
      <c r="D160" s="317" t="s">
        <v>195</v>
      </c>
      <c r="E160" s="317" t="s">
        <v>781</v>
      </c>
      <c r="F160" s="318" t="s">
        <v>89</v>
      </c>
      <c r="G160" s="316">
        <v>166316</v>
      </c>
      <c r="H160" s="316" t="s">
        <v>330</v>
      </c>
      <c r="I160" s="325" t="s">
        <v>1137</v>
      </c>
      <c r="J160" s="308" t="s">
        <v>764</v>
      </c>
      <c r="K160" s="309" t="s">
        <v>781</v>
      </c>
      <c r="L160" s="321" t="s">
        <v>781</v>
      </c>
      <c r="M160" s="322" t="s">
        <v>781</v>
      </c>
      <c r="N160" s="323" t="s">
        <v>781</v>
      </c>
      <c r="O160" s="324" t="s">
        <v>781</v>
      </c>
      <c r="P160" s="314" t="s">
        <v>1138</v>
      </c>
      <c r="S160" s="314">
        <v>7052</v>
      </c>
      <c r="T160" t="s">
        <v>281</v>
      </c>
    </row>
    <row r="161" spans="1:20">
      <c r="A161" s="326">
        <v>2017</v>
      </c>
      <c r="B161" s="327" t="s">
        <v>10</v>
      </c>
      <c r="C161" s="304" t="s">
        <v>754</v>
      </c>
      <c r="D161" s="304" t="s">
        <v>192</v>
      </c>
      <c r="E161" s="304" t="s">
        <v>755</v>
      </c>
      <c r="F161" s="328" t="s">
        <v>35</v>
      </c>
      <c r="G161" s="304">
        <v>306.89</v>
      </c>
      <c r="H161" s="304" t="s">
        <v>756</v>
      </c>
      <c r="I161" s="333" t="s">
        <v>757</v>
      </c>
      <c r="J161" s="331" t="s">
        <v>781</v>
      </c>
      <c r="K161" s="312" t="s">
        <v>758</v>
      </c>
      <c r="L161" s="332" t="s">
        <v>549</v>
      </c>
      <c r="M161" s="304" t="s">
        <v>781</v>
      </c>
      <c r="N161" s="304" t="s">
        <v>781</v>
      </c>
      <c r="O161" s="326" t="s">
        <v>781</v>
      </c>
      <c r="P161" s="326" t="s">
        <v>1139</v>
      </c>
      <c r="S161" s="326">
        <v>2017</v>
      </c>
      <c r="T161" t="s">
        <v>281</v>
      </c>
    </row>
    <row r="162" spans="1:20">
      <c r="A162" s="314">
        <v>2017</v>
      </c>
      <c r="B162" s="315" t="s">
        <v>11</v>
      </c>
      <c r="C162" s="316" t="s">
        <v>761</v>
      </c>
      <c r="D162" s="317" t="s">
        <v>195</v>
      </c>
      <c r="E162" s="346" t="s">
        <v>781</v>
      </c>
      <c r="F162" s="318" t="s">
        <v>105</v>
      </c>
      <c r="G162" s="316">
        <v>1370</v>
      </c>
      <c r="H162" s="316" t="s">
        <v>1140</v>
      </c>
      <c r="I162" s="320" t="s">
        <v>1141</v>
      </c>
      <c r="J162" s="308" t="s">
        <v>764</v>
      </c>
      <c r="K162" s="347" t="s">
        <v>781</v>
      </c>
      <c r="L162" s="321" t="s">
        <v>781</v>
      </c>
      <c r="M162" s="322" t="s">
        <v>781</v>
      </c>
      <c r="N162" s="323" t="s">
        <v>781</v>
      </c>
      <c r="O162" s="324" t="s">
        <v>781</v>
      </c>
      <c r="P162" s="314" t="s">
        <v>1142</v>
      </c>
      <c r="S162" s="314">
        <v>2017</v>
      </c>
      <c r="T162" t="s">
        <v>281</v>
      </c>
    </row>
    <row r="163" spans="1:20">
      <c r="A163" s="314">
        <v>2017</v>
      </c>
      <c r="B163" s="315" t="s">
        <v>11</v>
      </c>
      <c r="C163" s="316" t="s">
        <v>761</v>
      </c>
      <c r="D163" s="317" t="s">
        <v>195</v>
      </c>
      <c r="E163" s="346" t="s">
        <v>781</v>
      </c>
      <c r="F163" s="318" t="s">
        <v>105</v>
      </c>
      <c r="G163" s="316">
        <v>1300</v>
      </c>
      <c r="H163" s="316" t="s">
        <v>1143</v>
      </c>
      <c r="I163" s="320" t="s">
        <v>1144</v>
      </c>
      <c r="J163" s="308" t="s">
        <v>764</v>
      </c>
      <c r="K163" s="347" t="s">
        <v>781</v>
      </c>
      <c r="L163" s="321" t="s">
        <v>781</v>
      </c>
      <c r="M163" s="322" t="s">
        <v>781</v>
      </c>
      <c r="N163" s="323" t="s">
        <v>781</v>
      </c>
      <c r="O163" s="324" t="s">
        <v>781</v>
      </c>
      <c r="P163" s="314" t="s">
        <v>1145</v>
      </c>
      <c r="S163" s="314">
        <v>2017</v>
      </c>
      <c r="T163" t="s">
        <v>281</v>
      </c>
    </row>
    <row r="164" spans="1:20">
      <c r="A164" s="314">
        <v>2017</v>
      </c>
      <c r="B164" s="315" t="s">
        <v>11</v>
      </c>
      <c r="C164" s="316" t="s">
        <v>761</v>
      </c>
      <c r="D164" s="317" t="s">
        <v>195</v>
      </c>
      <c r="E164" s="346" t="s">
        <v>781</v>
      </c>
      <c r="F164" s="318" t="s">
        <v>105</v>
      </c>
      <c r="G164" s="316">
        <v>7698.5</v>
      </c>
      <c r="H164" s="316" t="s">
        <v>1146</v>
      </c>
      <c r="I164" s="320" t="s">
        <v>1147</v>
      </c>
      <c r="J164" s="308" t="s">
        <v>764</v>
      </c>
      <c r="K164" s="347" t="s">
        <v>781</v>
      </c>
      <c r="L164" s="321" t="s">
        <v>781</v>
      </c>
      <c r="M164" s="322" t="s">
        <v>781</v>
      </c>
      <c r="N164" s="323" t="s">
        <v>781</v>
      </c>
      <c r="O164" s="324" t="s">
        <v>781</v>
      </c>
      <c r="P164" s="314" t="s">
        <v>1148</v>
      </c>
      <c r="S164" s="314">
        <v>2017</v>
      </c>
      <c r="T164" t="s">
        <v>281</v>
      </c>
    </row>
    <row r="165" spans="1:20">
      <c r="A165" s="314">
        <v>2017</v>
      </c>
      <c r="B165" s="315" t="s">
        <v>11</v>
      </c>
      <c r="C165" s="316" t="s">
        <v>761</v>
      </c>
      <c r="D165" s="317" t="s">
        <v>195</v>
      </c>
      <c r="E165" s="346" t="s">
        <v>781</v>
      </c>
      <c r="F165" s="318" t="s">
        <v>105</v>
      </c>
      <c r="G165" s="316">
        <v>1195</v>
      </c>
      <c r="H165" s="316" t="s">
        <v>1149</v>
      </c>
      <c r="I165" s="320" t="s">
        <v>1150</v>
      </c>
      <c r="J165" s="308" t="s">
        <v>764</v>
      </c>
      <c r="K165" s="347" t="s">
        <v>781</v>
      </c>
      <c r="L165" s="321" t="s">
        <v>781</v>
      </c>
      <c r="M165" s="322" t="s">
        <v>781</v>
      </c>
      <c r="N165" s="323" t="s">
        <v>781</v>
      </c>
      <c r="O165" s="324" t="s">
        <v>781</v>
      </c>
      <c r="P165" s="314" t="s">
        <v>1151</v>
      </c>
      <c r="S165" s="314">
        <v>2017</v>
      </c>
      <c r="T165" t="s">
        <v>281</v>
      </c>
    </row>
    <row r="166" spans="1:20">
      <c r="A166" s="314">
        <v>2017</v>
      </c>
      <c r="B166" s="315" t="s">
        <v>11</v>
      </c>
      <c r="C166" s="316" t="s">
        <v>761</v>
      </c>
      <c r="D166" s="317" t="s">
        <v>195</v>
      </c>
      <c r="E166" s="346" t="s">
        <v>781</v>
      </c>
      <c r="F166" s="318" t="s">
        <v>91</v>
      </c>
      <c r="G166" s="316">
        <v>900</v>
      </c>
      <c r="H166" s="316" t="s">
        <v>1152</v>
      </c>
      <c r="I166" s="320" t="s">
        <v>1153</v>
      </c>
      <c r="J166" s="308" t="s">
        <v>764</v>
      </c>
      <c r="K166" s="347" t="s">
        <v>781</v>
      </c>
      <c r="L166" s="321" t="s">
        <v>781</v>
      </c>
      <c r="M166" s="322" t="s">
        <v>781</v>
      </c>
      <c r="N166" s="323" t="s">
        <v>781</v>
      </c>
      <c r="O166" s="324" t="s">
        <v>781</v>
      </c>
      <c r="P166" s="314" t="s">
        <v>1154</v>
      </c>
      <c r="S166" s="314">
        <v>2017</v>
      </c>
      <c r="T166" t="s">
        <v>281</v>
      </c>
    </row>
    <row r="167" spans="1:20">
      <c r="A167" s="314">
        <v>2017</v>
      </c>
      <c r="B167" s="315" t="s">
        <v>11</v>
      </c>
      <c r="C167" s="316" t="s">
        <v>761</v>
      </c>
      <c r="D167" s="317" t="s">
        <v>195</v>
      </c>
      <c r="E167" s="346" t="s">
        <v>781</v>
      </c>
      <c r="F167" s="318" t="s">
        <v>91</v>
      </c>
      <c r="G167" s="316">
        <v>780</v>
      </c>
      <c r="H167" s="316" t="s">
        <v>1155</v>
      </c>
      <c r="I167" s="320" t="s">
        <v>1156</v>
      </c>
      <c r="J167" s="308" t="s">
        <v>764</v>
      </c>
      <c r="K167" s="347" t="s">
        <v>781</v>
      </c>
      <c r="L167" s="321" t="s">
        <v>781</v>
      </c>
      <c r="M167" s="322" t="s">
        <v>781</v>
      </c>
      <c r="N167" s="323" t="s">
        <v>781</v>
      </c>
      <c r="O167" s="324" t="s">
        <v>781</v>
      </c>
      <c r="P167" s="314" t="s">
        <v>1157</v>
      </c>
      <c r="S167" s="314">
        <v>2017</v>
      </c>
      <c r="T167" t="s">
        <v>281</v>
      </c>
    </row>
    <row r="168" spans="1:20">
      <c r="A168" s="314">
        <v>2017</v>
      </c>
      <c r="B168" s="315" t="s">
        <v>11</v>
      </c>
      <c r="C168" s="316" t="s">
        <v>761</v>
      </c>
      <c r="D168" s="317" t="s">
        <v>195</v>
      </c>
      <c r="E168" s="346" t="s">
        <v>781</v>
      </c>
      <c r="F168" s="318" t="s">
        <v>110</v>
      </c>
      <c r="G168" s="316">
        <v>527</v>
      </c>
      <c r="H168" s="316" t="s">
        <v>1158</v>
      </c>
      <c r="I168" s="320" t="s">
        <v>1159</v>
      </c>
      <c r="J168" s="308" t="s">
        <v>764</v>
      </c>
      <c r="K168" s="347" t="s">
        <v>781</v>
      </c>
      <c r="L168" s="321" t="s">
        <v>781</v>
      </c>
      <c r="M168" s="322" t="s">
        <v>781</v>
      </c>
      <c r="N168" s="323" t="s">
        <v>781</v>
      </c>
      <c r="O168" s="324" t="s">
        <v>781</v>
      </c>
      <c r="P168" s="314" t="s">
        <v>1160</v>
      </c>
      <c r="S168" s="314">
        <v>2017</v>
      </c>
      <c r="T168" t="s">
        <v>281</v>
      </c>
    </row>
    <row r="169" spans="1:20">
      <c r="A169" s="314">
        <v>2017</v>
      </c>
      <c r="B169" s="315" t="s">
        <v>11</v>
      </c>
      <c r="C169" s="316" t="s">
        <v>761</v>
      </c>
      <c r="D169" s="317" t="s">
        <v>195</v>
      </c>
      <c r="E169" s="346" t="s">
        <v>781</v>
      </c>
      <c r="F169" s="318" t="s">
        <v>110</v>
      </c>
      <c r="G169" s="316">
        <v>1032.68</v>
      </c>
      <c r="H169" s="316" t="s">
        <v>1161</v>
      </c>
      <c r="I169" s="320" t="s">
        <v>1162</v>
      </c>
      <c r="J169" s="308" t="s">
        <v>764</v>
      </c>
      <c r="K169" s="347" t="s">
        <v>781</v>
      </c>
      <c r="L169" s="321" t="s">
        <v>781</v>
      </c>
      <c r="M169" s="322" t="s">
        <v>781</v>
      </c>
      <c r="N169" s="323" t="s">
        <v>781</v>
      </c>
      <c r="O169" s="324" t="s">
        <v>781</v>
      </c>
      <c r="P169" s="314" t="s">
        <v>1163</v>
      </c>
      <c r="S169" s="314">
        <v>2017</v>
      </c>
      <c r="T169" t="s">
        <v>281</v>
      </c>
    </row>
    <row r="170" spans="1:20">
      <c r="A170" s="314">
        <v>2017</v>
      </c>
      <c r="B170" s="315" t="s">
        <v>11</v>
      </c>
      <c r="C170" s="316" t="s">
        <v>761</v>
      </c>
      <c r="D170" s="317" t="s">
        <v>195</v>
      </c>
      <c r="E170" s="346" t="s">
        <v>781</v>
      </c>
      <c r="F170" s="318" t="s">
        <v>91</v>
      </c>
      <c r="G170" s="316">
        <v>900</v>
      </c>
      <c r="H170" s="316" t="s">
        <v>1164</v>
      </c>
      <c r="I170" s="320" t="s">
        <v>1165</v>
      </c>
      <c r="J170" s="308" t="s">
        <v>764</v>
      </c>
      <c r="K170" s="347" t="s">
        <v>781</v>
      </c>
      <c r="L170" s="321" t="s">
        <v>781</v>
      </c>
      <c r="M170" s="322" t="s">
        <v>781</v>
      </c>
      <c r="N170" s="323" t="s">
        <v>781</v>
      </c>
      <c r="O170" s="324" t="s">
        <v>781</v>
      </c>
      <c r="P170" s="314" t="s">
        <v>1166</v>
      </c>
      <c r="S170" s="314">
        <v>2017</v>
      </c>
      <c r="T170" t="s">
        <v>281</v>
      </c>
    </row>
    <row r="171" spans="1:20">
      <c r="A171" s="314">
        <v>2017</v>
      </c>
      <c r="B171" s="315" t="s">
        <v>11</v>
      </c>
      <c r="C171" s="316" t="s">
        <v>761</v>
      </c>
      <c r="D171" s="317" t="s">
        <v>195</v>
      </c>
      <c r="E171" s="346" t="s">
        <v>781</v>
      </c>
      <c r="F171" s="318" t="s">
        <v>91</v>
      </c>
      <c r="G171" s="316">
        <v>972</v>
      </c>
      <c r="H171" s="316" t="s">
        <v>1167</v>
      </c>
      <c r="I171" s="320" t="s">
        <v>1168</v>
      </c>
      <c r="J171" s="308" t="s">
        <v>764</v>
      </c>
      <c r="K171" s="347" t="s">
        <v>781</v>
      </c>
      <c r="L171" s="321" t="s">
        <v>781</v>
      </c>
      <c r="M171" s="322" t="s">
        <v>781</v>
      </c>
      <c r="N171" s="323" t="s">
        <v>781</v>
      </c>
      <c r="O171" s="324" t="s">
        <v>781</v>
      </c>
      <c r="P171" s="314" t="s">
        <v>1169</v>
      </c>
      <c r="S171" s="314">
        <v>2017</v>
      </c>
      <c r="T171" t="s">
        <v>281</v>
      </c>
    </row>
    <row r="172" spans="1:20">
      <c r="A172" s="314">
        <v>2017</v>
      </c>
      <c r="B172" s="315" t="s">
        <v>11</v>
      </c>
      <c r="C172" s="316" t="s">
        <v>761</v>
      </c>
      <c r="D172" s="317" t="s">
        <v>195</v>
      </c>
      <c r="E172" s="346" t="s">
        <v>781</v>
      </c>
      <c r="F172" s="318" t="s">
        <v>103</v>
      </c>
      <c r="G172" s="316">
        <v>11879.61</v>
      </c>
      <c r="H172" s="316" t="s">
        <v>1170</v>
      </c>
      <c r="I172" s="320" t="s">
        <v>1171</v>
      </c>
      <c r="J172" s="308" t="s">
        <v>764</v>
      </c>
      <c r="K172" s="347" t="s">
        <v>781</v>
      </c>
      <c r="L172" s="321" t="s">
        <v>781</v>
      </c>
      <c r="M172" s="322" t="s">
        <v>781</v>
      </c>
      <c r="N172" s="323" t="s">
        <v>781</v>
      </c>
      <c r="O172" s="324" t="s">
        <v>781</v>
      </c>
      <c r="P172" s="314" t="s">
        <v>1172</v>
      </c>
      <c r="S172" s="314">
        <v>2017</v>
      </c>
      <c r="T172" t="s">
        <v>281</v>
      </c>
    </row>
    <row r="173" spans="1:20">
      <c r="A173" s="314">
        <v>2017</v>
      </c>
      <c r="B173" s="315" t="s">
        <v>11</v>
      </c>
      <c r="C173" s="316" t="s">
        <v>761</v>
      </c>
      <c r="D173" s="317" t="s">
        <v>195</v>
      </c>
      <c r="E173" s="346" t="s">
        <v>781</v>
      </c>
      <c r="F173" s="318" t="s">
        <v>93</v>
      </c>
      <c r="G173" s="316">
        <v>1194</v>
      </c>
      <c r="H173" s="316" t="s">
        <v>1173</v>
      </c>
      <c r="I173" s="320" t="s">
        <v>1174</v>
      </c>
      <c r="J173" s="308" t="s">
        <v>764</v>
      </c>
      <c r="K173" s="347" t="s">
        <v>781</v>
      </c>
      <c r="L173" s="321" t="s">
        <v>781</v>
      </c>
      <c r="M173" s="322" t="s">
        <v>781</v>
      </c>
      <c r="N173" s="323" t="s">
        <v>781</v>
      </c>
      <c r="O173" s="324" t="s">
        <v>781</v>
      </c>
      <c r="P173" s="314" t="s">
        <v>1175</v>
      </c>
      <c r="S173" s="314">
        <v>2017</v>
      </c>
      <c r="T173" t="s">
        <v>281</v>
      </c>
    </row>
    <row r="174" spans="1:20">
      <c r="A174" s="314">
        <v>2017</v>
      </c>
      <c r="B174" s="315" t="s">
        <v>11</v>
      </c>
      <c r="C174" s="316" t="s">
        <v>761</v>
      </c>
      <c r="D174" s="317" t="s">
        <v>195</v>
      </c>
      <c r="E174" s="346" t="s">
        <v>781</v>
      </c>
      <c r="F174" s="318" t="s">
        <v>110</v>
      </c>
      <c r="G174" s="316">
        <v>205</v>
      </c>
      <c r="H174" s="316" t="s">
        <v>1176</v>
      </c>
      <c r="I174" s="320" t="s">
        <v>1177</v>
      </c>
      <c r="J174" s="308" t="s">
        <v>764</v>
      </c>
      <c r="K174" s="347" t="s">
        <v>781</v>
      </c>
      <c r="L174" s="321" t="s">
        <v>781</v>
      </c>
      <c r="M174" s="322" t="s">
        <v>781</v>
      </c>
      <c r="N174" s="323" t="s">
        <v>781</v>
      </c>
      <c r="O174" s="324" t="s">
        <v>781</v>
      </c>
      <c r="P174" s="314" t="s">
        <v>1178</v>
      </c>
      <c r="S174" s="314">
        <v>2017</v>
      </c>
      <c r="T174" t="s">
        <v>281</v>
      </c>
    </row>
    <row r="175" spans="1:20">
      <c r="A175" s="314">
        <v>2017</v>
      </c>
      <c r="B175" s="315" t="s">
        <v>11</v>
      </c>
      <c r="C175" s="316" t="s">
        <v>761</v>
      </c>
      <c r="D175" s="317" t="s">
        <v>195</v>
      </c>
      <c r="E175" s="346" t="s">
        <v>781</v>
      </c>
      <c r="F175" s="318" t="s">
        <v>138</v>
      </c>
      <c r="G175" s="316">
        <v>6040.8</v>
      </c>
      <c r="H175" s="316" t="s">
        <v>1173</v>
      </c>
      <c r="I175" s="320" t="s">
        <v>1179</v>
      </c>
      <c r="J175" s="308" t="s">
        <v>764</v>
      </c>
      <c r="K175" s="347" t="s">
        <v>781</v>
      </c>
      <c r="L175" s="321" t="s">
        <v>781</v>
      </c>
      <c r="M175" s="322" t="s">
        <v>781</v>
      </c>
      <c r="N175" s="323" t="s">
        <v>781</v>
      </c>
      <c r="O175" s="324" t="s">
        <v>781</v>
      </c>
      <c r="P175" s="314" t="s">
        <v>1180</v>
      </c>
      <c r="S175" s="314">
        <v>2017</v>
      </c>
      <c r="T175" t="s">
        <v>281</v>
      </c>
    </row>
    <row r="176" spans="1:20">
      <c r="A176" s="314">
        <v>2017</v>
      </c>
      <c r="B176" s="315" t="s">
        <v>11</v>
      </c>
      <c r="C176" s="316" t="s">
        <v>761</v>
      </c>
      <c r="D176" s="317" t="s">
        <v>195</v>
      </c>
      <c r="E176" s="346" t="s">
        <v>781</v>
      </c>
      <c r="F176" s="318" t="s">
        <v>105</v>
      </c>
      <c r="G176" s="316">
        <v>481.7</v>
      </c>
      <c r="H176" s="316" t="s">
        <v>905</v>
      </c>
      <c r="I176" s="320" t="s">
        <v>1181</v>
      </c>
      <c r="J176" s="308" t="s">
        <v>764</v>
      </c>
      <c r="K176" s="347" t="s">
        <v>781</v>
      </c>
      <c r="L176" s="321" t="s">
        <v>781</v>
      </c>
      <c r="M176" s="322" t="s">
        <v>781</v>
      </c>
      <c r="N176" s="323" t="s">
        <v>781</v>
      </c>
      <c r="O176" s="324" t="s">
        <v>781</v>
      </c>
      <c r="P176" s="314" t="s">
        <v>1182</v>
      </c>
      <c r="S176" s="314">
        <v>2017</v>
      </c>
      <c r="T176" t="s">
        <v>281</v>
      </c>
    </row>
    <row r="177" spans="1:20" ht="26">
      <c r="A177" s="326">
        <v>2016</v>
      </c>
      <c r="B177" s="327" t="s">
        <v>10</v>
      </c>
      <c r="C177" s="304" t="s">
        <v>754</v>
      </c>
      <c r="D177" s="304" t="s">
        <v>192</v>
      </c>
      <c r="E177" s="304" t="s">
        <v>755</v>
      </c>
      <c r="F177" s="328" t="s">
        <v>35</v>
      </c>
      <c r="G177" s="329">
        <v>3889.39</v>
      </c>
      <c r="H177" s="304" t="s">
        <v>756</v>
      </c>
      <c r="I177" s="330" t="s">
        <v>757</v>
      </c>
      <c r="J177" s="331" t="s">
        <v>781</v>
      </c>
      <c r="K177" s="348" t="s">
        <v>758</v>
      </c>
      <c r="L177" s="332" t="s">
        <v>549</v>
      </c>
      <c r="M177" s="304" t="s">
        <v>781</v>
      </c>
      <c r="N177" s="304" t="s">
        <v>781</v>
      </c>
      <c r="O177" s="326" t="s">
        <v>781</v>
      </c>
      <c r="P177" s="326" t="s">
        <v>1183</v>
      </c>
      <c r="S177" s="326">
        <v>2016</v>
      </c>
      <c r="T177" t="s">
        <v>281</v>
      </c>
    </row>
    <row r="178" spans="1:20">
      <c r="A178" s="314">
        <v>2016</v>
      </c>
      <c r="B178" s="315" t="s">
        <v>11</v>
      </c>
      <c r="C178" s="316" t="s">
        <v>761</v>
      </c>
      <c r="D178" s="317" t="s">
        <v>195</v>
      </c>
      <c r="E178" s="346" t="s">
        <v>781</v>
      </c>
      <c r="F178" s="318" t="s">
        <v>89</v>
      </c>
      <c r="G178" s="316">
        <v>410.4</v>
      </c>
      <c r="H178" s="316" t="s">
        <v>1184</v>
      </c>
      <c r="I178" s="325" t="s">
        <v>1185</v>
      </c>
      <c r="J178" s="308" t="s">
        <v>764</v>
      </c>
      <c r="K178" s="347" t="s">
        <v>781</v>
      </c>
      <c r="L178" s="321" t="s">
        <v>781</v>
      </c>
      <c r="M178" s="322" t="s">
        <v>781</v>
      </c>
      <c r="N178" s="323" t="s">
        <v>781</v>
      </c>
      <c r="O178" s="324" t="s">
        <v>781</v>
      </c>
      <c r="P178" s="314" t="s">
        <v>1186</v>
      </c>
      <c r="S178" s="314">
        <v>2016</v>
      </c>
      <c r="T178" t="s">
        <v>281</v>
      </c>
    </row>
    <row r="179" spans="1:20">
      <c r="A179" s="314">
        <v>2016</v>
      </c>
      <c r="B179" s="315" t="s">
        <v>11</v>
      </c>
      <c r="C179" s="316" t="s">
        <v>761</v>
      </c>
      <c r="D179" s="317" t="s">
        <v>195</v>
      </c>
      <c r="E179" s="346" t="s">
        <v>781</v>
      </c>
      <c r="F179" s="318" t="s">
        <v>110</v>
      </c>
      <c r="G179" s="316">
        <v>1054.22</v>
      </c>
      <c r="H179" s="316" t="s">
        <v>1187</v>
      </c>
      <c r="I179" s="325" t="s">
        <v>1188</v>
      </c>
      <c r="J179" s="308" t="s">
        <v>764</v>
      </c>
      <c r="K179" s="347" t="s">
        <v>781</v>
      </c>
      <c r="L179" s="321" t="s">
        <v>781</v>
      </c>
      <c r="M179" s="322" t="s">
        <v>781</v>
      </c>
      <c r="N179" s="323" t="s">
        <v>781</v>
      </c>
      <c r="O179" s="324" t="s">
        <v>781</v>
      </c>
      <c r="P179" s="314" t="s">
        <v>1189</v>
      </c>
      <c r="S179" s="314">
        <v>2016</v>
      </c>
      <c r="T179" t="s">
        <v>281</v>
      </c>
    </row>
    <row r="180" spans="1:20">
      <c r="A180" s="314">
        <v>2016</v>
      </c>
      <c r="B180" s="315" t="s">
        <v>11</v>
      </c>
      <c r="C180" s="316" t="s">
        <v>761</v>
      </c>
      <c r="D180" s="317" t="s">
        <v>195</v>
      </c>
      <c r="E180" s="346" t="s">
        <v>781</v>
      </c>
      <c r="F180" s="318" t="s">
        <v>105</v>
      </c>
      <c r="G180" s="316">
        <v>3008</v>
      </c>
      <c r="H180" s="316" t="s">
        <v>1190</v>
      </c>
      <c r="I180" s="325" t="s">
        <v>1191</v>
      </c>
      <c r="J180" s="308" t="s">
        <v>764</v>
      </c>
      <c r="K180" s="347" t="s">
        <v>781</v>
      </c>
      <c r="L180" s="321" t="s">
        <v>781</v>
      </c>
      <c r="M180" s="322" t="s">
        <v>781</v>
      </c>
      <c r="N180" s="323" t="s">
        <v>781</v>
      </c>
      <c r="O180" s="324" t="s">
        <v>781</v>
      </c>
      <c r="P180" s="314" t="s">
        <v>1192</v>
      </c>
      <c r="S180" s="314">
        <v>2016</v>
      </c>
      <c r="T180" t="s">
        <v>281</v>
      </c>
    </row>
    <row r="181" spans="1:20">
      <c r="A181" s="314">
        <v>2016</v>
      </c>
      <c r="B181" s="315" t="s">
        <v>11</v>
      </c>
      <c r="C181" s="316" t="s">
        <v>761</v>
      </c>
      <c r="D181" s="317" t="s">
        <v>195</v>
      </c>
      <c r="E181" s="346" t="s">
        <v>781</v>
      </c>
      <c r="F181" s="318" t="s">
        <v>91</v>
      </c>
      <c r="G181" s="316">
        <v>335</v>
      </c>
      <c r="H181" s="316" t="s">
        <v>1193</v>
      </c>
      <c r="I181" s="325" t="s">
        <v>1194</v>
      </c>
      <c r="J181" s="308" t="s">
        <v>764</v>
      </c>
      <c r="K181" s="347" t="s">
        <v>781</v>
      </c>
      <c r="L181" s="321" t="s">
        <v>781</v>
      </c>
      <c r="M181" s="322" t="s">
        <v>781</v>
      </c>
      <c r="N181" s="323" t="s">
        <v>781</v>
      </c>
      <c r="O181" s="324" t="s">
        <v>781</v>
      </c>
      <c r="P181" s="314" t="s">
        <v>1195</v>
      </c>
      <c r="S181" s="314">
        <v>2016</v>
      </c>
      <c r="T181" t="s">
        <v>281</v>
      </c>
    </row>
    <row r="182" spans="1:20">
      <c r="A182" s="314">
        <v>2016</v>
      </c>
      <c r="B182" s="315" t="s">
        <v>11</v>
      </c>
      <c r="C182" s="316" t="s">
        <v>761</v>
      </c>
      <c r="D182" s="317" t="s">
        <v>195</v>
      </c>
      <c r="E182" s="346" t="s">
        <v>781</v>
      </c>
      <c r="F182" s="318" t="s">
        <v>97</v>
      </c>
      <c r="G182" s="316">
        <v>108</v>
      </c>
      <c r="H182" s="316" t="s">
        <v>1196</v>
      </c>
      <c r="I182" s="325" t="s">
        <v>1197</v>
      </c>
      <c r="J182" s="308" t="s">
        <v>764</v>
      </c>
      <c r="K182" s="347" t="s">
        <v>781</v>
      </c>
      <c r="L182" s="321" t="s">
        <v>781</v>
      </c>
      <c r="M182" s="322" t="s">
        <v>781</v>
      </c>
      <c r="N182" s="323" t="s">
        <v>781</v>
      </c>
      <c r="O182" s="324" t="s">
        <v>781</v>
      </c>
      <c r="P182" s="314" t="s">
        <v>1198</v>
      </c>
      <c r="S182" s="314">
        <v>2016</v>
      </c>
      <c r="T182" t="s">
        <v>281</v>
      </c>
    </row>
    <row r="183" spans="1:20">
      <c r="A183" s="314">
        <v>2016</v>
      </c>
      <c r="B183" s="315" t="s">
        <v>11</v>
      </c>
      <c r="C183" s="316" t="s">
        <v>761</v>
      </c>
      <c r="D183" s="317" t="s">
        <v>195</v>
      </c>
      <c r="E183" s="346" t="s">
        <v>781</v>
      </c>
      <c r="F183" s="318" t="s">
        <v>105</v>
      </c>
      <c r="G183" s="316">
        <v>2810</v>
      </c>
      <c r="H183" s="316" t="s">
        <v>1063</v>
      </c>
      <c r="I183" s="325" t="s">
        <v>1199</v>
      </c>
      <c r="J183" s="308" t="s">
        <v>764</v>
      </c>
      <c r="K183" s="347" t="s">
        <v>781</v>
      </c>
      <c r="L183" s="321" t="s">
        <v>781</v>
      </c>
      <c r="M183" s="322" t="s">
        <v>781</v>
      </c>
      <c r="N183" s="323" t="s">
        <v>781</v>
      </c>
      <c r="O183" s="324" t="s">
        <v>781</v>
      </c>
      <c r="P183" s="314" t="s">
        <v>1200</v>
      </c>
      <c r="S183" s="314">
        <v>2016</v>
      </c>
      <c r="T183" t="s">
        <v>281</v>
      </c>
    </row>
    <row r="184" spans="1:20">
      <c r="A184" s="314">
        <v>2016</v>
      </c>
      <c r="B184" s="315" t="s">
        <v>11</v>
      </c>
      <c r="C184" s="316" t="s">
        <v>761</v>
      </c>
      <c r="D184" s="317" t="s">
        <v>195</v>
      </c>
      <c r="E184" s="346" t="s">
        <v>781</v>
      </c>
      <c r="F184" s="318" t="s">
        <v>103</v>
      </c>
      <c r="G184" s="316">
        <v>9994.32</v>
      </c>
      <c r="H184" s="316" t="s">
        <v>1201</v>
      </c>
      <c r="I184" s="325" t="s">
        <v>1202</v>
      </c>
      <c r="J184" s="308" t="s">
        <v>764</v>
      </c>
      <c r="K184" s="347" t="s">
        <v>781</v>
      </c>
      <c r="L184" s="321" t="s">
        <v>781</v>
      </c>
      <c r="M184" s="322" t="s">
        <v>781</v>
      </c>
      <c r="N184" s="323" t="s">
        <v>781</v>
      </c>
      <c r="O184" s="324" t="s">
        <v>781</v>
      </c>
      <c r="P184" s="314" t="s">
        <v>1203</v>
      </c>
      <c r="S184" s="314">
        <v>2016</v>
      </c>
      <c r="T184" t="s">
        <v>281</v>
      </c>
    </row>
    <row r="185" spans="1:20">
      <c r="A185" s="314">
        <v>2016</v>
      </c>
      <c r="B185" s="315" t="s">
        <v>11</v>
      </c>
      <c r="C185" s="316" t="s">
        <v>761</v>
      </c>
      <c r="D185" s="317" t="s">
        <v>195</v>
      </c>
      <c r="E185" s="346" t="s">
        <v>781</v>
      </c>
      <c r="F185" s="318" t="s">
        <v>110</v>
      </c>
      <c r="G185" s="316">
        <v>3072.24</v>
      </c>
      <c r="H185" s="316" t="s">
        <v>1204</v>
      </c>
      <c r="I185" s="325" t="s">
        <v>1205</v>
      </c>
      <c r="J185" s="308" t="s">
        <v>764</v>
      </c>
      <c r="K185" s="347" t="s">
        <v>781</v>
      </c>
      <c r="L185" s="321" t="s">
        <v>781</v>
      </c>
      <c r="M185" s="322" t="s">
        <v>781</v>
      </c>
      <c r="N185" s="323" t="s">
        <v>781</v>
      </c>
      <c r="O185" s="324" t="s">
        <v>781</v>
      </c>
      <c r="P185" s="314" t="s">
        <v>1206</v>
      </c>
      <c r="S185" s="314">
        <v>2016</v>
      </c>
      <c r="T185" t="s">
        <v>281</v>
      </c>
    </row>
    <row r="186" spans="1:20">
      <c r="A186" s="314">
        <v>2016</v>
      </c>
      <c r="B186" s="315" t="s">
        <v>11</v>
      </c>
      <c r="C186" s="316" t="s">
        <v>761</v>
      </c>
      <c r="D186" s="317" t="s">
        <v>195</v>
      </c>
      <c r="E186" s="346" t="s">
        <v>781</v>
      </c>
      <c r="F186" s="318" t="s">
        <v>105</v>
      </c>
      <c r="G186" s="316">
        <v>1788.36</v>
      </c>
      <c r="H186" s="316" t="s">
        <v>1207</v>
      </c>
      <c r="I186" s="325" t="s">
        <v>1199</v>
      </c>
      <c r="J186" s="308" t="s">
        <v>764</v>
      </c>
      <c r="K186" s="347" t="s">
        <v>781</v>
      </c>
      <c r="L186" s="321" t="s">
        <v>781</v>
      </c>
      <c r="M186" s="322" t="s">
        <v>781</v>
      </c>
      <c r="N186" s="323" t="s">
        <v>781</v>
      </c>
      <c r="O186" s="324" t="s">
        <v>781</v>
      </c>
      <c r="P186" s="314" t="s">
        <v>1208</v>
      </c>
      <c r="S186" s="314">
        <v>2016</v>
      </c>
      <c r="T186" t="s">
        <v>281</v>
      </c>
    </row>
    <row r="187" spans="1:20">
      <c r="A187" s="314">
        <v>2016</v>
      </c>
      <c r="B187" s="315" t="s">
        <v>11</v>
      </c>
      <c r="C187" s="316" t="s">
        <v>761</v>
      </c>
      <c r="D187" s="317" t="s">
        <v>195</v>
      </c>
      <c r="E187" s="346" t="s">
        <v>781</v>
      </c>
      <c r="F187" s="318" t="s">
        <v>105</v>
      </c>
      <c r="G187" s="316">
        <v>1117.5</v>
      </c>
      <c r="H187" s="316" t="s">
        <v>1209</v>
      </c>
      <c r="I187" s="325" t="s">
        <v>1199</v>
      </c>
      <c r="J187" s="308" t="s">
        <v>764</v>
      </c>
      <c r="K187" s="347" t="s">
        <v>781</v>
      </c>
      <c r="L187" s="321" t="s">
        <v>781</v>
      </c>
      <c r="M187" s="322" t="s">
        <v>781</v>
      </c>
      <c r="N187" s="323" t="s">
        <v>781</v>
      </c>
      <c r="O187" s="324" t="s">
        <v>781</v>
      </c>
      <c r="P187" s="314" t="s">
        <v>1210</v>
      </c>
      <c r="S187" s="314">
        <v>2016</v>
      </c>
      <c r="T187" t="s">
        <v>281</v>
      </c>
    </row>
    <row r="188" spans="1:20">
      <c r="A188" s="314">
        <v>2016</v>
      </c>
      <c r="B188" s="315" t="s">
        <v>11</v>
      </c>
      <c r="C188" s="316" t="s">
        <v>761</v>
      </c>
      <c r="D188" s="317" t="s">
        <v>195</v>
      </c>
      <c r="E188" s="346" t="s">
        <v>781</v>
      </c>
      <c r="F188" s="318" t="s">
        <v>105</v>
      </c>
      <c r="G188" s="316">
        <v>1620.61</v>
      </c>
      <c r="H188" s="316" t="s">
        <v>1028</v>
      </c>
      <c r="I188" s="325" t="s">
        <v>1199</v>
      </c>
      <c r="J188" s="308" t="s">
        <v>764</v>
      </c>
      <c r="K188" s="347" t="s">
        <v>781</v>
      </c>
      <c r="L188" s="321" t="s">
        <v>781</v>
      </c>
      <c r="M188" s="322" t="s">
        <v>781</v>
      </c>
      <c r="N188" s="323" t="s">
        <v>781</v>
      </c>
      <c r="O188" s="324" t="s">
        <v>781</v>
      </c>
      <c r="P188" s="314" t="s">
        <v>1211</v>
      </c>
      <c r="S188" s="314">
        <v>2016</v>
      </c>
      <c r="T188" t="s">
        <v>281</v>
      </c>
    </row>
    <row r="189" spans="1:20">
      <c r="A189" s="314">
        <v>2016</v>
      </c>
      <c r="B189" s="315" t="s">
        <v>11</v>
      </c>
      <c r="C189" s="316" t="s">
        <v>761</v>
      </c>
      <c r="D189" s="317" t="s">
        <v>195</v>
      </c>
      <c r="E189" s="346" t="s">
        <v>781</v>
      </c>
      <c r="F189" s="318" t="s">
        <v>110</v>
      </c>
      <c r="G189" s="316">
        <v>2070</v>
      </c>
      <c r="H189" s="316" t="s">
        <v>1212</v>
      </c>
      <c r="I189" s="325" t="s">
        <v>1213</v>
      </c>
      <c r="J189" s="308" t="s">
        <v>764</v>
      </c>
      <c r="K189" s="347" t="s">
        <v>781</v>
      </c>
      <c r="L189" s="321" t="s">
        <v>781</v>
      </c>
      <c r="M189" s="322" t="s">
        <v>781</v>
      </c>
      <c r="N189" s="323" t="s">
        <v>781</v>
      </c>
      <c r="O189" s="324" t="s">
        <v>781</v>
      </c>
      <c r="P189" s="314" t="s">
        <v>1214</v>
      </c>
      <c r="S189" s="314">
        <v>2016</v>
      </c>
      <c r="T189" t="s">
        <v>281</v>
      </c>
    </row>
    <row r="190" spans="1:20">
      <c r="A190" s="314">
        <v>2016</v>
      </c>
      <c r="B190" s="315" t="s">
        <v>1105</v>
      </c>
      <c r="C190" s="316" t="s">
        <v>761</v>
      </c>
      <c r="D190" s="317" t="s">
        <v>193</v>
      </c>
      <c r="E190" s="346" t="s">
        <v>781</v>
      </c>
      <c r="F190" s="318" t="s">
        <v>110</v>
      </c>
      <c r="G190" s="316">
        <v>90</v>
      </c>
      <c r="H190" s="316" t="s">
        <v>1187</v>
      </c>
      <c r="I190" s="325" t="s">
        <v>1215</v>
      </c>
      <c r="J190" s="345" t="s">
        <v>781</v>
      </c>
      <c r="K190" s="312" t="s">
        <v>1108</v>
      </c>
      <c r="L190" s="321" t="s">
        <v>549</v>
      </c>
      <c r="M190" s="322" t="s">
        <v>781</v>
      </c>
      <c r="N190" s="323" t="s">
        <v>781</v>
      </c>
      <c r="O190" s="324" t="s">
        <v>781</v>
      </c>
      <c r="P190" s="314" t="s">
        <v>1216</v>
      </c>
      <c r="S190" s="314">
        <v>2016</v>
      </c>
      <c r="T190" t="s">
        <v>281</v>
      </c>
    </row>
    <row r="191" spans="1:20">
      <c r="A191" s="314">
        <v>2016</v>
      </c>
      <c r="B191" s="315" t="s">
        <v>1105</v>
      </c>
      <c r="C191" s="316" t="s">
        <v>761</v>
      </c>
      <c r="D191" s="317" t="s">
        <v>193</v>
      </c>
      <c r="E191" s="346" t="s">
        <v>781</v>
      </c>
      <c r="F191" s="318" t="s">
        <v>89</v>
      </c>
      <c r="G191" s="316">
        <v>4618</v>
      </c>
      <c r="H191" s="316" t="s">
        <v>1217</v>
      </c>
      <c r="I191" s="325" t="s">
        <v>1218</v>
      </c>
      <c r="J191" s="345" t="s">
        <v>781</v>
      </c>
      <c r="K191" s="312" t="s">
        <v>1108</v>
      </c>
      <c r="L191" s="321" t="s">
        <v>549</v>
      </c>
      <c r="M191" s="322" t="s">
        <v>781</v>
      </c>
      <c r="N191" s="323" t="s">
        <v>781</v>
      </c>
      <c r="O191" s="324" t="s">
        <v>781</v>
      </c>
      <c r="P191" s="314" t="s">
        <v>1219</v>
      </c>
      <c r="S191" s="314">
        <v>2016</v>
      </c>
      <c r="T191" t="s">
        <v>281</v>
      </c>
    </row>
    <row r="192" spans="1:20">
      <c r="A192" s="314">
        <v>2016</v>
      </c>
      <c r="B192" s="315" t="s">
        <v>1105</v>
      </c>
      <c r="C192" s="316" t="s">
        <v>754</v>
      </c>
      <c r="D192" s="317" t="s">
        <v>194</v>
      </c>
      <c r="E192" s="346" t="s">
        <v>781</v>
      </c>
      <c r="F192" s="318" t="s">
        <v>110</v>
      </c>
      <c r="G192" s="316">
        <v>960</v>
      </c>
      <c r="H192" s="316" t="s">
        <v>756</v>
      </c>
      <c r="I192" s="325" t="s">
        <v>1220</v>
      </c>
      <c r="J192" s="345" t="s">
        <v>781</v>
      </c>
      <c r="K192" s="312" t="s">
        <v>1221</v>
      </c>
      <c r="L192" s="321" t="s">
        <v>549</v>
      </c>
      <c r="M192" s="322" t="s">
        <v>781</v>
      </c>
      <c r="N192" s="323" t="s">
        <v>781</v>
      </c>
      <c r="O192" s="324" t="s">
        <v>781</v>
      </c>
      <c r="P192" s="314" t="s">
        <v>1222</v>
      </c>
      <c r="S192" s="314">
        <v>2016</v>
      </c>
      <c r="T192" t="s">
        <v>281</v>
      </c>
    </row>
    <row r="193" spans="1:20">
      <c r="A193" s="314">
        <v>2016</v>
      </c>
      <c r="B193" s="315" t="s">
        <v>1105</v>
      </c>
      <c r="C193" s="316" t="s">
        <v>761</v>
      </c>
      <c r="D193" s="317" t="s">
        <v>193</v>
      </c>
      <c r="E193" s="346" t="s">
        <v>781</v>
      </c>
      <c r="F193" s="318" t="s">
        <v>93</v>
      </c>
      <c r="G193" s="316">
        <v>188</v>
      </c>
      <c r="H193" s="316" t="s">
        <v>1223</v>
      </c>
      <c r="I193" s="325" t="s">
        <v>1224</v>
      </c>
      <c r="J193" s="345" t="s">
        <v>781</v>
      </c>
      <c r="K193" s="312" t="s">
        <v>1108</v>
      </c>
      <c r="L193" s="321" t="s">
        <v>549</v>
      </c>
      <c r="M193" s="322" t="s">
        <v>781</v>
      </c>
      <c r="N193" s="323" t="s">
        <v>781</v>
      </c>
      <c r="O193" s="324" t="s">
        <v>781</v>
      </c>
      <c r="P193" s="314" t="s">
        <v>1225</v>
      </c>
      <c r="S193" s="314">
        <v>2016</v>
      </c>
      <c r="T193" t="s">
        <v>281</v>
      </c>
    </row>
    <row r="194" spans="1:20">
      <c r="A194" s="314">
        <v>2016</v>
      </c>
      <c r="B194" s="315" t="s">
        <v>1105</v>
      </c>
      <c r="C194" s="316" t="s">
        <v>761</v>
      </c>
      <c r="D194" s="317" t="s">
        <v>193</v>
      </c>
      <c r="E194" s="346" t="s">
        <v>781</v>
      </c>
      <c r="F194" s="318" t="s">
        <v>89</v>
      </c>
      <c r="G194" s="316">
        <v>236</v>
      </c>
      <c r="H194" s="316" t="s">
        <v>1226</v>
      </c>
      <c r="I194" s="325" t="s">
        <v>1227</v>
      </c>
      <c r="J194" s="345" t="s">
        <v>781</v>
      </c>
      <c r="K194" s="312" t="s">
        <v>1108</v>
      </c>
      <c r="L194" s="321" t="s">
        <v>549</v>
      </c>
      <c r="M194" s="322" t="s">
        <v>781</v>
      </c>
      <c r="N194" s="323" t="s">
        <v>781</v>
      </c>
      <c r="O194" s="324" t="s">
        <v>781</v>
      </c>
      <c r="P194" s="314" t="s">
        <v>1228</v>
      </c>
      <c r="S194" s="314">
        <v>2016</v>
      </c>
      <c r="T194" t="s">
        <v>281</v>
      </c>
    </row>
    <row r="195" spans="1:20">
      <c r="A195" s="314">
        <v>2016</v>
      </c>
      <c r="B195" s="315" t="s">
        <v>1105</v>
      </c>
      <c r="C195" s="316" t="s">
        <v>761</v>
      </c>
      <c r="D195" s="317" t="s">
        <v>193</v>
      </c>
      <c r="E195" s="346" t="s">
        <v>781</v>
      </c>
      <c r="F195" s="318" t="s">
        <v>89</v>
      </c>
      <c r="G195" s="316">
        <v>3011</v>
      </c>
      <c r="H195" s="316" t="s">
        <v>986</v>
      </c>
      <c r="I195" s="320" t="s">
        <v>1229</v>
      </c>
      <c r="J195" s="345" t="s">
        <v>781</v>
      </c>
      <c r="K195" s="312" t="s">
        <v>1108</v>
      </c>
      <c r="L195" s="321" t="s">
        <v>549</v>
      </c>
      <c r="M195" s="322" t="s">
        <v>781</v>
      </c>
      <c r="N195" s="323" t="s">
        <v>781</v>
      </c>
      <c r="O195" s="324" t="s">
        <v>781</v>
      </c>
      <c r="P195" s="314" t="s">
        <v>1230</v>
      </c>
      <c r="S195" s="314">
        <v>2016</v>
      </c>
      <c r="T195" t="s">
        <v>281</v>
      </c>
    </row>
    <row r="196" spans="1:20">
      <c r="A196" s="314">
        <v>2016</v>
      </c>
      <c r="B196" s="315" t="s">
        <v>1105</v>
      </c>
      <c r="C196" s="316" t="s">
        <v>761</v>
      </c>
      <c r="D196" s="317" t="s">
        <v>193</v>
      </c>
      <c r="E196" s="346" t="s">
        <v>781</v>
      </c>
      <c r="F196" s="318" t="s">
        <v>110</v>
      </c>
      <c r="G196" s="316">
        <v>2911</v>
      </c>
      <c r="H196" s="316" t="s">
        <v>1231</v>
      </c>
      <c r="I196" s="325" t="s">
        <v>1232</v>
      </c>
      <c r="J196" s="345" t="s">
        <v>781</v>
      </c>
      <c r="K196" s="312" t="s">
        <v>1108</v>
      </c>
      <c r="L196" s="321" t="s">
        <v>549</v>
      </c>
      <c r="M196" s="322" t="s">
        <v>781</v>
      </c>
      <c r="N196" s="323" t="s">
        <v>781</v>
      </c>
      <c r="O196" s="324" t="s">
        <v>781</v>
      </c>
      <c r="P196" s="314" t="s">
        <v>1233</v>
      </c>
      <c r="S196" s="314">
        <v>2016</v>
      </c>
      <c r="T196" t="s">
        <v>281</v>
      </c>
    </row>
    <row r="197" spans="1:20">
      <c r="A197" s="314">
        <v>2016</v>
      </c>
      <c r="B197" s="315" t="s">
        <v>1105</v>
      </c>
      <c r="C197" s="316" t="s">
        <v>761</v>
      </c>
      <c r="D197" s="317" t="s">
        <v>193</v>
      </c>
      <c r="E197" s="346" t="s">
        <v>781</v>
      </c>
      <c r="F197" s="318" t="s">
        <v>89</v>
      </c>
      <c r="G197" s="316">
        <v>474</v>
      </c>
      <c r="H197" s="316" t="s">
        <v>1234</v>
      </c>
      <c r="I197" s="325" t="s">
        <v>1235</v>
      </c>
      <c r="J197" s="345" t="s">
        <v>781</v>
      </c>
      <c r="K197" s="312" t="s">
        <v>1108</v>
      </c>
      <c r="L197" s="321" t="s">
        <v>549</v>
      </c>
      <c r="M197" s="322" t="s">
        <v>781</v>
      </c>
      <c r="N197" s="323" t="s">
        <v>781</v>
      </c>
      <c r="O197" s="324" t="s">
        <v>781</v>
      </c>
      <c r="P197" s="314" t="s">
        <v>1236</v>
      </c>
      <c r="S197" s="314">
        <v>2016</v>
      </c>
      <c r="T197" t="s">
        <v>281</v>
      </c>
    </row>
    <row r="198" spans="1:20">
      <c r="A198" s="314">
        <v>2016</v>
      </c>
      <c r="B198" s="315" t="s">
        <v>1105</v>
      </c>
      <c r="C198" s="316" t="s">
        <v>761</v>
      </c>
      <c r="D198" s="317" t="s">
        <v>193</v>
      </c>
      <c r="E198" s="346" t="s">
        <v>781</v>
      </c>
      <c r="F198" s="318" t="s">
        <v>89</v>
      </c>
      <c r="G198" s="316">
        <v>145</v>
      </c>
      <c r="H198" s="316" t="s">
        <v>1237</v>
      </c>
      <c r="I198" s="320" t="s">
        <v>1238</v>
      </c>
      <c r="J198" s="345" t="s">
        <v>781</v>
      </c>
      <c r="K198" s="312" t="s">
        <v>1108</v>
      </c>
      <c r="L198" s="321" t="s">
        <v>549</v>
      </c>
      <c r="M198" s="322" t="s">
        <v>781</v>
      </c>
      <c r="N198" s="323" t="s">
        <v>781</v>
      </c>
      <c r="O198" s="324" t="s">
        <v>781</v>
      </c>
      <c r="P198" s="314" t="s">
        <v>1239</v>
      </c>
      <c r="S198" s="314">
        <v>2016</v>
      </c>
      <c r="T198" t="s">
        <v>281</v>
      </c>
    </row>
    <row r="199" spans="1:20">
      <c r="A199" s="314">
        <v>2016</v>
      </c>
      <c r="B199" s="315" t="s">
        <v>1105</v>
      </c>
      <c r="C199" s="316" t="s">
        <v>761</v>
      </c>
      <c r="D199" s="317" t="s">
        <v>193</v>
      </c>
      <c r="E199" s="346" t="s">
        <v>781</v>
      </c>
      <c r="F199" s="318" t="s">
        <v>89</v>
      </c>
      <c r="G199" s="316">
        <v>630</v>
      </c>
      <c r="H199" s="316" t="s">
        <v>1240</v>
      </c>
      <c r="I199" s="325" t="s">
        <v>1241</v>
      </c>
      <c r="J199" s="345" t="s">
        <v>781</v>
      </c>
      <c r="K199" s="312" t="s">
        <v>1108</v>
      </c>
      <c r="L199" s="321" t="s">
        <v>549</v>
      </c>
      <c r="M199" s="322" t="s">
        <v>781</v>
      </c>
      <c r="N199" s="323" t="s">
        <v>781</v>
      </c>
      <c r="O199" s="324" t="s">
        <v>781</v>
      </c>
      <c r="P199" s="314" t="s">
        <v>1242</v>
      </c>
      <c r="S199" s="314">
        <v>2016</v>
      </c>
      <c r="T199" t="s">
        <v>281</v>
      </c>
    </row>
    <row r="200" spans="1:20">
      <c r="A200" s="314">
        <v>2016</v>
      </c>
      <c r="B200" s="315" t="s">
        <v>1105</v>
      </c>
      <c r="C200" s="316" t="s">
        <v>761</v>
      </c>
      <c r="D200" s="317" t="s">
        <v>193</v>
      </c>
      <c r="E200" s="346" t="s">
        <v>781</v>
      </c>
      <c r="F200" s="318" t="s">
        <v>89</v>
      </c>
      <c r="G200" s="316">
        <v>150</v>
      </c>
      <c r="H200" s="316" t="s">
        <v>1243</v>
      </c>
      <c r="I200" s="325" t="s">
        <v>1244</v>
      </c>
      <c r="J200" s="345" t="s">
        <v>781</v>
      </c>
      <c r="K200" s="312" t="s">
        <v>1108</v>
      </c>
      <c r="L200" s="321" t="s">
        <v>549</v>
      </c>
      <c r="M200" s="322" t="s">
        <v>781</v>
      </c>
      <c r="N200" s="323" t="s">
        <v>781</v>
      </c>
      <c r="O200" s="324" t="s">
        <v>781</v>
      </c>
      <c r="P200" s="314" t="s">
        <v>1245</v>
      </c>
      <c r="S200" s="314">
        <v>2016</v>
      </c>
      <c r="T200" t="s">
        <v>281</v>
      </c>
    </row>
    <row r="201" spans="1:20">
      <c r="A201" s="314">
        <v>2016</v>
      </c>
      <c r="B201" s="315" t="s">
        <v>1105</v>
      </c>
      <c r="C201" s="316" t="s">
        <v>761</v>
      </c>
      <c r="D201" s="317" t="s">
        <v>193</v>
      </c>
      <c r="E201" s="346" t="s">
        <v>781</v>
      </c>
      <c r="F201" s="318" t="s">
        <v>89</v>
      </c>
      <c r="G201" s="316">
        <v>61</v>
      </c>
      <c r="H201" s="316" t="s">
        <v>1246</v>
      </c>
      <c r="I201" s="325" t="s">
        <v>1247</v>
      </c>
      <c r="J201" s="345" t="s">
        <v>781</v>
      </c>
      <c r="K201" s="312" t="s">
        <v>1108</v>
      </c>
      <c r="L201" s="321" t="s">
        <v>549</v>
      </c>
      <c r="M201" s="322" t="s">
        <v>781</v>
      </c>
      <c r="N201" s="323" t="s">
        <v>781</v>
      </c>
      <c r="O201" s="324" t="s">
        <v>781</v>
      </c>
      <c r="P201" s="314" t="s">
        <v>1248</v>
      </c>
      <c r="S201" s="314">
        <v>2016</v>
      </c>
      <c r="T201" t="s">
        <v>281</v>
      </c>
    </row>
    <row r="202" spans="1:20">
      <c r="A202" s="314">
        <v>2016</v>
      </c>
      <c r="B202" s="315" t="s">
        <v>1105</v>
      </c>
      <c r="C202" s="316" t="s">
        <v>761</v>
      </c>
      <c r="D202" s="317" t="s">
        <v>193</v>
      </c>
      <c r="E202" s="346" t="s">
        <v>781</v>
      </c>
      <c r="F202" s="318" t="s">
        <v>89</v>
      </c>
      <c r="G202" s="316">
        <v>99</v>
      </c>
      <c r="H202" s="316" t="s">
        <v>1249</v>
      </c>
      <c r="I202" s="325" t="s">
        <v>1250</v>
      </c>
      <c r="J202" s="345" t="s">
        <v>781</v>
      </c>
      <c r="K202" s="312" t="s">
        <v>1108</v>
      </c>
      <c r="L202" s="321" t="s">
        <v>549</v>
      </c>
      <c r="M202" s="322" t="s">
        <v>781</v>
      </c>
      <c r="N202" s="323" t="s">
        <v>781</v>
      </c>
      <c r="O202" s="324" t="s">
        <v>781</v>
      </c>
      <c r="P202" s="314" t="s">
        <v>1251</v>
      </c>
      <c r="S202" s="314">
        <v>2016</v>
      </c>
      <c r="T202" t="s">
        <v>281</v>
      </c>
    </row>
    <row r="203" spans="1:20">
      <c r="A203" s="314">
        <v>2016</v>
      </c>
      <c r="B203" s="315" t="s">
        <v>1105</v>
      </c>
      <c r="C203" s="316" t="s">
        <v>761</v>
      </c>
      <c r="D203" s="317" t="s">
        <v>193</v>
      </c>
      <c r="E203" s="346" t="s">
        <v>781</v>
      </c>
      <c r="F203" s="318" t="s">
        <v>89</v>
      </c>
      <c r="G203" s="316">
        <v>206</v>
      </c>
      <c r="H203" s="316" t="s">
        <v>1252</v>
      </c>
      <c r="I203" s="325" t="s">
        <v>1253</v>
      </c>
      <c r="J203" s="345" t="s">
        <v>781</v>
      </c>
      <c r="K203" s="312" t="s">
        <v>1108</v>
      </c>
      <c r="L203" s="321" t="s">
        <v>549</v>
      </c>
      <c r="M203" s="322" t="s">
        <v>781</v>
      </c>
      <c r="N203" s="323" t="s">
        <v>781</v>
      </c>
      <c r="O203" s="324" t="s">
        <v>781</v>
      </c>
      <c r="P203" s="314" t="s">
        <v>1254</v>
      </c>
      <c r="S203" s="314">
        <v>2016</v>
      </c>
      <c r="T203" t="s">
        <v>281</v>
      </c>
    </row>
    <row r="204" spans="1:20">
      <c r="A204" s="314">
        <v>2016</v>
      </c>
      <c r="B204" s="315" t="s">
        <v>1105</v>
      </c>
      <c r="C204" s="316" t="s">
        <v>761</v>
      </c>
      <c r="D204" s="317" t="s">
        <v>193</v>
      </c>
      <c r="E204" s="346" t="s">
        <v>781</v>
      </c>
      <c r="F204" s="318" t="s">
        <v>91</v>
      </c>
      <c r="G204" s="316">
        <v>103</v>
      </c>
      <c r="H204" s="316" t="s">
        <v>1255</v>
      </c>
      <c r="I204" s="325" t="s">
        <v>1256</v>
      </c>
      <c r="J204" s="345" t="s">
        <v>781</v>
      </c>
      <c r="K204" s="312" t="s">
        <v>1108</v>
      </c>
      <c r="L204" s="321" t="s">
        <v>549</v>
      </c>
      <c r="M204" s="322" t="s">
        <v>781</v>
      </c>
      <c r="N204" s="323" t="s">
        <v>781</v>
      </c>
      <c r="O204" s="324" t="s">
        <v>781</v>
      </c>
      <c r="P204" s="314" t="s">
        <v>1257</v>
      </c>
      <c r="S204" s="314">
        <v>2016</v>
      </c>
      <c r="T204" t="s">
        <v>281</v>
      </c>
    </row>
    <row r="205" spans="1:20">
      <c r="A205" s="314">
        <v>2016</v>
      </c>
      <c r="B205" s="315" t="s">
        <v>1105</v>
      </c>
      <c r="C205" s="316" t="s">
        <v>761</v>
      </c>
      <c r="D205" s="317" t="s">
        <v>193</v>
      </c>
      <c r="E205" s="346" t="s">
        <v>781</v>
      </c>
      <c r="F205" s="318" t="s">
        <v>110</v>
      </c>
      <c r="G205" s="316">
        <v>2070</v>
      </c>
      <c r="H205" s="316" t="s">
        <v>1258</v>
      </c>
      <c r="I205" s="325" t="s">
        <v>1259</v>
      </c>
      <c r="J205" s="345" t="s">
        <v>781</v>
      </c>
      <c r="K205" s="312" t="s">
        <v>1108</v>
      </c>
      <c r="L205" s="321" t="s">
        <v>549</v>
      </c>
      <c r="M205" s="322" t="s">
        <v>781</v>
      </c>
      <c r="N205" s="323" t="s">
        <v>781</v>
      </c>
      <c r="O205" s="324" t="s">
        <v>781</v>
      </c>
      <c r="P205" s="314" t="s">
        <v>1260</v>
      </c>
      <c r="S205" s="314">
        <v>2016</v>
      </c>
      <c r="T205" t="s">
        <v>281</v>
      </c>
    </row>
    <row r="206" spans="1:20">
      <c r="A206" s="314">
        <v>2016</v>
      </c>
      <c r="B206" s="315" t="s">
        <v>1105</v>
      </c>
      <c r="C206" s="316" t="s">
        <v>761</v>
      </c>
      <c r="D206" s="317" t="s">
        <v>193</v>
      </c>
      <c r="E206" s="346" t="s">
        <v>781</v>
      </c>
      <c r="F206" s="318" t="s">
        <v>91</v>
      </c>
      <c r="G206" s="316">
        <v>270</v>
      </c>
      <c r="H206" s="316" t="s">
        <v>1261</v>
      </c>
      <c r="I206" s="325" t="s">
        <v>1107</v>
      </c>
      <c r="J206" s="345" t="s">
        <v>781</v>
      </c>
      <c r="K206" s="312" t="s">
        <v>1108</v>
      </c>
      <c r="L206" s="321" t="s">
        <v>549</v>
      </c>
      <c r="M206" s="322" t="s">
        <v>781</v>
      </c>
      <c r="N206" s="323" t="s">
        <v>781</v>
      </c>
      <c r="O206" s="324" t="s">
        <v>781</v>
      </c>
      <c r="P206" s="314" t="s">
        <v>1262</v>
      </c>
      <c r="S206" s="314">
        <v>2016</v>
      </c>
      <c r="T206" t="s">
        <v>281</v>
      </c>
    </row>
    <row r="207" spans="1:20">
      <c r="A207" s="314">
        <v>2016</v>
      </c>
      <c r="B207" s="315" t="s">
        <v>1105</v>
      </c>
      <c r="C207" s="316" t="s">
        <v>761</v>
      </c>
      <c r="D207" s="317" t="s">
        <v>193</v>
      </c>
      <c r="E207" s="346" t="s">
        <v>781</v>
      </c>
      <c r="F207" s="318" t="s">
        <v>89</v>
      </c>
      <c r="G207" s="316">
        <v>295</v>
      </c>
      <c r="H207" s="316" t="s">
        <v>1263</v>
      </c>
      <c r="I207" s="325" t="s">
        <v>1264</v>
      </c>
      <c r="J207" s="345" t="s">
        <v>781</v>
      </c>
      <c r="K207" s="312" t="s">
        <v>1108</v>
      </c>
      <c r="L207" s="321" t="s">
        <v>549</v>
      </c>
      <c r="M207" s="322" t="s">
        <v>781</v>
      </c>
      <c r="N207" s="323" t="s">
        <v>781</v>
      </c>
      <c r="O207" s="324" t="s">
        <v>781</v>
      </c>
      <c r="P207" s="314" t="s">
        <v>1265</v>
      </c>
      <c r="S207" s="314">
        <v>2016</v>
      </c>
      <c r="T207" t="s">
        <v>281</v>
      </c>
    </row>
    <row r="208" spans="1:20">
      <c r="A208" s="314">
        <v>2016</v>
      </c>
      <c r="B208" s="315" t="s">
        <v>1105</v>
      </c>
      <c r="C208" s="316" t="s">
        <v>761</v>
      </c>
      <c r="D208" s="317" t="s">
        <v>193</v>
      </c>
      <c r="E208" s="346" t="s">
        <v>781</v>
      </c>
      <c r="F208" s="318" t="s">
        <v>89</v>
      </c>
      <c r="G208" s="316">
        <v>125</v>
      </c>
      <c r="H208" s="316" t="s">
        <v>1266</v>
      </c>
      <c r="I208" s="325" t="s">
        <v>1267</v>
      </c>
      <c r="J208" s="345" t="s">
        <v>781</v>
      </c>
      <c r="K208" s="312" t="s">
        <v>1108</v>
      </c>
      <c r="L208" s="321" t="s">
        <v>549</v>
      </c>
      <c r="M208" s="322" t="s">
        <v>781</v>
      </c>
      <c r="N208" s="323" t="s">
        <v>781</v>
      </c>
      <c r="O208" s="324" t="s">
        <v>781</v>
      </c>
      <c r="P208" s="314" t="s">
        <v>1268</v>
      </c>
      <c r="S208" s="314">
        <v>2016</v>
      </c>
      <c r="T208" t="s">
        <v>281</v>
      </c>
    </row>
    <row r="209" spans="1:20">
      <c r="A209" s="314">
        <v>2016</v>
      </c>
      <c r="B209" s="315" t="s">
        <v>1105</v>
      </c>
      <c r="C209" s="316" t="s">
        <v>761</v>
      </c>
      <c r="D209" s="317" t="s">
        <v>193</v>
      </c>
      <c r="E209" s="346" t="s">
        <v>781</v>
      </c>
      <c r="F209" s="318" t="s">
        <v>89</v>
      </c>
      <c r="G209" s="316">
        <v>1400</v>
      </c>
      <c r="H209" s="316" t="s">
        <v>1269</v>
      </c>
      <c r="I209" s="325" t="s">
        <v>1270</v>
      </c>
      <c r="J209" s="345" t="s">
        <v>781</v>
      </c>
      <c r="K209" s="312" t="s">
        <v>1108</v>
      </c>
      <c r="L209" s="321" t="s">
        <v>549</v>
      </c>
      <c r="M209" s="322" t="s">
        <v>781</v>
      </c>
      <c r="N209" s="323" t="s">
        <v>781</v>
      </c>
      <c r="O209" s="324" t="s">
        <v>781</v>
      </c>
      <c r="P209" s="314" t="s">
        <v>1271</v>
      </c>
      <c r="S209" s="314">
        <v>2016</v>
      </c>
      <c r="T209" t="s">
        <v>281</v>
      </c>
    </row>
    <row r="210" spans="1:20">
      <c r="A210" s="314">
        <v>2016</v>
      </c>
      <c r="B210" s="315" t="s">
        <v>1105</v>
      </c>
      <c r="C210" s="316" t="s">
        <v>761</v>
      </c>
      <c r="D210" s="317" t="s">
        <v>193</v>
      </c>
      <c r="E210" s="346" t="s">
        <v>781</v>
      </c>
      <c r="F210" s="318" t="s">
        <v>91</v>
      </c>
      <c r="G210" s="316">
        <v>417</v>
      </c>
      <c r="H210" s="316" t="s">
        <v>1272</v>
      </c>
      <c r="I210" s="320" t="s">
        <v>1273</v>
      </c>
      <c r="J210" s="345" t="s">
        <v>781</v>
      </c>
      <c r="K210" s="312" t="s">
        <v>1108</v>
      </c>
      <c r="L210" s="321" t="s">
        <v>549</v>
      </c>
      <c r="M210" s="322" t="s">
        <v>781</v>
      </c>
      <c r="N210" s="323" t="s">
        <v>781</v>
      </c>
      <c r="O210" s="324" t="s">
        <v>781</v>
      </c>
      <c r="P210" s="314" t="s">
        <v>1274</v>
      </c>
      <c r="S210" s="314">
        <v>2016</v>
      </c>
      <c r="T210" t="s">
        <v>281</v>
      </c>
    </row>
    <row r="211" spans="1:20">
      <c r="A211" s="314">
        <v>2016</v>
      </c>
      <c r="B211" s="315" t="s">
        <v>1275</v>
      </c>
      <c r="C211" s="316" t="s">
        <v>761</v>
      </c>
      <c r="D211" s="317" t="s">
        <v>198</v>
      </c>
      <c r="E211" s="346" t="s">
        <v>781</v>
      </c>
      <c r="F211" s="318" t="s">
        <v>43</v>
      </c>
      <c r="G211" s="316">
        <v>4605</v>
      </c>
      <c r="H211" s="316" t="s">
        <v>1276</v>
      </c>
      <c r="I211" s="325" t="s">
        <v>1277</v>
      </c>
      <c r="J211" s="308" t="s">
        <v>1278</v>
      </c>
      <c r="K211" s="347" t="s">
        <v>781</v>
      </c>
      <c r="L211" s="321" t="s">
        <v>781</v>
      </c>
      <c r="M211" s="322" t="s">
        <v>781</v>
      </c>
      <c r="N211" s="323" t="s">
        <v>781</v>
      </c>
      <c r="O211" s="324" t="s">
        <v>781</v>
      </c>
      <c r="P211" s="314" t="s">
        <v>1279</v>
      </c>
      <c r="S211" s="314">
        <v>2016</v>
      </c>
      <c r="T211" t="s">
        <v>281</v>
      </c>
    </row>
    <row r="212" spans="1:20">
      <c r="A212" s="314">
        <v>2016</v>
      </c>
      <c r="B212" s="315" t="s">
        <v>11</v>
      </c>
      <c r="C212" s="316" t="s">
        <v>754</v>
      </c>
      <c r="D212" s="317" t="s">
        <v>196</v>
      </c>
      <c r="E212" s="346" t="s">
        <v>781</v>
      </c>
      <c r="F212" s="318" t="s">
        <v>83</v>
      </c>
      <c r="G212" s="316">
        <v>3500</v>
      </c>
      <c r="H212" s="316" t="s">
        <v>756</v>
      </c>
      <c r="I212" s="325" t="s">
        <v>1280</v>
      </c>
      <c r="J212" s="308" t="s">
        <v>819</v>
      </c>
      <c r="K212" s="347" t="s">
        <v>781</v>
      </c>
      <c r="L212" s="321" t="s">
        <v>781</v>
      </c>
      <c r="M212" s="322" t="s">
        <v>781</v>
      </c>
      <c r="N212" s="323" t="s">
        <v>781</v>
      </c>
      <c r="O212" s="324" t="s">
        <v>781</v>
      </c>
      <c r="P212" s="314" t="s">
        <v>1281</v>
      </c>
      <c r="S212" s="314">
        <v>2016</v>
      </c>
      <c r="T212" t="s">
        <v>281</v>
      </c>
    </row>
    <row r="213" spans="1:20">
      <c r="A213" s="314">
        <v>2016</v>
      </c>
      <c r="B213" s="315" t="s">
        <v>11</v>
      </c>
      <c r="C213" s="316" t="s">
        <v>754</v>
      </c>
      <c r="D213" s="317" t="s">
        <v>196</v>
      </c>
      <c r="E213" s="346" t="s">
        <v>781</v>
      </c>
      <c r="F213" s="318" t="s">
        <v>85</v>
      </c>
      <c r="G213" s="316">
        <v>9000</v>
      </c>
      <c r="H213" s="316" t="s">
        <v>1282</v>
      </c>
      <c r="I213" s="325" t="s">
        <v>1283</v>
      </c>
      <c r="J213" s="308" t="s">
        <v>819</v>
      </c>
      <c r="K213" s="347" t="s">
        <v>781</v>
      </c>
      <c r="L213" s="321" t="s">
        <v>781</v>
      </c>
      <c r="M213" s="322" t="s">
        <v>781</v>
      </c>
      <c r="N213" s="323" t="s">
        <v>781</v>
      </c>
      <c r="O213" s="324" t="s">
        <v>781</v>
      </c>
      <c r="P213" s="314" t="s">
        <v>1284</v>
      </c>
      <c r="S213" s="314">
        <v>2016</v>
      </c>
      <c r="T213" t="s">
        <v>281</v>
      </c>
    </row>
    <row r="214" spans="1:20">
      <c r="A214" s="314">
        <v>2016</v>
      </c>
      <c r="B214" s="315" t="s">
        <v>11</v>
      </c>
      <c r="C214" s="316" t="s">
        <v>754</v>
      </c>
      <c r="D214" s="317" t="s">
        <v>196</v>
      </c>
      <c r="E214" s="346" t="s">
        <v>781</v>
      </c>
      <c r="F214" s="318" t="s">
        <v>85</v>
      </c>
      <c r="G214" s="316">
        <v>2800</v>
      </c>
      <c r="H214" s="316" t="s">
        <v>1282</v>
      </c>
      <c r="I214" s="325" t="s">
        <v>1285</v>
      </c>
      <c r="J214" s="308" t="s">
        <v>819</v>
      </c>
      <c r="K214" s="347" t="s">
        <v>781</v>
      </c>
      <c r="L214" s="321" t="s">
        <v>781</v>
      </c>
      <c r="M214" s="322" t="s">
        <v>781</v>
      </c>
      <c r="N214" s="323" t="s">
        <v>781</v>
      </c>
      <c r="O214" s="324" t="s">
        <v>781</v>
      </c>
      <c r="P214" s="314" t="s">
        <v>1286</v>
      </c>
      <c r="S214" s="314">
        <v>2016</v>
      </c>
      <c r="T214" t="s">
        <v>281</v>
      </c>
    </row>
    <row r="215" spans="1:20">
      <c r="A215" s="314">
        <v>2016</v>
      </c>
      <c r="B215" s="315" t="s">
        <v>10</v>
      </c>
      <c r="C215" s="316" t="s">
        <v>761</v>
      </c>
      <c r="D215" s="317" t="s">
        <v>191</v>
      </c>
      <c r="E215" s="346" t="s">
        <v>781</v>
      </c>
      <c r="F215" s="318" t="s">
        <v>30</v>
      </c>
      <c r="G215" s="316">
        <v>1110</v>
      </c>
      <c r="H215" s="316" t="s">
        <v>1287</v>
      </c>
      <c r="I215" s="325" t="s">
        <v>1288</v>
      </c>
      <c r="J215" s="335" t="s">
        <v>781</v>
      </c>
      <c r="K215" s="348" t="s">
        <v>10</v>
      </c>
      <c r="L215" s="321">
        <v>0</v>
      </c>
      <c r="M215" s="322" t="s">
        <v>781</v>
      </c>
      <c r="N215" s="323" t="s">
        <v>781</v>
      </c>
      <c r="O215" s="324" t="s">
        <v>781</v>
      </c>
      <c r="P215" s="314" t="s">
        <v>1289</v>
      </c>
      <c r="S215" s="314">
        <v>2016</v>
      </c>
      <c r="T215" t="s">
        <v>281</v>
      </c>
    </row>
    <row r="216" spans="1:20">
      <c r="A216" s="326">
        <v>2239</v>
      </c>
      <c r="B216" s="327" t="s">
        <v>10</v>
      </c>
      <c r="C216" s="304" t="s">
        <v>754</v>
      </c>
      <c r="D216" s="304" t="s">
        <v>192</v>
      </c>
      <c r="E216" s="304" t="s">
        <v>755</v>
      </c>
      <c r="F216" s="328" t="s">
        <v>35</v>
      </c>
      <c r="G216" s="329">
        <v>2861.87</v>
      </c>
      <c r="H216" s="304" t="s">
        <v>756</v>
      </c>
      <c r="I216" s="330" t="s">
        <v>757</v>
      </c>
      <c r="J216" s="331" t="s">
        <v>781</v>
      </c>
      <c r="K216" s="312" t="s">
        <v>758</v>
      </c>
      <c r="L216" s="332" t="s">
        <v>549</v>
      </c>
      <c r="M216" s="304" t="s">
        <v>781</v>
      </c>
      <c r="N216" s="304" t="s">
        <v>781</v>
      </c>
      <c r="O216" s="349" t="s">
        <v>781</v>
      </c>
      <c r="P216" s="326" t="s">
        <v>1290</v>
      </c>
      <c r="S216" s="326">
        <v>2239</v>
      </c>
      <c r="T216" t="s">
        <v>281</v>
      </c>
    </row>
    <row r="217" spans="1:20">
      <c r="A217" s="314">
        <v>2239</v>
      </c>
      <c r="B217" s="315" t="s">
        <v>11</v>
      </c>
      <c r="C217" s="316" t="s">
        <v>761</v>
      </c>
      <c r="D217" s="317" t="s">
        <v>195</v>
      </c>
      <c r="E217" s="346" t="s">
        <v>781</v>
      </c>
      <c r="F217" s="318" t="s">
        <v>97</v>
      </c>
      <c r="G217" s="316" t="s">
        <v>1291</v>
      </c>
      <c r="H217" s="316" t="s">
        <v>944</v>
      </c>
      <c r="I217" s="325" t="s">
        <v>1292</v>
      </c>
      <c r="J217" s="308" t="s">
        <v>764</v>
      </c>
      <c r="K217" s="347" t="s">
        <v>781</v>
      </c>
      <c r="L217" s="321" t="s">
        <v>781</v>
      </c>
      <c r="M217" s="322" t="s">
        <v>781</v>
      </c>
      <c r="N217" s="323" t="s">
        <v>781</v>
      </c>
      <c r="O217" s="350" t="s">
        <v>781</v>
      </c>
      <c r="P217" s="314" t="s">
        <v>1293</v>
      </c>
      <c r="S217" s="314">
        <v>2239</v>
      </c>
      <c r="T217" t="s">
        <v>281</v>
      </c>
    </row>
    <row r="218" spans="1:20">
      <c r="A218" s="314">
        <v>2239</v>
      </c>
      <c r="B218" s="315" t="s">
        <v>11</v>
      </c>
      <c r="C218" s="316" t="s">
        <v>761</v>
      </c>
      <c r="D218" s="317" t="s">
        <v>195</v>
      </c>
      <c r="E218" s="346" t="s">
        <v>781</v>
      </c>
      <c r="F218" s="318" t="s">
        <v>103</v>
      </c>
      <c r="G218" s="316" t="s">
        <v>1294</v>
      </c>
      <c r="H218" s="316" t="s">
        <v>1295</v>
      </c>
      <c r="I218" s="325" t="s">
        <v>1296</v>
      </c>
      <c r="J218" s="308" t="s">
        <v>764</v>
      </c>
      <c r="K218" s="347" t="s">
        <v>781</v>
      </c>
      <c r="L218" s="321" t="s">
        <v>781</v>
      </c>
      <c r="M218" s="322" t="s">
        <v>781</v>
      </c>
      <c r="N218" s="323" t="s">
        <v>781</v>
      </c>
      <c r="O218" s="350" t="s">
        <v>781</v>
      </c>
      <c r="P218" s="314" t="s">
        <v>1297</v>
      </c>
      <c r="S218" s="314">
        <v>2239</v>
      </c>
      <c r="T218" t="s">
        <v>281</v>
      </c>
    </row>
    <row r="219" spans="1:20">
      <c r="A219" s="314">
        <v>2239</v>
      </c>
      <c r="B219" s="315" t="s">
        <v>11</v>
      </c>
      <c r="C219" s="316" t="s">
        <v>761</v>
      </c>
      <c r="D219" s="317" t="s">
        <v>195</v>
      </c>
      <c r="E219" s="346" t="s">
        <v>781</v>
      </c>
      <c r="F219" s="318" t="s">
        <v>105</v>
      </c>
      <c r="G219" s="316" t="s">
        <v>1298</v>
      </c>
      <c r="H219" s="316" t="s">
        <v>1299</v>
      </c>
      <c r="I219" s="325" t="s">
        <v>1300</v>
      </c>
      <c r="J219" s="308" t="s">
        <v>764</v>
      </c>
      <c r="K219" s="347" t="s">
        <v>781</v>
      </c>
      <c r="L219" s="321" t="s">
        <v>781</v>
      </c>
      <c r="M219" s="322" t="s">
        <v>781</v>
      </c>
      <c r="N219" s="323" t="s">
        <v>781</v>
      </c>
      <c r="O219" s="350" t="s">
        <v>781</v>
      </c>
      <c r="P219" s="314" t="s">
        <v>1301</v>
      </c>
      <c r="S219" s="314">
        <v>2239</v>
      </c>
      <c r="T219" t="s">
        <v>281</v>
      </c>
    </row>
    <row r="220" spans="1:20">
      <c r="A220" s="314">
        <v>2239</v>
      </c>
      <c r="B220" s="315" t="s">
        <v>11</v>
      </c>
      <c r="C220" s="316" t="s">
        <v>761</v>
      </c>
      <c r="D220" s="317" t="s">
        <v>195</v>
      </c>
      <c r="E220" s="346" t="s">
        <v>781</v>
      </c>
      <c r="F220" s="318" t="s">
        <v>105</v>
      </c>
      <c r="G220" s="316" t="s">
        <v>1302</v>
      </c>
      <c r="H220" s="316" t="s">
        <v>861</v>
      </c>
      <c r="I220" s="325" t="s">
        <v>1303</v>
      </c>
      <c r="J220" s="308" t="s">
        <v>764</v>
      </c>
      <c r="K220" s="347" t="s">
        <v>781</v>
      </c>
      <c r="L220" s="321" t="s">
        <v>781</v>
      </c>
      <c r="M220" s="322" t="s">
        <v>781</v>
      </c>
      <c r="N220" s="323" t="s">
        <v>781</v>
      </c>
      <c r="O220" s="350" t="s">
        <v>781</v>
      </c>
      <c r="P220" s="314" t="s">
        <v>1304</v>
      </c>
      <c r="S220" s="314">
        <v>2239</v>
      </c>
      <c r="T220" t="s">
        <v>281</v>
      </c>
    </row>
    <row r="221" spans="1:20">
      <c r="A221" s="314">
        <v>2239</v>
      </c>
      <c r="B221" s="315" t="s">
        <v>11</v>
      </c>
      <c r="C221" s="316" t="s">
        <v>761</v>
      </c>
      <c r="D221" s="317" t="s">
        <v>195</v>
      </c>
      <c r="E221" s="346" t="s">
        <v>781</v>
      </c>
      <c r="F221" s="318" t="s">
        <v>85</v>
      </c>
      <c r="G221" s="316" t="s">
        <v>1305</v>
      </c>
      <c r="H221" s="316" t="s">
        <v>1306</v>
      </c>
      <c r="I221" s="320" t="s">
        <v>1307</v>
      </c>
      <c r="J221" s="308" t="s">
        <v>764</v>
      </c>
      <c r="K221" s="347" t="s">
        <v>781</v>
      </c>
      <c r="L221" s="321" t="s">
        <v>781</v>
      </c>
      <c r="M221" s="322" t="s">
        <v>781</v>
      </c>
      <c r="N221" s="323" t="s">
        <v>781</v>
      </c>
      <c r="O221" s="350" t="s">
        <v>781</v>
      </c>
      <c r="P221" s="314" t="s">
        <v>1308</v>
      </c>
      <c r="S221" s="314">
        <v>2239</v>
      </c>
      <c r="T221" t="s">
        <v>281</v>
      </c>
    </row>
    <row r="222" spans="1:20">
      <c r="A222" s="314">
        <v>2239</v>
      </c>
      <c r="B222" s="315" t="s">
        <v>11</v>
      </c>
      <c r="C222" s="316" t="s">
        <v>761</v>
      </c>
      <c r="D222" s="317" t="s">
        <v>195</v>
      </c>
      <c r="E222" s="346" t="s">
        <v>781</v>
      </c>
      <c r="F222" s="318" t="s">
        <v>85</v>
      </c>
      <c r="G222" s="316" t="s">
        <v>1309</v>
      </c>
      <c r="H222" s="316" t="s">
        <v>1310</v>
      </c>
      <c r="I222" s="320" t="s">
        <v>1311</v>
      </c>
      <c r="J222" s="308" t="s">
        <v>764</v>
      </c>
      <c r="K222" s="347" t="s">
        <v>781</v>
      </c>
      <c r="L222" s="321" t="s">
        <v>781</v>
      </c>
      <c r="M222" s="322" t="s">
        <v>781</v>
      </c>
      <c r="N222" s="323" t="s">
        <v>781</v>
      </c>
      <c r="O222" s="350" t="s">
        <v>781</v>
      </c>
      <c r="P222" s="314" t="s">
        <v>1312</v>
      </c>
      <c r="S222" s="314">
        <v>2239</v>
      </c>
      <c r="T222" t="s">
        <v>281</v>
      </c>
    </row>
    <row r="223" spans="1:20">
      <c r="A223" s="314">
        <v>2239</v>
      </c>
      <c r="B223" s="315" t="s">
        <v>11</v>
      </c>
      <c r="C223" s="316" t="s">
        <v>761</v>
      </c>
      <c r="D223" s="317" t="s">
        <v>195</v>
      </c>
      <c r="E223" s="346" t="s">
        <v>781</v>
      </c>
      <c r="F223" s="318" t="s">
        <v>89</v>
      </c>
      <c r="G223" s="316" t="s">
        <v>1313</v>
      </c>
      <c r="H223" s="316" t="s">
        <v>1314</v>
      </c>
      <c r="I223" s="320" t="s">
        <v>1315</v>
      </c>
      <c r="J223" s="308" t="s">
        <v>764</v>
      </c>
      <c r="K223" s="347" t="s">
        <v>781</v>
      </c>
      <c r="L223" s="321" t="s">
        <v>781</v>
      </c>
      <c r="M223" s="322" t="s">
        <v>781</v>
      </c>
      <c r="N223" s="323" t="s">
        <v>781</v>
      </c>
      <c r="O223" s="350" t="s">
        <v>781</v>
      </c>
      <c r="P223" s="314" t="s">
        <v>1316</v>
      </c>
      <c r="S223" s="314">
        <v>2239</v>
      </c>
      <c r="T223" t="s">
        <v>281</v>
      </c>
    </row>
    <row r="224" spans="1:20">
      <c r="A224" s="314">
        <v>2239</v>
      </c>
      <c r="B224" s="315" t="s">
        <v>10</v>
      </c>
      <c r="C224" s="316" t="s">
        <v>761</v>
      </c>
      <c r="D224" s="317" t="s">
        <v>191</v>
      </c>
      <c r="E224" s="346" t="s">
        <v>781</v>
      </c>
      <c r="F224" s="318" t="s">
        <v>35</v>
      </c>
      <c r="G224" s="316" t="s">
        <v>1317</v>
      </c>
      <c r="H224" s="316" t="s">
        <v>1318</v>
      </c>
      <c r="I224" s="316" t="s">
        <v>1319</v>
      </c>
      <c r="J224" s="335" t="s">
        <v>781</v>
      </c>
      <c r="K224" s="312" t="s">
        <v>1320</v>
      </c>
      <c r="L224" s="321" t="s">
        <v>1321</v>
      </c>
      <c r="M224" s="351" t="s">
        <v>1322</v>
      </c>
      <c r="N224" s="323" t="s">
        <v>781</v>
      </c>
      <c r="O224" s="324" t="s">
        <v>1323</v>
      </c>
      <c r="P224" s="314" t="s">
        <v>1324</v>
      </c>
      <c r="S224" s="314">
        <v>2239</v>
      </c>
      <c r="T224" t="s">
        <v>281</v>
      </c>
    </row>
    <row r="225" spans="1:20">
      <c r="A225" s="326">
        <v>2241</v>
      </c>
      <c r="B225" s="327" t="s">
        <v>10</v>
      </c>
      <c r="C225" s="304" t="s">
        <v>754</v>
      </c>
      <c r="D225" s="304" t="s">
        <v>192</v>
      </c>
      <c r="E225" s="304" t="s">
        <v>755</v>
      </c>
      <c r="F225" s="328" t="s">
        <v>35</v>
      </c>
      <c r="G225" s="329">
        <v>7160.15</v>
      </c>
      <c r="H225" s="304" t="s">
        <v>756</v>
      </c>
      <c r="I225" s="330" t="s">
        <v>757</v>
      </c>
      <c r="J225" s="331" t="s">
        <v>781</v>
      </c>
      <c r="K225" s="312" t="s">
        <v>758</v>
      </c>
      <c r="L225" s="332" t="s">
        <v>549</v>
      </c>
      <c r="M225" s="304" t="s">
        <v>781</v>
      </c>
      <c r="N225" s="304" t="s">
        <v>781</v>
      </c>
      <c r="O225" s="326" t="s">
        <v>781</v>
      </c>
      <c r="P225" s="326" t="s">
        <v>1325</v>
      </c>
      <c r="S225" s="326">
        <v>2241</v>
      </c>
      <c r="T225" t="s">
        <v>281</v>
      </c>
    </row>
    <row r="226" spans="1:20">
      <c r="A226" s="314">
        <v>2241</v>
      </c>
      <c r="B226" s="315" t="s">
        <v>11</v>
      </c>
      <c r="C226" s="316" t="s">
        <v>761</v>
      </c>
      <c r="D226" s="317" t="s">
        <v>195</v>
      </c>
      <c r="E226" s="346" t="s">
        <v>781</v>
      </c>
      <c r="F226" s="318" t="s">
        <v>77</v>
      </c>
      <c r="G226" s="316">
        <v>144</v>
      </c>
      <c r="H226" s="316" t="s">
        <v>1326</v>
      </c>
      <c r="I226" s="325" t="s">
        <v>1327</v>
      </c>
      <c r="J226" s="308" t="s">
        <v>764</v>
      </c>
      <c r="K226" s="309" t="s">
        <v>1328</v>
      </c>
      <c r="L226" s="321" t="s">
        <v>781</v>
      </c>
      <c r="M226" s="322" t="s">
        <v>781</v>
      </c>
      <c r="N226" s="323" t="s">
        <v>781</v>
      </c>
      <c r="O226" s="324" t="s">
        <v>781</v>
      </c>
      <c r="P226" s="314" t="s">
        <v>1329</v>
      </c>
      <c r="S226" s="314">
        <v>2241</v>
      </c>
      <c r="T226" t="s">
        <v>281</v>
      </c>
    </row>
    <row r="227" spans="1:20">
      <c r="A227" s="314">
        <v>2241</v>
      </c>
      <c r="B227" s="315" t="s">
        <v>11</v>
      </c>
      <c r="C227" s="316" t="s">
        <v>761</v>
      </c>
      <c r="D227" s="317" t="s">
        <v>195</v>
      </c>
      <c r="E227" s="346" t="s">
        <v>781</v>
      </c>
      <c r="F227" s="318" t="s">
        <v>79</v>
      </c>
      <c r="G227" s="316">
        <v>459.5</v>
      </c>
      <c r="H227" s="316" t="s">
        <v>1330</v>
      </c>
      <c r="I227" s="325" t="s">
        <v>1331</v>
      </c>
      <c r="J227" s="308" t="s">
        <v>764</v>
      </c>
      <c r="K227" s="309" t="s">
        <v>1328</v>
      </c>
      <c r="L227" s="321" t="s">
        <v>781</v>
      </c>
      <c r="M227" s="322" t="s">
        <v>781</v>
      </c>
      <c r="N227" s="323" t="s">
        <v>781</v>
      </c>
      <c r="O227" s="324" t="s">
        <v>781</v>
      </c>
      <c r="P227" s="314" t="s">
        <v>1332</v>
      </c>
      <c r="S227" s="314">
        <v>2241</v>
      </c>
      <c r="T227" t="s">
        <v>281</v>
      </c>
    </row>
    <row r="228" spans="1:20">
      <c r="A228" s="314">
        <v>2241</v>
      </c>
      <c r="B228" s="315" t="s">
        <v>11</v>
      </c>
      <c r="C228" s="316" t="s">
        <v>761</v>
      </c>
      <c r="D228" s="317" t="s">
        <v>195</v>
      </c>
      <c r="E228" s="346" t="s">
        <v>781</v>
      </c>
      <c r="F228" s="318" t="s">
        <v>81</v>
      </c>
      <c r="G228" s="316">
        <v>985.5</v>
      </c>
      <c r="H228" s="316" t="s">
        <v>1330</v>
      </c>
      <c r="I228" s="325" t="s">
        <v>1333</v>
      </c>
      <c r="J228" s="308" t="s">
        <v>764</v>
      </c>
      <c r="K228" s="347" t="s">
        <v>781</v>
      </c>
      <c r="L228" s="321" t="s">
        <v>781</v>
      </c>
      <c r="M228" s="322" t="s">
        <v>781</v>
      </c>
      <c r="N228" s="323" t="s">
        <v>781</v>
      </c>
      <c r="O228" s="324" t="s">
        <v>781</v>
      </c>
      <c r="P228" s="314" t="s">
        <v>1334</v>
      </c>
      <c r="S228" s="314">
        <v>2241</v>
      </c>
      <c r="T228" t="s">
        <v>281</v>
      </c>
    </row>
    <row r="229" spans="1:20">
      <c r="A229" s="314">
        <v>2241</v>
      </c>
      <c r="B229" s="315" t="s">
        <v>11</v>
      </c>
      <c r="C229" s="316" t="s">
        <v>761</v>
      </c>
      <c r="D229" s="317" t="s">
        <v>195</v>
      </c>
      <c r="E229" s="346" t="s">
        <v>781</v>
      </c>
      <c r="F229" s="318" t="s">
        <v>103</v>
      </c>
      <c r="G229" s="316">
        <v>150</v>
      </c>
      <c r="H229" s="316" t="s">
        <v>1335</v>
      </c>
      <c r="I229" s="325" t="s">
        <v>1336</v>
      </c>
      <c r="J229" s="308" t="s">
        <v>764</v>
      </c>
      <c r="K229" s="347" t="s">
        <v>781</v>
      </c>
      <c r="L229" s="321" t="s">
        <v>781</v>
      </c>
      <c r="M229" s="322" t="s">
        <v>781</v>
      </c>
      <c r="N229" s="323" t="s">
        <v>781</v>
      </c>
      <c r="O229" s="324" t="s">
        <v>781</v>
      </c>
      <c r="P229" s="314" t="s">
        <v>1337</v>
      </c>
      <c r="S229" s="314">
        <v>2241</v>
      </c>
      <c r="T229" t="s">
        <v>281</v>
      </c>
    </row>
    <row r="230" spans="1:20">
      <c r="A230" s="314">
        <v>2241</v>
      </c>
      <c r="B230" s="315" t="s">
        <v>11</v>
      </c>
      <c r="C230" s="316" t="s">
        <v>761</v>
      </c>
      <c r="D230" s="317" t="s">
        <v>195</v>
      </c>
      <c r="E230" s="346" t="s">
        <v>781</v>
      </c>
      <c r="F230" s="318" t="s">
        <v>91</v>
      </c>
      <c r="G230" s="316">
        <v>700</v>
      </c>
      <c r="H230" s="316" t="s">
        <v>1338</v>
      </c>
      <c r="I230" s="325" t="s">
        <v>1339</v>
      </c>
      <c r="J230" s="308" t="s">
        <v>764</v>
      </c>
      <c r="K230" s="347" t="s">
        <v>781</v>
      </c>
      <c r="L230" s="321" t="s">
        <v>781</v>
      </c>
      <c r="M230" s="322" t="s">
        <v>781</v>
      </c>
      <c r="N230" s="323" t="s">
        <v>781</v>
      </c>
      <c r="O230" s="324" t="s">
        <v>781</v>
      </c>
      <c r="P230" s="314" t="s">
        <v>1340</v>
      </c>
      <c r="S230" s="314">
        <v>2241</v>
      </c>
      <c r="T230" t="s">
        <v>281</v>
      </c>
    </row>
    <row r="231" spans="1:20">
      <c r="A231" s="314">
        <v>2241</v>
      </c>
      <c r="B231" s="315" t="s">
        <v>11</v>
      </c>
      <c r="C231" s="316" t="s">
        <v>761</v>
      </c>
      <c r="D231" s="317" t="s">
        <v>195</v>
      </c>
      <c r="E231" s="346" t="s">
        <v>781</v>
      </c>
      <c r="F231" s="318" t="s">
        <v>91</v>
      </c>
      <c r="G231" s="316">
        <v>3540</v>
      </c>
      <c r="H231" s="316" t="s">
        <v>1341</v>
      </c>
      <c r="I231" s="325" t="s">
        <v>1342</v>
      </c>
      <c r="J231" s="308" t="s">
        <v>764</v>
      </c>
      <c r="K231" s="347" t="s">
        <v>781</v>
      </c>
      <c r="L231" s="321" t="s">
        <v>781</v>
      </c>
      <c r="M231" s="322" t="s">
        <v>781</v>
      </c>
      <c r="N231" s="323" t="s">
        <v>781</v>
      </c>
      <c r="O231" s="324" t="s">
        <v>781</v>
      </c>
      <c r="P231" s="314" t="s">
        <v>1343</v>
      </c>
      <c r="S231" s="314">
        <v>2241</v>
      </c>
      <c r="T231" t="s">
        <v>281</v>
      </c>
    </row>
    <row r="232" spans="1:20">
      <c r="A232" s="314">
        <v>2241</v>
      </c>
      <c r="B232" s="315" t="s">
        <v>11</v>
      </c>
      <c r="C232" s="316" t="s">
        <v>761</v>
      </c>
      <c r="D232" s="317" t="s">
        <v>195</v>
      </c>
      <c r="E232" s="346" t="s">
        <v>781</v>
      </c>
      <c r="F232" s="318" t="s">
        <v>57</v>
      </c>
      <c r="G232" s="316">
        <v>2800</v>
      </c>
      <c r="H232" s="316" t="s">
        <v>1344</v>
      </c>
      <c r="I232" s="325" t="s">
        <v>1345</v>
      </c>
      <c r="J232" s="308" t="s">
        <v>764</v>
      </c>
      <c r="K232" s="347" t="s">
        <v>781</v>
      </c>
      <c r="L232" s="321" t="s">
        <v>781</v>
      </c>
      <c r="M232" s="322" t="s">
        <v>781</v>
      </c>
      <c r="N232" s="323" t="s">
        <v>781</v>
      </c>
      <c r="O232" s="324" t="s">
        <v>781</v>
      </c>
      <c r="P232" s="314" t="s">
        <v>1346</v>
      </c>
      <c r="S232" s="314">
        <v>2241</v>
      </c>
      <c r="T232" t="s">
        <v>281</v>
      </c>
    </row>
    <row r="233" spans="1:20">
      <c r="A233" s="314">
        <v>2241</v>
      </c>
      <c r="B233" s="315" t="s">
        <v>11</v>
      </c>
      <c r="C233" s="316" t="s">
        <v>761</v>
      </c>
      <c r="D233" s="317" t="s">
        <v>195</v>
      </c>
      <c r="E233" s="346" t="s">
        <v>781</v>
      </c>
      <c r="F233" s="318" t="s">
        <v>91</v>
      </c>
      <c r="G233" s="316">
        <v>1299.74</v>
      </c>
      <c r="H233" s="316" t="s">
        <v>1347</v>
      </c>
      <c r="I233" s="325" t="s">
        <v>1348</v>
      </c>
      <c r="J233" s="308" t="s">
        <v>764</v>
      </c>
      <c r="K233" s="347" t="s">
        <v>781</v>
      </c>
      <c r="L233" s="321" t="s">
        <v>781</v>
      </c>
      <c r="M233" s="322" t="s">
        <v>781</v>
      </c>
      <c r="N233" s="323" t="s">
        <v>781</v>
      </c>
      <c r="O233" s="324" t="s">
        <v>781</v>
      </c>
      <c r="P233" s="314" t="s">
        <v>1349</v>
      </c>
      <c r="S233" s="314">
        <v>2241</v>
      </c>
      <c r="T233" t="s">
        <v>281</v>
      </c>
    </row>
    <row r="234" spans="1:20">
      <c r="A234" s="314">
        <v>2241</v>
      </c>
      <c r="B234" s="315" t="s">
        <v>11</v>
      </c>
      <c r="C234" s="316" t="s">
        <v>761</v>
      </c>
      <c r="D234" s="317" t="s">
        <v>195</v>
      </c>
      <c r="E234" s="346" t="s">
        <v>781</v>
      </c>
      <c r="F234" s="318" t="s">
        <v>85</v>
      </c>
      <c r="G234" s="316">
        <v>5576.59</v>
      </c>
      <c r="H234" s="316" t="s">
        <v>1350</v>
      </c>
      <c r="I234" s="325" t="s">
        <v>1351</v>
      </c>
      <c r="J234" s="308" t="s">
        <v>764</v>
      </c>
      <c r="K234" s="347" t="s">
        <v>781</v>
      </c>
      <c r="L234" s="321" t="s">
        <v>781</v>
      </c>
      <c r="M234" s="322" t="s">
        <v>781</v>
      </c>
      <c r="N234" s="323" t="s">
        <v>781</v>
      </c>
      <c r="O234" s="324" t="s">
        <v>781</v>
      </c>
      <c r="P234" s="314" t="s">
        <v>1352</v>
      </c>
      <c r="S234" s="314">
        <v>2241</v>
      </c>
      <c r="T234" t="s">
        <v>281</v>
      </c>
    </row>
    <row r="235" spans="1:20">
      <c r="A235" s="314">
        <v>2241</v>
      </c>
      <c r="B235" s="315" t="s">
        <v>11</v>
      </c>
      <c r="C235" s="316" t="s">
        <v>761</v>
      </c>
      <c r="D235" s="317" t="s">
        <v>195</v>
      </c>
      <c r="E235" s="346" t="s">
        <v>781</v>
      </c>
      <c r="F235" s="318" t="s">
        <v>103</v>
      </c>
      <c r="G235" s="316">
        <v>16000</v>
      </c>
      <c r="H235" s="316" t="s">
        <v>1353</v>
      </c>
      <c r="I235" s="325" t="s">
        <v>1354</v>
      </c>
      <c r="J235" s="308" t="s">
        <v>764</v>
      </c>
      <c r="K235" s="347" t="s">
        <v>781</v>
      </c>
      <c r="L235" s="321" t="s">
        <v>781</v>
      </c>
      <c r="M235" s="322" t="s">
        <v>781</v>
      </c>
      <c r="N235" s="323" t="s">
        <v>781</v>
      </c>
      <c r="O235" s="324" t="s">
        <v>781</v>
      </c>
      <c r="P235" s="314" t="s">
        <v>1355</v>
      </c>
      <c r="S235" s="314">
        <v>2241</v>
      </c>
      <c r="T235" t="s">
        <v>281</v>
      </c>
    </row>
    <row r="236" spans="1:20">
      <c r="A236" s="314">
        <v>2241</v>
      </c>
      <c r="B236" s="315" t="s">
        <v>10</v>
      </c>
      <c r="C236" s="316" t="s">
        <v>761</v>
      </c>
      <c r="D236" s="317" t="s">
        <v>191</v>
      </c>
      <c r="E236" s="346" t="s">
        <v>781</v>
      </c>
      <c r="F236" s="318" t="s">
        <v>35</v>
      </c>
      <c r="G236" s="316">
        <v>1218.1600000000001</v>
      </c>
      <c r="H236" s="316" t="s">
        <v>1356</v>
      </c>
      <c r="I236" s="320" t="s">
        <v>1357</v>
      </c>
      <c r="J236" s="335" t="s">
        <v>781</v>
      </c>
      <c r="K236" s="312" t="s">
        <v>1328</v>
      </c>
      <c r="L236" s="321" t="s">
        <v>549</v>
      </c>
      <c r="M236" s="322" t="s">
        <v>781</v>
      </c>
      <c r="N236" s="323" t="s">
        <v>781</v>
      </c>
      <c r="O236" s="324" t="s">
        <v>781</v>
      </c>
      <c r="P236" s="314" t="s">
        <v>1358</v>
      </c>
      <c r="S236" s="314">
        <v>2241</v>
      </c>
      <c r="T236" t="s">
        <v>281</v>
      </c>
    </row>
    <row r="237" spans="1:20">
      <c r="A237" s="314">
        <v>2241</v>
      </c>
      <c r="B237" s="315" t="s">
        <v>10</v>
      </c>
      <c r="C237" s="316" t="s">
        <v>761</v>
      </c>
      <c r="D237" s="317" t="s">
        <v>191</v>
      </c>
      <c r="E237" s="346" t="s">
        <v>781</v>
      </c>
      <c r="F237" s="318" t="s">
        <v>35</v>
      </c>
      <c r="G237" s="316">
        <v>695</v>
      </c>
      <c r="H237" s="316" t="s">
        <v>1359</v>
      </c>
      <c r="I237" s="325" t="s">
        <v>1359</v>
      </c>
      <c r="J237" s="335" t="s">
        <v>781</v>
      </c>
      <c r="K237" s="312" t="s">
        <v>1328</v>
      </c>
      <c r="L237" s="321" t="s">
        <v>549</v>
      </c>
      <c r="M237" s="322" t="s">
        <v>781</v>
      </c>
      <c r="N237" s="323" t="s">
        <v>781</v>
      </c>
      <c r="O237" s="324" t="s">
        <v>781</v>
      </c>
      <c r="P237" s="314" t="s">
        <v>1360</v>
      </c>
      <c r="S237" s="314">
        <v>2241</v>
      </c>
      <c r="T237" t="s">
        <v>281</v>
      </c>
    </row>
    <row r="238" spans="1:20">
      <c r="A238" s="326">
        <v>2456</v>
      </c>
      <c r="B238" s="327" t="s">
        <v>10</v>
      </c>
      <c r="C238" s="304" t="s">
        <v>754</v>
      </c>
      <c r="D238" s="304" t="s">
        <v>192</v>
      </c>
      <c r="E238" s="304" t="s">
        <v>755</v>
      </c>
      <c r="F238" s="328" t="s">
        <v>35</v>
      </c>
      <c r="G238" s="304">
        <v>541.39</v>
      </c>
      <c r="H238" s="304" t="s">
        <v>756</v>
      </c>
      <c r="I238" s="333" t="s">
        <v>757</v>
      </c>
      <c r="J238" s="331" t="s">
        <v>781</v>
      </c>
      <c r="K238" s="312" t="s">
        <v>758</v>
      </c>
      <c r="L238" s="332" t="s">
        <v>549</v>
      </c>
      <c r="M238" s="304" t="s">
        <v>781</v>
      </c>
      <c r="N238" s="304" t="s">
        <v>781</v>
      </c>
      <c r="O238" s="326" t="s">
        <v>781</v>
      </c>
      <c r="P238" s="326" t="s">
        <v>1361</v>
      </c>
      <c r="S238" s="326">
        <v>2456</v>
      </c>
      <c r="T238" t="s">
        <v>281</v>
      </c>
    </row>
    <row r="239" spans="1:20">
      <c r="A239" s="301">
        <v>5413</v>
      </c>
      <c r="B239" s="302" t="s">
        <v>11</v>
      </c>
      <c r="C239" s="303" t="s">
        <v>761</v>
      </c>
      <c r="D239" s="304" t="s">
        <v>195</v>
      </c>
      <c r="E239" s="304" t="s">
        <v>781</v>
      </c>
      <c r="F239" s="305" t="s">
        <v>71</v>
      </c>
      <c r="G239" s="303">
        <v>214</v>
      </c>
      <c r="H239" s="306" t="s">
        <v>1362</v>
      </c>
      <c r="I239" s="307" t="s">
        <v>1363</v>
      </c>
      <c r="J239" s="308" t="s">
        <v>764</v>
      </c>
      <c r="K239" s="309" t="s">
        <v>781</v>
      </c>
      <c r="L239" s="310" t="s">
        <v>781</v>
      </c>
      <c r="M239" s="311" t="s">
        <v>781</v>
      </c>
      <c r="N239" s="312" t="s">
        <v>781</v>
      </c>
      <c r="O239" s="313" t="s">
        <v>781</v>
      </c>
      <c r="P239" s="301" t="s">
        <v>1364</v>
      </c>
      <c r="S239" s="301">
        <v>5413</v>
      </c>
      <c r="T239" t="s">
        <v>281</v>
      </c>
    </row>
    <row r="240" spans="1:20">
      <c r="A240" s="314">
        <v>5413</v>
      </c>
      <c r="B240" s="315" t="s">
        <v>11</v>
      </c>
      <c r="C240" s="316" t="s">
        <v>761</v>
      </c>
      <c r="D240" s="317" t="s">
        <v>195</v>
      </c>
      <c r="E240" s="317" t="s">
        <v>781</v>
      </c>
      <c r="F240" s="318" t="s">
        <v>77</v>
      </c>
      <c r="G240" s="316">
        <v>250</v>
      </c>
      <c r="H240" s="319" t="s">
        <v>1365</v>
      </c>
      <c r="I240" s="325" t="s">
        <v>1366</v>
      </c>
      <c r="J240" s="308" t="s">
        <v>764</v>
      </c>
      <c r="K240" s="309" t="s">
        <v>781</v>
      </c>
      <c r="L240" s="321" t="s">
        <v>781</v>
      </c>
      <c r="M240" s="322" t="s">
        <v>781</v>
      </c>
      <c r="N240" s="323" t="s">
        <v>781</v>
      </c>
      <c r="O240" s="324" t="s">
        <v>781</v>
      </c>
      <c r="P240" s="314" t="s">
        <v>1367</v>
      </c>
      <c r="S240" s="314">
        <v>5413</v>
      </c>
      <c r="T240" t="s">
        <v>281</v>
      </c>
    </row>
    <row r="241" spans="1:20">
      <c r="A241" s="314">
        <v>5413</v>
      </c>
      <c r="B241" s="315" t="s">
        <v>11</v>
      </c>
      <c r="C241" s="316" t="s">
        <v>761</v>
      </c>
      <c r="D241" s="317" t="s">
        <v>195</v>
      </c>
      <c r="E241" s="317" t="s">
        <v>781</v>
      </c>
      <c r="F241" s="318" t="s">
        <v>85</v>
      </c>
      <c r="G241" s="316">
        <v>6000</v>
      </c>
      <c r="H241" s="319" t="s">
        <v>1368</v>
      </c>
      <c r="I241" s="325" t="s">
        <v>1369</v>
      </c>
      <c r="J241" s="308" t="s">
        <v>764</v>
      </c>
      <c r="K241" s="309" t="s">
        <v>781</v>
      </c>
      <c r="L241" s="321" t="s">
        <v>781</v>
      </c>
      <c r="M241" s="322" t="s">
        <v>781</v>
      </c>
      <c r="N241" s="323" t="s">
        <v>781</v>
      </c>
      <c r="O241" s="324" t="s">
        <v>781</v>
      </c>
      <c r="P241" s="314" t="s">
        <v>1370</v>
      </c>
      <c r="S241" s="314">
        <v>5413</v>
      </c>
      <c r="T241" t="s">
        <v>281</v>
      </c>
    </row>
    <row r="242" spans="1:20">
      <c r="A242" s="314">
        <v>5413</v>
      </c>
      <c r="B242" s="315" t="s">
        <v>11</v>
      </c>
      <c r="C242" s="316" t="s">
        <v>761</v>
      </c>
      <c r="D242" s="317" t="s">
        <v>195</v>
      </c>
      <c r="E242" s="317" t="s">
        <v>781</v>
      </c>
      <c r="F242" s="318" t="s">
        <v>89</v>
      </c>
      <c r="G242" s="316">
        <v>968</v>
      </c>
      <c r="H242" s="316" t="s">
        <v>1371</v>
      </c>
      <c r="I242" s="325" t="s">
        <v>1372</v>
      </c>
      <c r="J242" s="308" t="s">
        <v>764</v>
      </c>
      <c r="K242" s="309" t="s">
        <v>781</v>
      </c>
      <c r="L242" s="321" t="s">
        <v>781</v>
      </c>
      <c r="M242" s="322" t="s">
        <v>781</v>
      </c>
      <c r="N242" s="323" t="s">
        <v>781</v>
      </c>
      <c r="O242" s="324" t="s">
        <v>781</v>
      </c>
      <c r="P242" s="314" t="s">
        <v>1373</v>
      </c>
      <c r="S242" s="314">
        <v>5413</v>
      </c>
      <c r="T242" t="s">
        <v>281</v>
      </c>
    </row>
    <row r="243" spans="1:20">
      <c r="A243" s="314">
        <v>5413</v>
      </c>
      <c r="B243" s="315" t="s">
        <v>11</v>
      </c>
      <c r="C243" s="316" t="s">
        <v>761</v>
      </c>
      <c r="D243" s="317" t="s">
        <v>195</v>
      </c>
      <c r="E243" s="317" t="s">
        <v>781</v>
      </c>
      <c r="F243" s="318" t="s">
        <v>91</v>
      </c>
      <c r="G243" s="316">
        <v>280173</v>
      </c>
      <c r="H243" s="319" t="s">
        <v>1362</v>
      </c>
      <c r="I243" s="325" t="s">
        <v>1363</v>
      </c>
      <c r="J243" s="308" t="s">
        <v>764</v>
      </c>
      <c r="K243" s="309" t="s">
        <v>781</v>
      </c>
      <c r="L243" s="321" t="s">
        <v>781</v>
      </c>
      <c r="M243" s="322" t="s">
        <v>781</v>
      </c>
      <c r="N243" s="323" t="s">
        <v>781</v>
      </c>
      <c r="O243" s="324" t="s">
        <v>781</v>
      </c>
      <c r="P243" s="314" t="s">
        <v>1374</v>
      </c>
      <c r="S243" s="314">
        <v>5413</v>
      </c>
      <c r="T243" t="s">
        <v>281</v>
      </c>
    </row>
    <row r="244" spans="1:20">
      <c r="A244" s="314">
        <v>5413</v>
      </c>
      <c r="B244" s="315" t="s">
        <v>11</v>
      </c>
      <c r="C244" s="316" t="s">
        <v>761</v>
      </c>
      <c r="D244" s="317" t="s">
        <v>195</v>
      </c>
      <c r="E244" s="317" t="s">
        <v>781</v>
      </c>
      <c r="F244" s="318" t="s">
        <v>93</v>
      </c>
      <c r="G244" s="316">
        <v>442</v>
      </c>
      <c r="H244" s="319" t="s">
        <v>1375</v>
      </c>
      <c r="I244" s="320" t="s">
        <v>1376</v>
      </c>
      <c r="J244" s="308" t="s">
        <v>764</v>
      </c>
      <c r="K244" s="309" t="s">
        <v>781</v>
      </c>
      <c r="L244" s="321" t="s">
        <v>781</v>
      </c>
      <c r="M244" s="322" t="s">
        <v>781</v>
      </c>
      <c r="N244" s="323" t="s">
        <v>781</v>
      </c>
      <c r="O244" s="324" t="s">
        <v>781</v>
      </c>
      <c r="P244" s="314" t="s">
        <v>1377</v>
      </c>
      <c r="S244" s="314">
        <v>5413</v>
      </c>
      <c r="T244" t="s">
        <v>281</v>
      </c>
    </row>
    <row r="245" spans="1:20">
      <c r="A245" s="314">
        <v>5413</v>
      </c>
      <c r="B245" s="315" t="s">
        <v>11</v>
      </c>
      <c r="C245" s="316" t="s">
        <v>761</v>
      </c>
      <c r="D245" s="317" t="s">
        <v>195</v>
      </c>
      <c r="E245" s="317" t="s">
        <v>781</v>
      </c>
      <c r="F245" s="318" t="s">
        <v>97</v>
      </c>
      <c r="G245" s="316">
        <v>25506</v>
      </c>
      <c r="H245" s="319" t="s">
        <v>1362</v>
      </c>
      <c r="I245" s="325" t="s">
        <v>1363</v>
      </c>
      <c r="J245" s="308" t="s">
        <v>764</v>
      </c>
      <c r="K245" s="309" t="s">
        <v>781</v>
      </c>
      <c r="L245" s="321" t="s">
        <v>781</v>
      </c>
      <c r="M245" s="322" t="s">
        <v>781</v>
      </c>
      <c r="N245" s="323" t="s">
        <v>781</v>
      </c>
      <c r="O245" s="324" t="s">
        <v>781</v>
      </c>
      <c r="P245" s="314" t="s">
        <v>1378</v>
      </c>
      <c r="S245" s="314">
        <v>5413</v>
      </c>
      <c r="T245" t="s">
        <v>281</v>
      </c>
    </row>
    <row r="246" spans="1:20">
      <c r="A246" s="314">
        <v>5413</v>
      </c>
      <c r="B246" s="315" t="s">
        <v>11</v>
      </c>
      <c r="C246" s="316" t="s">
        <v>761</v>
      </c>
      <c r="D246" s="317" t="s">
        <v>195</v>
      </c>
      <c r="E246" s="317" t="s">
        <v>781</v>
      </c>
      <c r="F246" s="318" t="s">
        <v>103</v>
      </c>
      <c r="G246" s="316">
        <v>1228</v>
      </c>
      <c r="H246" s="319" t="s">
        <v>1362</v>
      </c>
      <c r="I246" s="325" t="s">
        <v>1363</v>
      </c>
      <c r="J246" s="308" t="s">
        <v>764</v>
      </c>
      <c r="K246" s="309" t="s">
        <v>781</v>
      </c>
      <c r="L246" s="321" t="s">
        <v>781</v>
      </c>
      <c r="M246" s="322" t="s">
        <v>781</v>
      </c>
      <c r="N246" s="323" t="s">
        <v>781</v>
      </c>
      <c r="O246" s="324" t="s">
        <v>781</v>
      </c>
      <c r="P246" s="314" t="s">
        <v>1379</v>
      </c>
      <c r="S246" s="314">
        <v>5413</v>
      </c>
      <c r="T246" t="s">
        <v>281</v>
      </c>
    </row>
    <row r="247" spans="1:20">
      <c r="A247" s="314">
        <v>5413</v>
      </c>
      <c r="B247" s="315" t="s">
        <v>11</v>
      </c>
      <c r="C247" s="316" t="s">
        <v>761</v>
      </c>
      <c r="D247" s="317" t="s">
        <v>195</v>
      </c>
      <c r="E247" s="317" t="s">
        <v>781</v>
      </c>
      <c r="F247" s="318" t="s">
        <v>105</v>
      </c>
      <c r="G247" s="316">
        <v>2973</v>
      </c>
      <c r="H247" s="319" t="s">
        <v>1380</v>
      </c>
      <c r="I247" s="320" t="s">
        <v>1381</v>
      </c>
      <c r="J247" s="308" t="s">
        <v>764</v>
      </c>
      <c r="K247" s="309" t="s">
        <v>781</v>
      </c>
      <c r="L247" s="321" t="s">
        <v>781</v>
      </c>
      <c r="M247" s="322" t="s">
        <v>781</v>
      </c>
      <c r="N247" s="323" t="s">
        <v>781</v>
      </c>
      <c r="O247" s="324" t="s">
        <v>781</v>
      </c>
      <c r="P247" s="314" t="s">
        <v>1382</v>
      </c>
      <c r="S247" s="314">
        <v>5413</v>
      </c>
      <c r="T247" t="s">
        <v>281</v>
      </c>
    </row>
    <row r="248" spans="1:20">
      <c r="A248" s="314">
        <v>5413</v>
      </c>
      <c r="B248" s="315" t="s">
        <v>11</v>
      </c>
      <c r="C248" s="316" t="s">
        <v>761</v>
      </c>
      <c r="D248" s="317" t="s">
        <v>195</v>
      </c>
      <c r="E248" s="317" t="s">
        <v>781</v>
      </c>
      <c r="F248" s="318" t="s">
        <v>107</v>
      </c>
      <c r="G248" s="316">
        <v>8025.5</v>
      </c>
      <c r="H248" s="319" t="s">
        <v>1362</v>
      </c>
      <c r="I248" s="325" t="s">
        <v>1363</v>
      </c>
      <c r="J248" s="308" t="s">
        <v>764</v>
      </c>
      <c r="K248" s="309" t="s">
        <v>781</v>
      </c>
      <c r="L248" s="321" t="s">
        <v>781</v>
      </c>
      <c r="M248" s="322" t="s">
        <v>781</v>
      </c>
      <c r="N248" s="323" t="s">
        <v>781</v>
      </c>
      <c r="O248" s="324" t="s">
        <v>781</v>
      </c>
      <c r="P248" s="314" t="s">
        <v>1383</v>
      </c>
      <c r="S248" s="314">
        <v>5413</v>
      </c>
      <c r="T248" t="s">
        <v>281</v>
      </c>
    </row>
    <row r="249" spans="1:20">
      <c r="A249" s="326">
        <v>1025</v>
      </c>
      <c r="B249" s="327" t="s">
        <v>10</v>
      </c>
      <c r="C249" s="304" t="s">
        <v>754</v>
      </c>
      <c r="D249" s="304" t="s">
        <v>192</v>
      </c>
      <c r="E249" s="304" t="s">
        <v>755</v>
      </c>
      <c r="F249" s="328" t="s">
        <v>35</v>
      </c>
      <c r="G249" s="329">
        <v>8752.24</v>
      </c>
      <c r="H249" s="304" t="s">
        <v>756</v>
      </c>
      <c r="I249" s="333" t="s">
        <v>757</v>
      </c>
      <c r="J249" s="331" t="s">
        <v>781</v>
      </c>
      <c r="K249" s="312" t="s">
        <v>758</v>
      </c>
      <c r="L249" s="332" t="s">
        <v>549</v>
      </c>
      <c r="M249" s="304" t="s">
        <v>781</v>
      </c>
      <c r="N249" s="304" t="s">
        <v>781</v>
      </c>
      <c r="O249" s="326" t="s">
        <v>781</v>
      </c>
      <c r="P249" s="326" t="s">
        <v>1384</v>
      </c>
      <c r="S249" s="326">
        <v>1025</v>
      </c>
      <c r="T249" t="s">
        <v>281</v>
      </c>
    </row>
    <row r="250" spans="1:20">
      <c r="A250" s="314">
        <v>1025</v>
      </c>
      <c r="B250" s="315" t="s">
        <v>10</v>
      </c>
      <c r="C250" s="316" t="s">
        <v>761</v>
      </c>
      <c r="D250" s="317" t="s">
        <v>191</v>
      </c>
      <c r="E250" s="346" t="s">
        <v>781</v>
      </c>
      <c r="F250" s="318" t="s">
        <v>43</v>
      </c>
      <c r="G250" s="316">
        <v>1890</v>
      </c>
      <c r="H250" s="316" t="s">
        <v>1385</v>
      </c>
      <c r="I250" s="320" t="s">
        <v>1386</v>
      </c>
      <c r="J250" s="335" t="s">
        <v>781</v>
      </c>
      <c r="K250" s="312" t="s">
        <v>1328</v>
      </c>
      <c r="L250" s="321" t="s">
        <v>549</v>
      </c>
      <c r="M250" s="322" t="s">
        <v>781</v>
      </c>
      <c r="N250" s="323" t="s">
        <v>781</v>
      </c>
      <c r="O250" s="324" t="s">
        <v>781</v>
      </c>
      <c r="P250" s="314" t="s">
        <v>1387</v>
      </c>
      <c r="S250" s="314">
        <v>1025</v>
      </c>
      <c r="T250" t="s">
        <v>281</v>
      </c>
    </row>
    <row r="251" spans="1:20">
      <c r="A251" s="314">
        <v>1025</v>
      </c>
      <c r="B251" s="315" t="s">
        <v>10</v>
      </c>
      <c r="C251" s="316" t="s">
        <v>761</v>
      </c>
      <c r="D251" s="317" t="s">
        <v>191</v>
      </c>
      <c r="E251" s="346" t="s">
        <v>781</v>
      </c>
      <c r="F251" s="318" t="s">
        <v>37</v>
      </c>
      <c r="G251" s="316">
        <v>12</v>
      </c>
      <c r="H251" s="316" t="s">
        <v>1388</v>
      </c>
      <c r="I251" s="320" t="s">
        <v>1389</v>
      </c>
      <c r="J251" s="335" t="s">
        <v>781</v>
      </c>
      <c r="K251" s="348" t="s">
        <v>781</v>
      </c>
      <c r="L251" s="321" t="s">
        <v>781</v>
      </c>
      <c r="M251" s="322" t="s">
        <v>781</v>
      </c>
      <c r="N251" s="323" t="s">
        <v>781</v>
      </c>
      <c r="O251" s="324" t="s">
        <v>781</v>
      </c>
      <c r="P251" s="314" t="s">
        <v>1390</v>
      </c>
      <c r="S251" s="314">
        <v>1025</v>
      </c>
      <c r="T251" t="s">
        <v>281</v>
      </c>
    </row>
    <row r="252" spans="1:20">
      <c r="A252" s="301">
        <v>2402</v>
      </c>
      <c r="B252" s="302" t="s">
        <v>11</v>
      </c>
      <c r="C252" s="303" t="s">
        <v>761</v>
      </c>
      <c r="D252" s="304" t="s">
        <v>195</v>
      </c>
      <c r="E252" s="304" t="s">
        <v>781</v>
      </c>
      <c r="F252" s="305" t="s">
        <v>103</v>
      </c>
      <c r="G252" s="303">
        <v>12080.82</v>
      </c>
      <c r="H252" s="303" t="s">
        <v>1201</v>
      </c>
      <c r="I252" s="344" t="s">
        <v>1391</v>
      </c>
      <c r="J252" s="308" t="s">
        <v>819</v>
      </c>
      <c r="K252" s="309" t="s">
        <v>781</v>
      </c>
      <c r="L252" s="310" t="s">
        <v>781</v>
      </c>
      <c r="M252" s="311" t="s">
        <v>781</v>
      </c>
      <c r="N252" s="312" t="s">
        <v>781</v>
      </c>
      <c r="O252" s="313" t="s">
        <v>781</v>
      </c>
      <c r="P252" s="301" t="s">
        <v>1392</v>
      </c>
      <c r="S252" s="301">
        <v>2402</v>
      </c>
      <c r="T252" t="s">
        <v>281</v>
      </c>
    </row>
    <row r="253" spans="1:20">
      <c r="A253" s="301">
        <v>2401</v>
      </c>
      <c r="B253" s="302" t="s">
        <v>11</v>
      </c>
      <c r="C253" s="303" t="s">
        <v>761</v>
      </c>
      <c r="D253" s="304" t="s">
        <v>195</v>
      </c>
      <c r="E253" s="304" t="s">
        <v>781</v>
      </c>
      <c r="F253" s="305" t="s">
        <v>103</v>
      </c>
      <c r="G253" s="303">
        <v>2020.02</v>
      </c>
      <c r="H253" s="303" t="s">
        <v>1201</v>
      </c>
      <c r="I253" s="344" t="s">
        <v>1391</v>
      </c>
      <c r="J253" s="308" t="s">
        <v>819</v>
      </c>
      <c r="K253" s="309" t="s">
        <v>781</v>
      </c>
      <c r="L253" s="310" t="s">
        <v>781</v>
      </c>
      <c r="M253" s="311" t="s">
        <v>781</v>
      </c>
      <c r="N253" s="312" t="s">
        <v>781</v>
      </c>
      <c r="O253" s="313" t="s">
        <v>781</v>
      </c>
      <c r="P253" s="301" t="s">
        <v>1393</v>
      </c>
      <c r="S253" s="301">
        <v>2401</v>
      </c>
      <c r="T253" t="s">
        <v>281</v>
      </c>
    </row>
    <row r="254" spans="1:20">
      <c r="A254" s="314">
        <v>2401</v>
      </c>
      <c r="B254" s="315" t="s">
        <v>11</v>
      </c>
      <c r="C254" s="316" t="s">
        <v>761</v>
      </c>
      <c r="D254" s="317" t="s">
        <v>195</v>
      </c>
      <c r="E254" s="317" t="s">
        <v>781</v>
      </c>
      <c r="F254" s="318" t="s">
        <v>69</v>
      </c>
      <c r="G254" s="316">
        <v>1300</v>
      </c>
      <c r="H254" s="316" t="s">
        <v>1394</v>
      </c>
      <c r="I254" s="320" t="s">
        <v>1395</v>
      </c>
      <c r="J254" s="308" t="s">
        <v>819</v>
      </c>
      <c r="K254" s="309" t="s">
        <v>781</v>
      </c>
      <c r="L254" s="321" t="s">
        <v>781</v>
      </c>
      <c r="M254" s="322" t="s">
        <v>781</v>
      </c>
      <c r="N254" s="323" t="s">
        <v>781</v>
      </c>
      <c r="O254" s="324" t="s">
        <v>781</v>
      </c>
      <c r="P254" s="314" t="s">
        <v>1396</v>
      </c>
      <c r="S254" s="314">
        <v>2401</v>
      </c>
      <c r="T254" t="s">
        <v>281</v>
      </c>
    </row>
    <row r="255" spans="1:20">
      <c r="A255" s="314">
        <v>2401</v>
      </c>
      <c r="B255" s="315" t="s">
        <v>11</v>
      </c>
      <c r="C255" s="316" t="s">
        <v>761</v>
      </c>
      <c r="D255" s="317" t="s">
        <v>195</v>
      </c>
      <c r="E255" s="317" t="s">
        <v>781</v>
      </c>
      <c r="F255" s="318" t="s">
        <v>83</v>
      </c>
      <c r="G255" s="316">
        <v>1700</v>
      </c>
      <c r="H255" s="316" t="s">
        <v>1397</v>
      </c>
      <c r="I255" s="320" t="s">
        <v>1398</v>
      </c>
      <c r="J255" s="308" t="s">
        <v>819</v>
      </c>
      <c r="K255" s="309" t="s">
        <v>781</v>
      </c>
      <c r="L255" s="321" t="s">
        <v>781</v>
      </c>
      <c r="M255" s="322" t="s">
        <v>781</v>
      </c>
      <c r="N255" s="323" t="s">
        <v>781</v>
      </c>
      <c r="O255" s="324" t="s">
        <v>781</v>
      </c>
      <c r="P255" s="314" t="s">
        <v>1399</v>
      </c>
      <c r="S255" s="314">
        <v>2401</v>
      </c>
      <c r="T255" t="s">
        <v>281</v>
      </c>
    </row>
    <row r="256" spans="1:20">
      <c r="A256" s="314">
        <v>2401</v>
      </c>
      <c r="B256" s="315" t="s">
        <v>11</v>
      </c>
      <c r="C256" s="316" t="s">
        <v>761</v>
      </c>
      <c r="D256" s="317" t="s">
        <v>195</v>
      </c>
      <c r="E256" s="317" t="s">
        <v>781</v>
      </c>
      <c r="F256" s="318" t="s">
        <v>85</v>
      </c>
      <c r="G256" s="316">
        <v>8000</v>
      </c>
      <c r="H256" s="316" t="s">
        <v>1400</v>
      </c>
      <c r="I256" s="320" t="s">
        <v>1401</v>
      </c>
      <c r="J256" s="308" t="s">
        <v>819</v>
      </c>
      <c r="K256" s="309" t="s">
        <v>781</v>
      </c>
      <c r="L256" s="321" t="s">
        <v>781</v>
      </c>
      <c r="M256" s="322" t="s">
        <v>781</v>
      </c>
      <c r="N256" s="323" t="s">
        <v>781</v>
      </c>
      <c r="O256" s="324" t="s">
        <v>781</v>
      </c>
      <c r="P256" s="314" t="s">
        <v>1402</v>
      </c>
      <c r="S256" s="314">
        <v>2401</v>
      </c>
      <c r="T256" t="s">
        <v>281</v>
      </c>
    </row>
    <row r="257" spans="1:20">
      <c r="A257" s="301">
        <v>4115</v>
      </c>
      <c r="B257" s="302" t="s">
        <v>1105</v>
      </c>
      <c r="C257" s="303" t="s">
        <v>761</v>
      </c>
      <c r="D257" s="304" t="s">
        <v>193</v>
      </c>
      <c r="E257" s="304" t="s">
        <v>781</v>
      </c>
      <c r="F257" s="305" t="s">
        <v>95</v>
      </c>
      <c r="G257" s="303">
        <v>109612.65</v>
      </c>
      <c r="H257" s="306" t="s">
        <v>1403</v>
      </c>
      <c r="I257" s="307" t="s">
        <v>1404</v>
      </c>
      <c r="J257" s="345" t="s">
        <v>781</v>
      </c>
      <c r="K257" s="312" t="s">
        <v>1108</v>
      </c>
      <c r="L257" s="310" t="s">
        <v>549</v>
      </c>
      <c r="M257" s="311" t="s">
        <v>781</v>
      </c>
      <c r="N257" s="312" t="s">
        <v>781</v>
      </c>
      <c r="O257" s="352" t="s">
        <v>781</v>
      </c>
      <c r="P257" s="301" t="s">
        <v>1405</v>
      </c>
      <c r="S257" s="301">
        <v>4115</v>
      </c>
      <c r="T257" t="s">
        <v>281</v>
      </c>
    </row>
    <row r="258" spans="1:20">
      <c r="A258" s="314">
        <v>4115</v>
      </c>
      <c r="B258" s="315" t="s">
        <v>1105</v>
      </c>
      <c r="C258" s="316" t="s">
        <v>761</v>
      </c>
      <c r="D258" s="317" t="s">
        <v>193</v>
      </c>
      <c r="E258" s="317" t="s">
        <v>781</v>
      </c>
      <c r="F258" s="318" t="s">
        <v>71</v>
      </c>
      <c r="G258" s="316">
        <v>430</v>
      </c>
      <c r="H258" s="319" t="s">
        <v>1406</v>
      </c>
      <c r="I258" s="325" t="s">
        <v>1407</v>
      </c>
      <c r="J258" s="345" t="s">
        <v>781</v>
      </c>
      <c r="K258" s="312" t="s">
        <v>1108</v>
      </c>
      <c r="L258" s="321" t="s">
        <v>549</v>
      </c>
      <c r="M258" s="322" t="s">
        <v>781</v>
      </c>
      <c r="N258" s="323" t="s">
        <v>781</v>
      </c>
      <c r="O258" s="350" t="s">
        <v>781</v>
      </c>
      <c r="P258" s="314" t="s">
        <v>1408</v>
      </c>
      <c r="S258" s="314">
        <v>4115</v>
      </c>
      <c r="T258" t="s">
        <v>281</v>
      </c>
    </row>
    <row r="259" spans="1:20">
      <c r="A259" s="314">
        <v>4115</v>
      </c>
      <c r="B259" s="315" t="s">
        <v>1105</v>
      </c>
      <c r="C259" s="316" t="s">
        <v>761</v>
      </c>
      <c r="D259" s="317" t="s">
        <v>193</v>
      </c>
      <c r="E259" s="317" t="s">
        <v>781</v>
      </c>
      <c r="F259" s="318" t="s">
        <v>89</v>
      </c>
      <c r="G259" s="316">
        <v>1170</v>
      </c>
      <c r="H259" s="319" t="s">
        <v>1409</v>
      </c>
      <c r="I259" s="325" t="s">
        <v>1407</v>
      </c>
      <c r="J259" s="345" t="s">
        <v>781</v>
      </c>
      <c r="K259" s="312" t="s">
        <v>1108</v>
      </c>
      <c r="L259" s="321" t="s">
        <v>549</v>
      </c>
      <c r="M259" s="322" t="s">
        <v>781</v>
      </c>
      <c r="N259" s="323" t="s">
        <v>781</v>
      </c>
      <c r="O259" s="350" t="s">
        <v>781</v>
      </c>
      <c r="P259" s="314" t="s">
        <v>1410</v>
      </c>
      <c r="S259" s="314">
        <v>4115</v>
      </c>
      <c r="T259" t="s">
        <v>281</v>
      </c>
    </row>
    <row r="260" spans="1:20">
      <c r="A260" s="314">
        <v>4115</v>
      </c>
      <c r="B260" s="315" t="s">
        <v>1105</v>
      </c>
      <c r="C260" s="316" t="s">
        <v>761</v>
      </c>
      <c r="D260" s="317" t="s">
        <v>193</v>
      </c>
      <c r="E260" s="317" t="s">
        <v>781</v>
      </c>
      <c r="F260" s="318" t="s">
        <v>91</v>
      </c>
      <c r="G260" s="316">
        <v>9616.74</v>
      </c>
      <c r="H260" s="319" t="s">
        <v>1411</v>
      </c>
      <c r="I260" s="325" t="s">
        <v>1407</v>
      </c>
      <c r="J260" s="345" t="s">
        <v>781</v>
      </c>
      <c r="K260" s="312" t="s">
        <v>1108</v>
      </c>
      <c r="L260" s="321" t="s">
        <v>549</v>
      </c>
      <c r="M260" s="322" t="s">
        <v>781</v>
      </c>
      <c r="N260" s="323" t="s">
        <v>781</v>
      </c>
      <c r="O260" s="350" t="s">
        <v>781</v>
      </c>
      <c r="P260" s="314" t="s">
        <v>1412</v>
      </c>
      <c r="S260" s="314">
        <v>4115</v>
      </c>
      <c r="T260" t="s">
        <v>281</v>
      </c>
    </row>
    <row r="261" spans="1:20">
      <c r="A261" s="314">
        <v>4115</v>
      </c>
      <c r="B261" s="315" t="s">
        <v>1105</v>
      </c>
      <c r="C261" s="316" t="s">
        <v>761</v>
      </c>
      <c r="D261" s="317" t="s">
        <v>193</v>
      </c>
      <c r="E261" s="317" t="s">
        <v>781</v>
      </c>
      <c r="F261" s="318" t="s">
        <v>93</v>
      </c>
      <c r="G261" s="316">
        <v>23510.99</v>
      </c>
      <c r="H261" s="319" t="s">
        <v>1411</v>
      </c>
      <c r="I261" s="325" t="s">
        <v>1407</v>
      </c>
      <c r="J261" s="345" t="s">
        <v>781</v>
      </c>
      <c r="K261" s="312" t="s">
        <v>1108</v>
      </c>
      <c r="L261" s="321" t="s">
        <v>549</v>
      </c>
      <c r="M261" s="322" t="s">
        <v>781</v>
      </c>
      <c r="N261" s="323" t="s">
        <v>781</v>
      </c>
      <c r="O261" s="350" t="s">
        <v>781</v>
      </c>
      <c r="P261" s="314" t="s">
        <v>1413</v>
      </c>
      <c r="S261" s="314">
        <v>4115</v>
      </c>
      <c r="T261" t="s">
        <v>281</v>
      </c>
    </row>
    <row r="262" spans="1:20">
      <c r="A262" s="314">
        <v>4115</v>
      </c>
      <c r="B262" s="315" t="s">
        <v>1105</v>
      </c>
      <c r="C262" s="316" t="s">
        <v>761</v>
      </c>
      <c r="D262" s="317" t="s">
        <v>193</v>
      </c>
      <c r="E262" s="317" t="s">
        <v>781</v>
      </c>
      <c r="F262" s="318" t="s">
        <v>110</v>
      </c>
      <c r="G262" s="316">
        <v>5503</v>
      </c>
      <c r="H262" s="319" t="s">
        <v>1414</v>
      </c>
      <c r="I262" s="325" t="s">
        <v>1407</v>
      </c>
      <c r="J262" s="345" t="s">
        <v>781</v>
      </c>
      <c r="K262" s="312" t="s">
        <v>1108</v>
      </c>
      <c r="L262" s="321" t="s">
        <v>549</v>
      </c>
      <c r="M262" s="322" t="s">
        <v>781</v>
      </c>
      <c r="N262" s="323" t="s">
        <v>781</v>
      </c>
      <c r="O262" s="350" t="s">
        <v>781</v>
      </c>
      <c r="P262" s="314" t="s">
        <v>1415</v>
      </c>
      <c r="S262" s="314">
        <v>4115</v>
      </c>
      <c r="T262" t="s">
        <v>281</v>
      </c>
    </row>
    <row r="263" spans="1:20">
      <c r="A263" s="314">
        <v>4115</v>
      </c>
      <c r="B263" s="315" t="s">
        <v>10</v>
      </c>
      <c r="C263" s="316" t="s">
        <v>754</v>
      </c>
      <c r="D263" s="317" t="s">
        <v>192</v>
      </c>
      <c r="E263" s="317" t="s">
        <v>781</v>
      </c>
      <c r="F263" s="318" t="s">
        <v>22</v>
      </c>
      <c r="G263" s="316">
        <v>20637.5</v>
      </c>
      <c r="H263" s="319" t="s">
        <v>756</v>
      </c>
      <c r="I263" s="325" t="s">
        <v>1416</v>
      </c>
      <c r="J263" s="335" t="s">
        <v>781</v>
      </c>
      <c r="K263" s="312" t="s">
        <v>758</v>
      </c>
      <c r="L263" s="321" t="s">
        <v>549</v>
      </c>
      <c r="M263" s="322" t="s">
        <v>781</v>
      </c>
      <c r="N263" s="323" t="s">
        <v>781</v>
      </c>
      <c r="O263" s="350" t="s">
        <v>781</v>
      </c>
      <c r="P263" s="314" t="s">
        <v>1417</v>
      </c>
      <c r="S263" s="314">
        <v>4115</v>
      </c>
      <c r="T263" t="s">
        <v>281</v>
      </c>
    </row>
    <row r="264" spans="1:20">
      <c r="A264" s="314">
        <v>4115</v>
      </c>
      <c r="B264" s="315" t="s">
        <v>1275</v>
      </c>
      <c r="C264" s="316" t="s">
        <v>761</v>
      </c>
      <c r="D264" s="317" t="s">
        <v>198</v>
      </c>
      <c r="E264" s="317" t="s">
        <v>781</v>
      </c>
      <c r="F264" s="318" t="s">
        <v>35</v>
      </c>
      <c r="G264" s="316">
        <v>3120</v>
      </c>
      <c r="H264" s="319" t="s">
        <v>1418</v>
      </c>
      <c r="I264" s="325" t="s">
        <v>1419</v>
      </c>
      <c r="J264" s="308" t="s">
        <v>1278</v>
      </c>
      <c r="K264" s="347" t="s">
        <v>781</v>
      </c>
      <c r="L264" s="321" t="s">
        <v>781</v>
      </c>
      <c r="M264" s="322" t="s">
        <v>781</v>
      </c>
      <c r="N264" s="323" t="s">
        <v>781</v>
      </c>
      <c r="O264" s="350" t="s">
        <v>781</v>
      </c>
      <c r="P264" s="314" t="s">
        <v>1420</v>
      </c>
      <c r="S264" s="314">
        <v>4115</v>
      </c>
      <c r="T264" t="s">
        <v>281</v>
      </c>
    </row>
    <row r="265" spans="1:20">
      <c r="A265" s="314">
        <v>4115</v>
      </c>
      <c r="B265" s="315" t="s">
        <v>11</v>
      </c>
      <c r="C265" s="316" t="s">
        <v>761</v>
      </c>
      <c r="D265" s="317" t="s">
        <v>195</v>
      </c>
      <c r="E265" s="317" t="s">
        <v>781</v>
      </c>
      <c r="F265" s="318" t="s">
        <v>77</v>
      </c>
      <c r="G265" s="316">
        <v>6484.54</v>
      </c>
      <c r="H265" s="319" t="s">
        <v>1421</v>
      </c>
      <c r="I265" s="325" t="s">
        <v>1422</v>
      </c>
      <c r="J265" s="308" t="s">
        <v>1423</v>
      </c>
      <c r="K265" s="347" t="s">
        <v>781</v>
      </c>
      <c r="L265" s="321" t="s">
        <v>781</v>
      </c>
      <c r="M265" s="322" t="s">
        <v>781</v>
      </c>
      <c r="N265" s="323" t="s">
        <v>781</v>
      </c>
      <c r="O265" s="350" t="s">
        <v>781</v>
      </c>
      <c r="P265" s="314" t="s">
        <v>1424</v>
      </c>
      <c r="S265" s="314">
        <v>4115</v>
      </c>
      <c r="T265" t="s">
        <v>281</v>
      </c>
    </row>
    <row r="266" spans="1:20">
      <c r="A266" s="314">
        <v>4115</v>
      </c>
      <c r="B266" s="315" t="s">
        <v>11</v>
      </c>
      <c r="C266" s="316" t="s">
        <v>761</v>
      </c>
      <c r="D266" s="317" t="s">
        <v>195</v>
      </c>
      <c r="E266" s="317" t="s">
        <v>781</v>
      </c>
      <c r="F266" s="318" t="s">
        <v>79</v>
      </c>
      <c r="G266" s="316">
        <v>480</v>
      </c>
      <c r="H266" s="319" t="s">
        <v>1425</v>
      </c>
      <c r="I266" s="320" t="s">
        <v>1426</v>
      </c>
      <c r="J266" s="308" t="s">
        <v>764</v>
      </c>
      <c r="K266" s="347" t="s">
        <v>781</v>
      </c>
      <c r="L266" s="321" t="s">
        <v>781</v>
      </c>
      <c r="M266" s="322" t="s">
        <v>781</v>
      </c>
      <c r="N266" s="323" t="s">
        <v>781</v>
      </c>
      <c r="O266" s="350" t="s">
        <v>781</v>
      </c>
      <c r="P266" s="314" t="s">
        <v>1427</v>
      </c>
      <c r="S266" s="314">
        <v>4115</v>
      </c>
      <c r="T266" t="s">
        <v>281</v>
      </c>
    </row>
    <row r="267" spans="1:20">
      <c r="A267" s="314">
        <v>4115</v>
      </c>
      <c r="B267" s="315" t="s">
        <v>11</v>
      </c>
      <c r="C267" s="316" t="s">
        <v>761</v>
      </c>
      <c r="D267" s="317" t="s">
        <v>195</v>
      </c>
      <c r="E267" s="317" t="s">
        <v>781</v>
      </c>
      <c r="F267" s="318" t="s">
        <v>81</v>
      </c>
      <c r="G267" s="316">
        <v>23</v>
      </c>
      <c r="H267" s="319" t="s">
        <v>1428</v>
      </c>
      <c r="I267" s="320" t="s">
        <v>1429</v>
      </c>
      <c r="J267" s="308" t="s">
        <v>764</v>
      </c>
      <c r="K267" s="347" t="s">
        <v>781</v>
      </c>
      <c r="L267" s="321" t="s">
        <v>781</v>
      </c>
      <c r="M267" s="322" t="s">
        <v>781</v>
      </c>
      <c r="N267" s="323" t="s">
        <v>781</v>
      </c>
      <c r="O267" s="350" t="s">
        <v>781</v>
      </c>
      <c r="P267" s="314" t="s">
        <v>1430</v>
      </c>
      <c r="S267" s="314">
        <v>4115</v>
      </c>
      <c r="T267" t="s">
        <v>281</v>
      </c>
    </row>
    <row r="268" spans="1:20">
      <c r="A268" s="314">
        <v>4115</v>
      </c>
      <c r="B268" s="315" t="s">
        <v>11</v>
      </c>
      <c r="C268" s="316" t="s">
        <v>761</v>
      </c>
      <c r="D268" s="317" t="s">
        <v>195</v>
      </c>
      <c r="E268" s="317" t="s">
        <v>781</v>
      </c>
      <c r="F268" s="318" t="s">
        <v>83</v>
      </c>
      <c r="G268" s="316">
        <v>51</v>
      </c>
      <c r="H268" s="319" t="s">
        <v>1431</v>
      </c>
      <c r="I268" s="320" t="s">
        <v>1432</v>
      </c>
      <c r="J268" s="308" t="s">
        <v>764</v>
      </c>
      <c r="K268" s="347" t="s">
        <v>781</v>
      </c>
      <c r="L268" s="321" t="s">
        <v>781</v>
      </c>
      <c r="M268" s="322" t="s">
        <v>781</v>
      </c>
      <c r="N268" s="323" t="s">
        <v>781</v>
      </c>
      <c r="O268" s="350" t="s">
        <v>781</v>
      </c>
      <c r="P268" s="314" t="s">
        <v>1433</v>
      </c>
      <c r="S268" s="314">
        <v>4115</v>
      </c>
      <c r="T268" t="s">
        <v>281</v>
      </c>
    </row>
    <row r="269" spans="1:20">
      <c r="A269" s="314">
        <v>4115</v>
      </c>
      <c r="B269" s="315" t="s">
        <v>11</v>
      </c>
      <c r="C269" s="316" t="s">
        <v>761</v>
      </c>
      <c r="D269" s="317" t="s">
        <v>195</v>
      </c>
      <c r="E269" s="317" t="s">
        <v>781</v>
      </c>
      <c r="F269" s="318" t="s">
        <v>85</v>
      </c>
      <c r="G269" s="316">
        <v>22081</v>
      </c>
      <c r="H269" s="319" t="s">
        <v>785</v>
      </c>
      <c r="I269" s="320" t="s">
        <v>1434</v>
      </c>
      <c r="J269" s="308" t="s">
        <v>764</v>
      </c>
      <c r="K269" s="347" t="s">
        <v>781</v>
      </c>
      <c r="L269" s="321" t="s">
        <v>781</v>
      </c>
      <c r="M269" s="322" t="s">
        <v>781</v>
      </c>
      <c r="N269" s="323" t="s">
        <v>781</v>
      </c>
      <c r="O269" s="350" t="s">
        <v>781</v>
      </c>
      <c r="P269" s="314" t="s">
        <v>1435</v>
      </c>
      <c r="S269" s="314">
        <v>4115</v>
      </c>
      <c r="T269" t="s">
        <v>281</v>
      </c>
    </row>
    <row r="270" spans="1:20">
      <c r="A270" s="314">
        <v>4115</v>
      </c>
      <c r="B270" s="315" t="s">
        <v>11</v>
      </c>
      <c r="C270" s="316" t="s">
        <v>761</v>
      </c>
      <c r="D270" s="317" t="s">
        <v>195</v>
      </c>
      <c r="E270" s="317" t="s">
        <v>781</v>
      </c>
      <c r="F270" s="318" t="s">
        <v>89</v>
      </c>
      <c r="G270" s="316">
        <v>1378</v>
      </c>
      <c r="H270" s="319" t="s">
        <v>1436</v>
      </c>
      <c r="I270" s="320" t="s">
        <v>1437</v>
      </c>
      <c r="J270" s="308" t="s">
        <v>764</v>
      </c>
      <c r="K270" s="347" t="s">
        <v>781</v>
      </c>
      <c r="L270" s="321" t="s">
        <v>781</v>
      </c>
      <c r="M270" s="322" t="s">
        <v>781</v>
      </c>
      <c r="N270" s="323" t="s">
        <v>781</v>
      </c>
      <c r="O270" s="350" t="s">
        <v>781</v>
      </c>
      <c r="P270" s="314" t="s">
        <v>1438</v>
      </c>
      <c r="S270" s="314">
        <v>4115</v>
      </c>
      <c r="T270" t="s">
        <v>281</v>
      </c>
    </row>
    <row r="271" spans="1:20" ht="26">
      <c r="A271" s="314">
        <v>4115</v>
      </c>
      <c r="B271" s="315" t="s">
        <v>11</v>
      </c>
      <c r="C271" s="316" t="s">
        <v>761</v>
      </c>
      <c r="D271" s="317" t="s">
        <v>195</v>
      </c>
      <c r="E271" s="317" t="s">
        <v>781</v>
      </c>
      <c r="F271" s="318" t="s">
        <v>91</v>
      </c>
      <c r="G271" s="316">
        <v>150</v>
      </c>
      <c r="H271" s="319" t="s">
        <v>1439</v>
      </c>
      <c r="I271" s="320" t="s">
        <v>1440</v>
      </c>
      <c r="J271" s="308" t="s">
        <v>764</v>
      </c>
      <c r="K271" s="347" t="s">
        <v>781</v>
      </c>
      <c r="L271" s="321" t="s">
        <v>781</v>
      </c>
      <c r="M271" s="322" t="s">
        <v>781</v>
      </c>
      <c r="N271" s="323" t="s">
        <v>781</v>
      </c>
      <c r="O271" s="350" t="s">
        <v>781</v>
      </c>
      <c r="P271" s="314" t="s">
        <v>1441</v>
      </c>
      <c r="S271" s="314">
        <v>4115</v>
      </c>
      <c r="T271" t="s">
        <v>281</v>
      </c>
    </row>
    <row r="272" spans="1:20">
      <c r="A272" s="314">
        <v>4115</v>
      </c>
      <c r="B272" s="315" t="s">
        <v>11</v>
      </c>
      <c r="C272" s="316" t="s">
        <v>761</v>
      </c>
      <c r="D272" s="317" t="s">
        <v>195</v>
      </c>
      <c r="E272" s="317" t="s">
        <v>781</v>
      </c>
      <c r="F272" s="318" t="s">
        <v>93</v>
      </c>
      <c r="G272" s="316">
        <v>710</v>
      </c>
      <c r="H272" s="319" t="s">
        <v>1442</v>
      </c>
      <c r="I272" s="320" t="s">
        <v>1443</v>
      </c>
      <c r="J272" s="308" t="s">
        <v>764</v>
      </c>
      <c r="K272" s="347" t="s">
        <v>781</v>
      </c>
      <c r="L272" s="321" t="s">
        <v>781</v>
      </c>
      <c r="M272" s="322" t="s">
        <v>781</v>
      </c>
      <c r="N272" s="323" t="s">
        <v>781</v>
      </c>
      <c r="O272" s="350" t="s">
        <v>781</v>
      </c>
      <c r="P272" s="314" t="s">
        <v>1444</v>
      </c>
      <c r="S272" s="314">
        <v>4115</v>
      </c>
      <c r="T272" t="s">
        <v>281</v>
      </c>
    </row>
    <row r="273" spans="1:20">
      <c r="A273" s="314">
        <v>4115</v>
      </c>
      <c r="B273" s="315" t="s">
        <v>11</v>
      </c>
      <c r="C273" s="316" t="s">
        <v>761</v>
      </c>
      <c r="D273" s="317" t="s">
        <v>195</v>
      </c>
      <c r="E273" s="317" t="s">
        <v>781</v>
      </c>
      <c r="F273" s="318" t="s">
        <v>97</v>
      </c>
      <c r="G273" s="316">
        <v>2924</v>
      </c>
      <c r="H273" s="319" t="s">
        <v>1445</v>
      </c>
      <c r="I273" s="320" t="s">
        <v>1446</v>
      </c>
      <c r="J273" s="308" t="s">
        <v>764</v>
      </c>
      <c r="K273" s="347" t="s">
        <v>781</v>
      </c>
      <c r="L273" s="321" t="s">
        <v>781</v>
      </c>
      <c r="M273" s="322" t="s">
        <v>781</v>
      </c>
      <c r="N273" s="323" t="s">
        <v>781</v>
      </c>
      <c r="O273" s="350" t="s">
        <v>781</v>
      </c>
      <c r="P273" s="314" t="s">
        <v>1447</v>
      </c>
      <c r="S273" s="314">
        <v>4115</v>
      </c>
      <c r="T273" t="s">
        <v>281</v>
      </c>
    </row>
    <row r="274" spans="1:20">
      <c r="A274" s="314">
        <v>4115</v>
      </c>
      <c r="B274" s="315" t="s">
        <v>11</v>
      </c>
      <c r="C274" s="316" t="s">
        <v>761</v>
      </c>
      <c r="D274" s="317" t="s">
        <v>195</v>
      </c>
      <c r="E274" s="317" t="s">
        <v>781</v>
      </c>
      <c r="F274" s="318" t="s">
        <v>103</v>
      </c>
      <c r="G274" s="316">
        <v>24198</v>
      </c>
      <c r="H274" s="319" t="s">
        <v>1448</v>
      </c>
      <c r="I274" s="320" t="s">
        <v>1449</v>
      </c>
      <c r="J274" s="308" t="s">
        <v>764</v>
      </c>
      <c r="K274" s="347" t="s">
        <v>781</v>
      </c>
      <c r="L274" s="321" t="s">
        <v>781</v>
      </c>
      <c r="M274" s="322" t="s">
        <v>781</v>
      </c>
      <c r="N274" s="323" t="s">
        <v>781</v>
      </c>
      <c r="O274" s="350" t="s">
        <v>781</v>
      </c>
      <c r="P274" s="314" t="s">
        <v>1450</v>
      </c>
      <c r="S274" s="314">
        <v>4115</v>
      </c>
      <c r="T274" t="s">
        <v>281</v>
      </c>
    </row>
    <row r="275" spans="1:20">
      <c r="A275" s="314">
        <v>4115</v>
      </c>
      <c r="B275" s="315" t="s">
        <v>11</v>
      </c>
      <c r="C275" s="316" t="s">
        <v>761</v>
      </c>
      <c r="D275" s="317" t="s">
        <v>195</v>
      </c>
      <c r="E275" s="317" t="s">
        <v>781</v>
      </c>
      <c r="F275" s="318" t="s">
        <v>105</v>
      </c>
      <c r="G275" s="316">
        <v>4915</v>
      </c>
      <c r="H275" s="319" t="s">
        <v>1451</v>
      </c>
      <c r="I275" s="320" t="s">
        <v>1452</v>
      </c>
      <c r="J275" s="308" t="s">
        <v>764</v>
      </c>
      <c r="K275" s="347" t="s">
        <v>781</v>
      </c>
      <c r="L275" s="321" t="s">
        <v>781</v>
      </c>
      <c r="M275" s="322" t="s">
        <v>781</v>
      </c>
      <c r="N275" s="323" t="s">
        <v>781</v>
      </c>
      <c r="O275" s="350" t="s">
        <v>781</v>
      </c>
      <c r="P275" s="314" t="s">
        <v>1453</v>
      </c>
      <c r="S275" s="314">
        <v>4115</v>
      </c>
      <c r="T275" t="s">
        <v>281</v>
      </c>
    </row>
    <row r="276" spans="1:20">
      <c r="A276" s="314">
        <v>4115</v>
      </c>
      <c r="B276" s="315" t="s">
        <v>11</v>
      </c>
      <c r="C276" s="316" t="s">
        <v>761</v>
      </c>
      <c r="D276" s="317" t="s">
        <v>195</v>
      </c>
      <c r="E276" s="317" t="s">
        <v>781</v>
      </c>
      <c r="F276" s="318" t="s">
        <v>105</v>
      </c>
      <c r="G276" s="316">
        <v>1420</v>
      </c>
      <c r="H276" s="319" t="s">
        <v>1394</v>
      </c>
      <c r="I276" s="320" t="s">
        <v>1454</v>
      </c>
      <c r="J276" s="308" t="s">
        <v>764</v>
      </c>
      <c r="K276" s="347" t="s">
        <v>781</v>
      </c>
      <c r="L276" s="321" t="s">
        <v>781</v>
      </c>
      <c r="M276" s="322" t="s">
        <v>781</v>
      </c>
      <c r="N276" s="323" t="s">
        <v>781</v>
      </c>
      <c r="O276" s="350" t="s">
        <v>781</v>
      </c>
      <c r="P276" s="314" t="s">
        <v>1455</v>
      </c>
      <c r="S276" s="314">
        <v>4115</v>
      </c>
      <c r="T276" t="s">
        <v>281</v>
      </c>
    </row>
    <row r="277" spans="1:20">
      <c r="A277" s="314">
        <v>4115</v>
      </c>
      <c r="B277" s="315" t="s">
        <v>11</v>
      </c>
      <c r="C277" s="316" t="s">
        <v>761</v>
      </c>
      <c r="D277" s="317" t="s">
        <v>195</v>
      </c>
      <c r="E277" s="317" t="s">
        <v>781</v>
      </c>
      <c r="F277" s="318" t="s">
        <v>110</v>
      </c>
      <c r="G277" s="316">
        <v>4797</v>
      </c>
      <c r="H277" s="316" t="s">
        <v>1456</v>
      </c>
      <c r="I277" s="320" t="s">
        <v>1440</v>
      </c>
      <c r="J277" s="308" t="s">
        <v>764</v>
      </c>
      <c r="K277" s="347" t="s">
        <v>781</v>
      </c>
      <c r="L277" s="321" t="s">
        <v>781</v>
      </c>
      <c r="M277" s="322" t="s">
        <v>1457</v>
      </c>
      <c r="N277" s="323" t="s">
        <v>1458</v>
      </c>
      <c r="O277" s="324" t="s">
        <v>1459</v>
      </c>
      <c r="P277" s="314" t="s">
        <v>1460</v>
      </c>
      <c r="S277" s="314">
        <v>4115</v>
      </c>
      <c r="T277" t="s">
        <v>281</v>
      </c>
    </row>
    <row r="278" spans="1:20">
      <c r="A278" s="314">
        <v>4115</v>
      </c>
      <c r="B278" s="315" t="s">
        <v>11</v>
      </c>
      <c r="C278" s="316" t="s">
        <v>761</v>
      </c>
      <c r="D278" s="317" t="s">
        <v>195</v>
      </c>
      <c r="E278" s="317" t="s">
        <v>781</v>
      </c>
      <c r="F278" s="318" t="s">
        <v>110</v>
      </c>
      <c r="G278" s="316">
        <v>1114</v>
      </c>
      <c r="H278" s="316" t="s">
        <v>1456</v>
      </c>
      <c r="I278" s="320" t="s">
        <v>1440</v>
      </c>
      <c r="J278" s="308" t="s">
        <v>764</v>
      </c>
      <c r="K278" s="347" t="s">
        <v>781</v>
      </c>
      <c r="L278" s="321" t="s">
        <v>781</v>
      </c>
      <c r="M278" s="322" t="s">
        <v>1457</v>
      </c>
      <c r="N278" s="323" t="s">
        <v>1458</v>
      </c>
      <c r="O278" s="324" t="s">
        <v>1459</v>
      </c>
      <c r="P278" s="314" t="s">
        <v>1461</v>
      </c>
      <c r="S278" s="314">
        <v>4115</v>
      </c>
      <c r="T278" t="s">
        <v>281</v>
      </c>
    </row>
    <row r="279" spans="1:20">
      <c r="A279" s="314">
        <v>4115</v>
      </c>
      <c r="B279" s="315" t="s">
        <v>1275</v>
      </c>
      <c r="C279" s="316" t="s">
        <v>761</v>
      </c>
      <c r="D279" s="317" t="s">
        <v>198</v>
      </c>
      <c r="E279" s="317" t="s">
        <v>781</v>
      </c>
      <c r="F279" s="318" t="s">
        <v>43</v>
      </c>
      <c r="G279" s="316">
        <v>14589.36</v>
      </c>
      <c r="H279" s="319" t="s">
        <v>1418</v>
      </c>
      <c r="I279" s="325" t="s">
        <v>1462</v>
      </c>
      <c r="J279" s="308" t="s">
        <v>1278</v>
      </c>
      <c r="K279" s="347" t="s">
        <v>781</v>
      </c>
      <c r="L279" s="321" t="s">
        <v>781</v>
      </c>
      <c r="M279" s="322" t="s">
        <v>781</v>
      </c>
      <c r="N279" s="323" t="s">
        <v>781</v>
      </c>
      <c r="O279" s="350" t="s">
        <v>781</v>
      </c>
      <c r="P279" s="314" t="s">
        <v>1463</v>
      </c>
      <c r="S279" s="314">
        <v>4115</v>
      </c>
      <c r="T279" t="s">
        <v>281</v>
      </c>
    </row>
    <row r="280" spans="1:20">
      <c r="A280" s="314">
        <v>4115</v>
      </c>
      <c r="B280" s="315" t="s">
        <v>1275</v>
      </c>
      <c r="C280" s="316" t="s">
        <v>761</v>
      </c>
      <c r="D280" s="317" t="s">
        <v>198</v>
      </c>
      <c r="E280" s="317" t="s">
        <v>781</v>
      </c>
      <c r="F280" s="318" t="s">
        <v>30</v>
      </c>
      <c r="G280" s="316">
        <v>1000</v>
      </c>
      <c r="H280" s="319" t="s">
        <v>1464</v>
      </c>
      <c r="I280" s="325" t="s">
        <v>1465</v>
      </c>
      <c r="J280" s="308" t="s">
        <v>1278</v>
      </c>
      <c r="K280" s="347" t="s">
        <v>781</v>
      </c>
      <c r="L280" s="321" t="s">
        <v>781</v>
      </c>
      <c r="M280" s="322" t="s">
        <v>781</v>
      </c>
      <c r="N280" s="323" t="s">
        <v>781</v>
      </c>
      <c r="O280" s="350" t="s">
        <v>781</v>
      </c>
      <c r="P280" s="314" t="s">
        <v>1466</v>
      </c>
      <c r="S280" s="314">
        <v>4115</v>
      </c>
      <c r="T280" t="s">
        <v>281</v>
      </c>
    </row>
    <row r="281" spans="1:20">
      <c r="A281" s="314">
        <v>4115</v>
      </c>
      <c r="B281" s="315" t="s">
        <v>1275</v>
      </c>
      <c r="C281" s="316" t="s">
        <v>761</v>
      </c>
      <c r="D281" s="317" t="s">
        <v>198</v>
      </c>
      <c r="E281" s="317" t="s">
        <v>781</v>
      </c>
      <c r="F281" s="318" t="s">
        <v>35</v>
      </c>
      <c r="G281" s="316">
        <v>13981.81</v>
      </c>
      <c r="H281" s="319" t="s">
        <v>1467</v>
      </c>
      <c r="I281" s="325" t="s">
        <v>1468</v>
      </c>
      <c r="J281" s="308" t="s">
        <v>1278</v>
      </c>
      <c r="K281" s="347" t="s">
        <v>781</v>
      </c>
      <c r="L281" s="321" t="s">
        <v>781</v>
      </c>
      <c r="M281" s="322" t="s">
        <v>781</v>
      </c>
      <c r="N281" s="323" t="s">
        <v>781</v>
      </c>
      <c r="O281" s="350" t="s">
        <v>781</v>
      </c>
      <c r="P281" s="314" t="s">
        <v>1469</v>
      </c>
      <c r="S281" s="314">
        <v>4115</v>
      </c>
      <c r="T281" t="s">
        <v>281</v>
      </c>
    </row>
    <row r="282" spans="1:20">
      <c r="A282" s="314">
        <v>4115</v>
      </c>
      <c r="B282" s="315" t="s">
        <v>1275</v>
      </c>
      <c r="C282" s="316" t="s">
        <v>761</v>
      </c>
      <c r="D282" s="317" t="s">
        <v>198</v>
      </c>
      <c r="E282" s="317" t="s">
        <v>781</v>
      </c>
      <c r="F282" s="318" t="s">
        <v>30</v>
      </c>
      <c r="G282" s="316">
        <v>2835</v>
      </c>
      <c r="H282" s="319" t="s">
        <v>1470</v>
      </c>
      <c r="I282" s="320" t="s">
        <v>1471</v>
      </c>
      <c r="J282" s="308" t="s">
        <v>1278</v>
      </c>
      <c r="K282" s="347" t="s">
        <v>781</v>
      </c>
      <c r="L282" s="321" t="s">
        <v>781</v>
      </c>
      <c r="M282" s="322" t="s">
        <v>781</v>
      </c>
      <c r="N282" s="323" t="s">
        <v>781</v>
      </c>
      <c r="O282" s="350" t="s">
        <v>781</v>
      </c>
      <c r="P282" s="314" t="s">
        <v>1472</v>
      </c>
      <c r="S282" s="314">
        <v>4115</v>
      </c>
      <c r="T282" t="s">
        <v>281</v>
      </c>
    </row>
    <row r="283" spans="1:20">
      <c r="A283" s="314">
        <v>4115</v>
      </c>
      <c r="B283" s="315" t="s">
        <v>1275</v>
      </c>
      <c r="C283" s="316" t="s">
        <v>754</v>
      </c>
      <c r="D283" s="317" t="s">
        <v>197</v>
      </c>
      <c r="E283" s="317" t="s">
        <v>781</v>
      </c>
      <c r="F283" s="318" t="s">
        <v>35</v>
      </c>
      <c r="G283" s="316">
        <v>35230</v>
      </c>
      <c r="H283" s="319" t="s">
        <v>756</v>
      </c>
      <c r="I283" s="320" t="s">
        <v>1473</v>
      </c>
      <c r="J283" s="308" t="s">
        <v>819</v>
      </c>
      <c r="K283" s="347" t="s">
        <v>781</v>
      </c>
      <c r="L283" s="321" t="s">
        <v>781</v>
      </c>
      <c r="M283" s="322" t="s">
        <v>781</v>
      </c>
      <c r="N283" s="323" t="s">
        <v>781</v>
      </c>
      <c r="O283" s="350" t="s">
        <v>781</v>
      </c>
      <c r="P283" s="314" t="s">
        <v>1474</v>
      </c>
      <c r="S283" s="314">
        <v>4115</v>
      </c>
      <c r="T283" t="s">
        <v>281</v>
      </c>
    </row>
    <row r="284" spans="1:20">
      <c r="A284" s="314">
        <v>4115</v>
      </c>
      <c r="B284" s="315" t="s">
        <v>10</v>
      </c>
      <c r="C284" s="316" t="s">
        <v>754</v>
      </c>
      <c r="D284" s="317" t="s">
        <v>192</v>
      </c>
      <c r="E284" s="317" t="s">
        <v>781</v>
      </c>
      <c r="F284" s="318" t="s">
        <v>30</v>
      </c>
      <c r="G284" s="316">
        <v>480</v>
      </c>
      <c r="H284" s="319" t="s">
        <v>756</v>
      </c>
      <c r="I284" s="320" t="s">
        <v>1475</v>
      </c>
      <c r="J284" s="335" t="s">
        <v>781</v>
      </c>
      <c r="K284" s="312" t="s">
        <v>758</v>
      </c>
      <c r="L284" s="321" t="s">
        <v>549</v>
      </c>
      <c r="M284" s="322" t="s">
        <v>781</v>
      </c>
      <c r="N284" s="323" t="s">
        <v>781</v>
      </c>
      <c r="O284" s="350" t="s">
        <v>781</v>
      </c>
      <c r="P284" s="314" t="s">
        <v>1476</v>
      </c>
      <c r="S284" s="314">
        <v>4115</v>
      </c>
      <c r="T284" t="s">
        <v>281</v>
      </c>
    </row>
    <row r="285" spans="1:20">
      <c r="A285" s="326">
        <v>7030</v>
      </c>
      <c r="B285" s="327" t="s">
        <v>11</v>
      </c>
      <c r="C285" s="304" t="s">
        <v>754</v>
      </c>
      <c r="D285" s="304" t="s">
        <v>196</v>
      </c>
      <c r="E285" s="304" t="s">
        <v>755</v>
      </c>
      <c r="F285" s="328" t="s">
        <v>110</v>
      </c>
      <c r="G285" s="304">
        <v>130.9</v>
      </c>
      <c r="H285" s="304" t="s">
        <v>756</v>
      </c>
      <c r="I285" s="333" t="s">
        <v>1007</v>
      </c>
      <c r="J285" s="308" t="s">
        <v>819</v>
      </c>
      <c r="K285" s="334" t="s">
        <v>781</v>
      </c>
      <c r="L285" s="332" t="s">
        <v>781</v>
      </c>
      <c r="M285" s="304" t="s">
        <v>781</v>
      </c>
      <c r="N285" s="304" t="s">
        <v>781</v>
      </c>
      <c r="O285" s="326" t="s">
        <v>781</v>
      </c>
      <c r="P285" s="326" t="s">
        <v>1477</v>
      </c>
      <c r="S285" s="326">
        <v>7030</v>
      </c>
      <c r="T285" t="s">
        <v>281</v>
      </c>
    </row>
    <row r="286" spans="1:20">
      <c r="A286" s="336">
        <v>7030</v>
      </c>
      <c r="B286" s="337" t="s">
        <v>10</v>
      </c>
      <c r="C286" s="317" t="s">
        <v>754</v>
      </c>
      <c r="D286" s="317" t="s">
        <v>192</v>
      </c>
      <c r="E286" s="317" t="s">
        <v>755</v>
      </c>
      <c r="F286" s="338" t="s">
        <v>35</v>
      </c>
      <c r="G286" s="339">
        <v>10747.74</v>
      </c>
      <c r="H286" s="317" t="s">
        <v>756</v>
      </c>
      <c r="I286" s="340" t="s">
        <v>757</v>
      </c>
      <c r="J286" s="331" t="s">
        <v>781</v>
      </c>
      <c r="K286" s="312" t="s">
        <v>758</v>
      </c>
      <c r="L286" s="341" t="s">
        <v>549</v>
      </c>
      <c r="M286" s="317" t="s">
        <v>781</v>
      </c>
      <c r="N286" s="317" t="s">
        <v>781</v>
      </c>
      <c r="O286" s="336" t="s">
        <v>781</v>
      </c>
      <c r="P286" s="336" t="s">
        <v>1478</v>
      </c>
      <c r="S286" s="336">
        <v>7030</v>
      </c>
      <c r="T286" t="s">
        <v>281</v>
      </c>
    </row>
    <row r="287" spans="1:20">
      <c r="A287" s="314">
        <v>7030</v>
      </c>
      <c r="B287" s="315" t="s">
        <v>10</v>
      </c>
      <c r="C287" s="316" t="s">
        <v>761</v>
      </c>
      <c r="D287" s="317" t="s">
        <v>191</v>
      </c>
      <c r="E287" s="317" t="s">
        <v>781</v>
      </c>
      <c r="F287" s="318" t="s">
        <v>28</v>
      </c>
      <c r="G287" s="316">
        <v>60440.92</v>
      </c>
      <c r="H287" s="316" t="s">
        <v>1479</v>
      </c>
      <c r="I287" s="320" t="s">
        <v>1480</v>
      </c>
      <c r="J287" s="335" t="s">
        <v>781</v>
      </c>
      <c r="K287" s="312" t="s">
        <v>1481</v>
      </c>
      <c r="L287" s="321" t="s">
        <v>1321</v>
      </c>
      <c r="M287" s="353" t="s">
        <v>1482</v>
      </c>
      <c r="N287" s="354" t="s">
        <v>781</v>
      </c>
      <c r="O287" s="324" t="s">
        <v>1479</v>
      </c>
      <c r="P287" s="314" t="s">
        <v>1483</v>
      </c>
      <c r="S287" s="314">
        <v>7030</v>
      </c>
      <c r="T287" t="s">
        <v>281</v>
      </c>
    </row>
    <row r="288" spans="1:20">
      <c r="A288" s="314">
        <v>7030</v>
      </c>
      <c r="B288" s="315" t="s">
        <v>10</v>
      </c>
      <c r="C288" s="316" t="s">
        <v>761</v>
      </c>
      <c r="D288" s="317" t="s">
        <v>191</v>
      </c>
      <c r="E288" s="317" t="s">
        <v>781</v>
      </c>
      <c r="F288" s="318" t="s">
        <v>28</v>
      </c>
      <c r="G288" s="316">
        <v>102425.1</v>
      </c>
      <c r="H288" s="316" t="s">
        <v>1484</v>
      </c>
      <c r="I288" s="320" t="s">
        <v>1480</v>
      </c>
      <c r="J288" s="335" t="s">
        <v>781</v>
      </c>
      <c r="K288" s="312" t="s">
        <v>1481</v>
      </c>
      <c r="L288" s="321" t="s">
        <v>1321</v>
      </c>
      <c r="M288" s="353" t="s">
        <v>1485</v>
      </c>
      <c r="N288" s="354" t="s">
        <v>781</v>
      </c>
      <c r="O288" s="324" t="s">
        <v>1486</v>
      </c>
      <c r="P288" s="314" t="s">
        <v>1487</v>
      </c>
      <c r="S288" s="314">
        <v>7030</v>
      </c>
      <c r="T288" t="s">
        <v>281</v>
      </c>
    </row>
    <row r="289" spans="1:20">
      <c r="A289" s="314">
        <v>7030</v>
      </c>
      <c r="B289" s="315" t="s">
        <v>10</v>
      </c>
      <c r="C289" s="316" t="s">
        <v>761</v>
      </c>
      <c r="D289" s="317" t="s">
        <v>191</v>
      </c>
      <c r="E289" s="317" t="s">
        <v>781</v>
      </c>
      <c r="F289" s="318" t="s">
        <v>28</v>
      </c>
      <c r="G289" s="316">
        <v>193936.85</v>
      </c>
      <c r="H289" s="316" t="s">
        <v>1488</v>
      </c>
      <c r="I289" s="320" t="s">
        <v>1480</v>
      </c>
      <c r="J289" s="335" t="s">
        <v>781</v>
      </c>
      <c r="K289" s="312" t="s">
        <v>1481</v>
      </c>
      <c r="L289" s="321" t="s">
        <v>1321</v>
      </c>
      <c r="M289" s="353" t="s">
        <v>1489</v>
      </c>
      <c r="N289" s="354" t="s">
        <v>781</v>
      </c>
      <c r="O289" s="324" t="s">
        <v>1490</v>
      </c>
      <c r="P289" s="314" t="s">
        <v>1491</v>
      </c>
      <c r="S289" s="314">
        <v>7030</v>
      </c>
      <c r="T289" t="s">
        <v>281</v>
      </c>
    </row>
    <row r="290" spans="1:20">
      <c r="A290" s="314">
        <v>7030</v>
      </c>
      <c r="B290" s="315" t="s">
        <v>10</v>
      </c>
      <c r="C290" s="316" t="s">
        <v>761</v>
      </c>
      <c r="D290" s="317" t="s">
        <v>191</v>
      </c>
      <c r="E290" s="317" t="s">
        <v>781</v>
      </c>
      <c r="F290" s="318" t="s">
        <v>28</v>
      </c>
      <c r="G290" s="316">
        <v>14987</v>
      </c>
      <c r="H290" s="316" t="s">
        <v>1492</v>
      </c>
      <c r="I290" s="320" t="s">
        <v>1480</v>
      </c>
      <c r="J290" s="335" t="s">
        <v>781</v>
      </c>
      <c r="K290" s="312" t="s">
        <v>1481</v>
      </c>
      <c r="L290" s="321" t="s">
        <v>1321</v>
      </c>
      <c r="M290" s="353" t="s">
        <v>1493</v>
      </c>
      <c r="N290" s="354" t="s">
        <v>781</v>
      </c>
      <c r="O290" s="324" t="s">
        <v>1494</v>
      </c>
      <c r="P290" s="314" t="s">
        <v>1495</v>
      </c>
      <c r="S290" s="314">
        <v>7030</v>
      </c>
      <c r="T290" t="s">
        <v>281</v>
      </c>
    </row>
    <row r="291" spans="1:20">
      <c r="A291" s="314">
        <v>7030</v>
      </c>
      <c r="B291" s="315" t="s">
        <v>10</v>
      </c>
      <c r="C291" s="316" t="s">
        <v>761</v>
      </c>
      <c r="D291" s="317" t="s">
        <v>191</v>
      </c>
      <c r="E291" s="317" t="s">
        <v>781</v>
      </c>
      <c r="F291" s="318" t="s">
        <v>28</v>
      </c>
      <c r="G291" s="316">
        <v>8646.35</v>
      </c>
      <c r="H291" s="316" t="s">
        <v>1496</v>
      </c>
      <c r="I291" s="320" t="s">
        <v>1480</v>
      </c>
      <c r="J291" s="335" t="s">
        <v>781</v>
      </c>
      <c r="K291" s="312" t="s">
        <v>1481</v>
      </c>
      <c r="L291" s="321" t="s">
        <v>1321</v>
      </c>
      <c r="M291" s="353" t="s">
        <v>1497</v>
      </c>
      <c r="N291" s="354" t="s">
        <v>781</v>
      </c>
      <c r="O291" s="324" t="s">
        <v>1498</v>
      </c>
      <c r="P291" s="314" t="s">
        <v>1499</v>
      </c>
      <c r="S291" s="314">
        <v>7030</v>
      </c>
      <c r="T291" t="s">
        <v>281</v>
      </c>
    </row>
    <row r="292" spans="1:20">
      <c r="A292" s="314">
        <v>7030</v>
      </c>
      <c r="B292" s="315" t="s">
        <v>10</v>
      </c>
      <c r="C292" s="316" t="s">
        <v>761</v>
      </c>
      <c r="D292" s="317" t="s">
        <v>191</v>
      </c>
      <c r="E292" s="317" t="s">
        <v>781</v>
      </c>
      <c r="F292" s="318" t="s">
        <v>28</v>
      </c>
      <c r="G292" s="316">
        <v>136742.63</v>
      </c>
      <c r="H292" s="316" t="s">
        <v>1500</v>
      </c>
      <c r="I292" s="320" t="s">
        <v>1480</v>
      </c>
      <c r="J292" s="335" t="s">
        <v>781</v>
      </c>
      <c r="K292" s="312" t="s">
        <v>1481</v>
      </c>
      <c r="L292" s="321" t="s">
        <v>1321</v>
      </c>
      <c r="M292" s="353" t="s">
        <v>1501</v>
      </c>
      <c r="N292" s="354" t="s">
        <v>781</v>
      </c>
      <c r="O292" s="324" t="s">
        <v>1502</v>
      </c>
      <c r="P292" s="314" t="s">
        <v>1503</v>
      </c>
      <c r="S292" s="314">
        <v>7030</v>
      </c>
      <c r="T292" t="s">
        <v>281</v>
      </c>
    </row>
    <row r="293" spans="1:20">
      <c r="A293" s="314">
        <v>7030</v>
      </c>
      <c r="B293" s="315" t="s">
        <v>10</v>
      </c>
      <c r="C293" s="316" t="s">
        <v>761</v>
      </c>
      <c r="D293" s="317" t="s">
        <v>191</v>
      </c>
      <c r="E293" s="317" t="s">
        <v>781</v>
      </c>
      <c r="F293" s="318" t="s">
        <v>28</v>
      </c>
      <c r="G293" s="316">
        <v>21327.65</v>
      </c>
      <c r="H293" s="316" t="s">
        <v>1504</v>
      </c>
      <c r="I293" s="320" t="s">
        <v>1480</v>
      </c>
      <c r="J293" s="335" t="s">
        <v>781</v>
      </c>
      <c r="K293" s="312" t="s">
        <v>1481</v>
      </c>
      <c r="L293" s="321" t="s">
        <v>1321</v>
      </c>
      <c r="M293" s="353" t="s">
        <v>1505</v>
      </c>
      <c r="N293" s="354" t="s">
        <v>781</v>
      </c>
      <c r="O293" s="324" t="s">
        <v>1506</v>
      </c>
      <c r="P293" s="314" t="s">
        <v>1507</v>
      </c>
      <c r="S293" s="314">
        <v>7030</v>
      </c>
      <c r="T293" t="s">
        <v>281</v>
      </c>
    </row>
    <row r="294" spans="1:20">
      <c r="A294" s="314">
        <v>7030</v>
      </c>
      <c r="B294" s="315" t="s">
        <v>10</v>
      </c>
      <c r="C294" s="316" t="s">
        <v>761</v>
      </c>
      <c r="D294" s="317" t="s">
        <v>191</v>
      </c>
      <c r="E294" s="317" t="s">
        <v>781</v>
      </c>
      <c r="F294" s="318" t="s">
        <v>28</v>
      </c>
      <c r="G294" s="316">
        <v>59764.69</v>
      </c>
      <c r="H294" s="316" t="s">
        <v>1508</v>
      </c>
      <c r="I294" s="320" t="s">
        <v>1480</v>
      </c>
      <c r="J294" s="335" t="s">
        <v>781</v>
      </c>
      <c r="K294" s="312" t="s">
        <v>1481</v>
      </c>
      <c r="L294" s="321" t="s">
        <v>1321</v>
      </c>
      <c r="M294" s="353" t="s">
        <v>1509</v>
      </c>
      <c r="N294" s="354" t="s">
        <v>781</v>
      </c>
      <c r="O294" s="324" t="s">
        <v>1510</v>
      </c>
      <c r="P294" s="314" t="s">
        <v>1511</v>
      </c>
      <c r="S294" s="314">
        <v>7030</v>
      </c>
      <c r="T294" t="s">
        <v>281</v>
      </c>
    </row>
    <row r="295" spans="1:20">
      <c r="A295" s="314">
        <v>7030</v>
      </c>
      <c r="B295" s="315" t="s">
        <v>10</v>
      </c>
      <c r="C295" s="316" t="s">
        <v>761</v>
      </c>
      <c r="D295" s="317" t="s">
        <v>191</v>
      </c>
      <c r="E295" s="317" t="s">
        <v>781</v>
      </c>
      <c r="F295" s="318" t="s">
        <v>28</v>
      </c>
      <c r="G295" s="316">
        <v>100920.35</v>
      </c>
      <c r="H295" s="316" t="s">
        <v>1512</v>
      </c>
      <c r="I295" s="320" t="s">
        <v>1480</v>
      </c>
      <c r="J295" s="335" t="s">
        <v>781</v>
      </c>
      <c r="K295" s="312" t="s">
        <v>1481</v>
      </c>
      <c r="L295" s="321" t="s">
        <v>1321</v>
      </c>
      <c r="M295" s="353" t="s">
        <v>1513</v>
      </c>
      <c r="N295" s="354" t="s">
        <v>781</v>
      </c>
      <c r="O295" s="324" t="s">
        <v>1514</v>
      </c>
      <c r="P295" s="314" t="s">
        <v>1515</v>
      </c>
      <c r="S295" s="314">
        <v>7030</v>
      </c>
      <c r="T295" t="s">
        <v>281</v>
      </c>
    </row>
    <row r="296" spans="1:20">
      <c r="A296" s="314">
        <v>7030</v>
      </c>
      <c r="B296" s="315" t="s">
        <v>11</v>
      </c>
      <c r="C296" s="316" t="s">
        <v>761</v>
      </c>
      <c r="D296" s="317" t="s">
        <v>195</v>
      </c>
      <c r="E296" s="317" t="s">
        <v>781</v>
      </c>
      <c r="F296" s="318" t="s">
        <v>103</v>
      </c>
      <c r="G296" s="316">
        <v>1750</v>
      </c>
      <c r="H296" s="316" t="s">
        <v>1448</v>
      </c>
      <c r="I296" s="320" t="s">
        <v>1516</v>
      </c>
      <c r="J296" s="308" t="s">
        <v>764</v>
      </c>
      <c r="K296" s="309" t="s">
        <v>781</v>
      </c>
      <c r="L296" s="321" t="s">
        <v>781</v>
      </c>
      <c r="M296" s="311" t="s">
        <v>781</v>
      </c>
      <c r="N296" s="323" t="s">
        <v>781</v>
      </c>
      <c r="O296" s="324" t="s">
        <v>781</v>
      </c>
      <c r="P296" s="314" t="s">
        <v>1517</v>
      </c>
      <c r="S296" s="314">
        <v>7030</v>
      </c>
      <c r="T296" t="s">
        <v>281</v>
      </c>
    </row>
    <row r="297" spans="1:20">
      <c r="A297" s="314">
        <v>7030</v>
      </c>
      <c r="B297" s="315" t="s">
        <v>11</v>
      </c>
      <c r="C297" s="316" t="s">
        <v>761</v>
      </c>
      <c r="D297" s="317" t="s">
        <v>195</v>
      </c>
      <c r="E297" s="317" t="s">
        <v>781</v>
      </c>
      <c r="F297" s="318" t="s">
        <v>81</v>
      </c>
      <c r="G297" s="316">
        <v>1750</v>
      </c>
      <c r="H297" s="316" t="s">
        <v>1518</v>
      </c>
      <c r="I297" s="320" t="s">
        <v>1519</v>
      </c>
      <c r="J297" s="308" t="s">
        <v>764</v>
      </c>
      <c r="K297" s="309" t="s">
        <v>781</v>
      </c>
      <c r="L297" s="321" t="s">
        <v>781</v>
      </c>
      <c r="M297" s="322" t="s">
        <v>781</v>
      </c>
      <c r="N297" s="323" t="s">
        <v>781</v>
      </c>
      <c r="O297" s="324" t="s">
        <v>781</v>
      </c>
      <c r="P297" s="314" t="s">
        <v>1520</v>
      </c>
      <c r="S297" s="314">
        <v>7030</v>
      </c>
      <c r="T297" t="s">
        <v>281</v>
      </c>
    </row>
    <row r="298" spans="1:20">
      <c r="A298" s="314">
        <v>7030</v>
      </c>
      <c r="B298" s="315" t="s">
        <v>11</v>
      </c>
      <c r="C298" s="316" t="s">
        <v>761</v>
      </c>
      <c r="D298" s="317" t="s">
        <v>195</v>
      </c>
      <c r="E298" s="317" t="s">
        <v>781</v>
      </c>
      <c r="F298" s="318" t="s">
        <v>85</v>
      </c>
      <c r="G298" s="316">
        <v>2000</v>
      </c>
      <c r="H298" s="316" t="s">
        <v>2</v>
      </c>
      <c r="I298" s="320" t="s">
        <v>1521</v>
      </c>
      <c r="J298" s="308" t="s">
        <v>764</v>
      </c>
      <c r="K298" s="309" t="s">
        <v>781</v>
      </c>
      <c r="L298" s="321" t="s">
        <v>781</v>
      </c>
      <c r="M298" s="322" t="s">
        <v>781</v>
      </c>
      <c r="N298" s="323" t="s">
        <v>781</v>
      </c>
      <c r="O298" s="324" t="s">
        <v>781</v>
      </c>
      <c r="P298" s="314" t="s">
        <v>1522</v>
      </c>
      <c r="S298" s="314">
        <v>7030</v>
      </c>
      <c r="T298" t="s">
        <v>281</v>
      </c>
    </row>
    <row r="299" spans="1:20">
      <c r="A299" s="314">
        <v>7030</v>
      </c>
      <c r="B299" s="315" t="s">
        <v>11</v>
      </c>
      <c r="C299" s="316" t="s">
        <v>761</v>
      </c>
      <c r="D299" s="317" t="s">
        <v>195</v>
      </c>
      <c r="E299" s="317" t="s">
        <v>781</v>
      </c>
      <c r="F299" s="318" t="s">
        <v>83</v>
      </c>
      <c r="G299" s="316">
        <v>420</v>
      </c>
      <c r="H299" s="316" t="s">
        <v>2</v>
      </c>
      <c r="I299" s="320" t="s">
        <v>1523</v>
      </c>
      <c r="J299" s="308" t="s">
        <v>764</v>
      </c>
      <c r="K299" s="309" t="s">
        <v>781</v>
      </c>
      <c r="L299" s="321" t="s">
        <v>781</v>
      </c>
      <c r="M299" s="322" t="s">
        <v>781</v>
      </c>
      <c r="N299" s="323" t="s">
        <v>781</v>
      </c>
      <c r="O299" s="324" t="s">
        <v>781</v>
      </c>
      <c r="P299" s="314" t="s">
        <v>1524</v>
      </c>
      <c r="S299" s="314">
        <v>7030</v>
      </c>
      <c r="T299" t="s">
        <v>281</v>
      </c>
    </row>
    <row r="300" spans="1:20">
      <c r="A300" s="314">
        <v>7030</v>
      </c>
      <c r="B300" s="315" t="s">
        <v>11</v>
      </c>
      <c r="C300" s="316" t="s">
        <v>761</v>
      </c>
      <c r="D300" s="317" t="s">
        <v>195</v>
      </c>
      <c r="E300" s="317" t="s">
        <v>781</v>
      </c>
      <c r="F300" s="318" t="s">
        <v>71</v>
      </c>
      <c r="G300" s="316">
        <v>3660</v>
      </c>
      <c r="H300" s="316" t="s">
        <v>1525</v>
      </c>
      <c r="I300" s="320" t="s">
        <v>1526</v>
      </c>
      <c r="J300" s="308" t="s">
        <v>764</v>
      </c>
      <c r="K300" s="309" t="s">
        <v>781</v>
      </c>
      <c r="L300" s="321" t="s">
        <v>781</v>
      </c>
      <c r="M300" s="322" t="s">
        <v>781</v>
      </c>
      <c r="N300" s="323" t="s">
        <v>781</v>
      </c>
      <c r="O300" s="324" t="s">
        <v>781</v>
      </c>
      <c r="P300" s="314" t="s">
        <v>1527</v>
      </c>
      <c r="S300" s="314">
        <v>7030</v>
      </c>
      <c r="T300" t="s">
        <v>281</v>
      </c>
    </row>
    <row r="301" spans="1:20">
      <c r="A301" s="314">
        <v>7030</v>
      </c>
      <c r="B301" s="315" t="s">
        <v>11</v>
      </c>
      <c r="C301" s="316" t="s">
        <v>761</v>
      </c>
      <c r="D301" s="317" t="s">
        <v>195</v>
      </c>
      <c r="E301" s="317" t="s">
        <v>781</v>
      </c>
      <c r="F301" s="318" t="s">
        <v>77</v>
      </c>
      <c r="G301" s="316">
        <v>7131</v>
      </c>
      <c r="H301" s="316" t="s">
        <v>1528</v>
      </c>
      <c r="I301" s="320" t="s">
        <v>1529</v>
      </c>
      <c r="J301" s="308" t="s">
        <v>764</v>
      </c>
      <c r="K301" s="309" t="s">
        <v>781</v>
      </c>
      <c r="L301" s="321" t="s">
        <v>781</v>
      </c>
      <c r="M301" s="322" t="s">
        <v>781</v>
      </c>
      <c r="N301" s="323" t="s">
        <v>781</v>
      </c>
      <c r="O301" s="324" t="s">
        <v>781</v>
      </c>
      <c r="P301" s="314" t="s">
        <v>1530</v>
      </c>
      <c r="S301" s="314">
        <v>7030</v>
      </c>
      <c r="T301" t="s">
        <v>281</v>
      </c>
    </row>
    <row r="302" spans="1:20">
      <c r="A302" s="314">
        <v>7030</v>
      </c>
      <c r="B302" s="315" t="s">
        <v>11</v>
      </c>
      <c r="C302" s="316" t="s">
        <v>761</v>
      </c>
      <c r="D302" s="317" t="s">
        <v>195</v>
      </c>
      <c r="E302" s="317" t="s">
        <v>781</v>
      </c>
      <c r="F302" s="318" t="s">
        <v>107</v>
      </c>
      <c r="G302" s="316">
        <v>2475</v>
      </c>
      <c r="H302" s="316" t="s">
        <v>1531</v>
      </c>
      <c r="I302" s="320" t="s">
        <v>1532</v>
      </c>
      <c r="J302" s="308" t="s">
        <v>764</v>
      </c>
      <c r="K302" s="309" t="s">
        <v>781</v>
      </c>
      <c r="L302" s="321" t="s">
        <v>781</v>
      </c>
      <c r="M302" s="322" t="s">
        <v>781</v>
      </c>
      <c r="N302" s="323" t="s">
        <v>781</v>
      </c>
      <c r="O302" s="324" t="s">
        <v>781</v>
      </c>
      <c r="P302" s="314" t="s">
        <v>1533</v>
      </c>
      <c r="S302" s="314">
        <v>7030</v>
      </c>
      <c r="T302" t="s">
        <v>281</v>
      </c>
    </row>
    <row r="303" spans="1:20">
      <c r="A303" s="314">
        <v>7030</v>
      </c>
      <c r="B303" s="315" t="s">
        <v>11</v>
      </c>
      <c r="C303" s="316" t="s">
        <v>761</v>
      </c>
      <c r="D303" s="317" t="s">
        <v>195</v>
      </c>
      <c r="E303" s="317" t="s">
        <v>781</v>
      </c>
      <c r="F303" s="318" t="s">
        <v>107</v>
      </c>
      <c r="G303" s="316">
        <v>1680</v>
      </c>
      <c r="H303" s="316" t="s">
        <v>1534</v>
      </c>
      <c r="I303" s="320" t="s">
        <v>1532</v>
      </c>
      <c r="J303" s="308" t="s">
        <v>764</v>
      </c>
      <c r="K303" s="309" t="s">
        <v>781</v>
      </c>
      <c r="L303" s="321" t="s">
        <v>781</v>
      </c>
      <c r="M303" s="322" t="s">
        <v>781</v>
      </c>
      <c r="N303" s="323" t="s">
        <v>781</v>
      </c>
      <c r="O303" s="324" t="s">
        <v>781</v>
      </c>
      <c r="P303" s="314" t="s">
        <v>1535</v>
      </c>
      <c r="S303" s="314">
        <v>7030</v>
      </c>
      <c r="T303" t="s">
        <v>281</v>
      </c>
    </row>
    <row r="304" spans="1:20">
      <c r="A304" s="314">
        <v>7030</v>
      </c>
      <c r="B304" s="315" t="s">
        <v>11</v>
      </c>
      <c r="C304" s="316" t="s">
        <v>761</v>
      </c>
      <c r="D304" s="317" t="s">
        <v>195</v>
      </c>
      <c r="E304" s="317" t="s">
        <v>781</v>
      </c>
      <c r="F304" s="318" t="s">
        <v>77</v>
      </c>
      <c r="G304" s="316">
        <v>2684</v>
      </c>
      <c r="H304" s="316" t="s">
        <v>1536</v>
      </c>
      <c r="I304" s="320" t="s">
        <v>1537</v>
      </c>
      <c r="J304" s="308" t="s">
        <v>764</v>
      </c>
      <c r="K304" s="309" t="s">
        <v>781</v>
      </c>
      <c r="L304" s="321" t="s">
        <v>781</v>
      </c>
      <c r="M304" s="322" t="s">
        <v>781</v>
      </c>
      <c r="N304" s="323" t="s">
        <v>781</v>
      </c>
      <c r="O304" s="324" t="s">
        <v>781</v>
      </c>
      <c r="P304" s="314" t="s">
        <v>1538</v>
      </c>
      <c r="S304" s="314">
        <v>7030</v>
      </c>
      <c r="T304" t="s">
        <v>281</v>
      </c>
    </row>
    <row r="305" spans="1:20">
      <c r="A305" s="314">
        <v>7030</v>
      </c>
      <c r="B305" s="315" t="s">
        <v>11</v>
      </c>
      <c r="C305" s="316" t="s">
        <v>761</v>
      </c>
      <c r="D305" s="317" t="s">
        <v>195</v>
      </c>
      <c r="E305" s="317" t="s">
        <v>781</v>
      </c>
      <c r="F305" s="318" t="s">
        <v>95</v>
      </c>
      <c r="G305" s="316">
        <v>1523.4</v>
      </c>
      <c r="H305" s="316" t="s">
        <v>1539</v>
      </c>
      <c r="I305" s="320" t="s">
        <v>1540</v>
      </c>
      <c r="J305" s="308" t="s">
        <v>764</v>
      </c>
      <c r="K305" s="309" t="s">
        <v>781</v>
      </c>
      <c r="L305" s="321" t="s">
        <v>781</v>
      </c>
      <c r="M305" s="322" t="s">
        <v>781</v>
      </c>
      <c r="N305" s="323" t="s">
        <v>781</v>
      </c>
      <c r="O305" s="324" t="s">
        <v>781</v>
      </c>
      <c r="P305" s="314" t="s">
        <v>1541</v>
      </c>
      <c r="S305" s="314">
        <v>7030</v>
      </c>
      <c r="T305" t="s">
        <v>281</v>
      </c>
    </row>
    <row r="306" spans="1:20">
      <c r="A306" s="355">
        <v>7030</v>
      </c>
      <c r="B306" s="356" t="s">
        <v>1275</v>
      </c>
      <c r="C306" s="357" t="s">
        <v>761</v>
      </c>
      <c r="D306" s="357" t="s">
        <v>198</v>
      </c>
      <c r="E306" s="357" t="s">
        <v>781</v>
      </c>
      <c r="F306" s="357" t="s">
        <v>35</v>
      </c>
      <c r="G306" s="357">
        <v>5250</v>
      </c>
      <c r="H306" s="357" t="s">
        <v>1542</v>
      </c>
      <c r="I306" s="358" t="s">
        <v>1543</v>
      </c>
      <c r="J306" s="359" t="s">
        <v>781</v>
      </c>
      <c r="K306" s="360" t="s">
        <v>1108</v>
      </c>
      <c r="L306" s="361" t="s">
        <v>549</v>
      </c>
      <c r="M306" s="357" t="s">
        <v>781</v>
      </c>
      <c r="N306" s="357" t="s">
        <v>781</v>
      </c>
      <c r="O306" s="355" t="s">
        <v>781</v>
      </c>
      <c r="P306" s="355" t="s">
        <v>1544</v>
      </c>
      <c r="S306" s="355">
        <v>7030</v>
      </c>
      <c r="T306" t="s">
        <v>281</v>
      </c>
    </row>
    <row r="307" spans="1:20">
      <c r="A307">
        <v>2030</v>
      </c>
      <c r="B307" t="s">
        <v>11</v>
      </c>
      <c r="C307" t="s">
        <v>761</v>
      </c>
      <c r="D307" t="s">
        <v>195</v>
      </c>
      <c r="F307" t="s">
        <v>105</v>
      </c>
      <c r="G307">
        <v>4150.18</v>
      </c>
      <c r="H307" t="s">
        <v>1140</v>
      </c>
      <c r="I307" t="s">
        <v>1545</v>
      </c>
      <c r="J307" t="s">
        <v>764</v>
      </c>
      <c r="L307" t="s">
        <v>759</v>
      </c>
      <c r="O307" t="s">
        <v>759</v>
      </c>
      <c r="P307" t="s">
        <v>1546</v>
      </c>
      <c r="S307">
        <v>2030</v>
      </c>
      <c r="T307" t="s">
        <v>281</v>
      </c>
    </row>
    <row r="308" spans="1:20">
      <c r="A308">
        <v>2030</v>
      </c>
      <c r="B308" t="s">
        <v>11</v>
      </c>
      <c r="C308" t="s">
        <v>761</v>
      </c>
      <c r="D308" t="s">
        <v>195</v>
      </c>
      <c r="F308" t="s">
        <v>105</v>
      </c>
      <c r="G308">
        <v>1688</v>
      </c>
      <c r="H308" t="s">
        <v>910</v>
      </c>
      <c r="I308" t="s">
        <v>1545</v>
      </c>
      <c r="J308" t="s">
        <v>764</v>
      </c>
      <c r="L308" t="s">
        <v>759</v>
      </c>
      <c r="O308" t="s">
        <v>759</v>
      </c>
      <c r="P308" t="s">
        <v>1547</v>
      </c>
      <c r="S308">
        <v>2030</v>
      </c>
      <c r="T308" t="s">
        <v>281</v>
      </c>
    </row>
    <row r="309" spans="1:20">
      <c r="A309">
        <v>2030</v>
      </c>
      <c r="B309" t="s">
        <v>11</v>
      </c>
      <c r="C309" t="s">
        <v>761</v>
      </c>
      <c r="D309" t="s">
        <v>195</v>
      </c>
      <c r="F309" t="s">
        <v>110</v>
      </c>
      <c r="G309">
        <v>1794.11</v>
      </c>
      <c r="H309" t="s">
        <v>1070</v>
      </c>
      <c r="I309" t="s">
        <v>1548</v>
      </c>
      <c r="J309" t="s">
        <v>764</v>
      </c>
      <c r="L309" t="s">
        <v>759</v>
      </c>
      <c r="O309" t="s">
        <v>759</v>
      </c>
      <c r="P309" t="s">
        <v>1549</v>
      </c>
      <c r="S309">
        <v>2030</v>
      </c>
      <c r="T309" t="s">
        <v>281</v>
      </c>
    </row>
    <row r="310" spans="1:20">
      <c r="A310">
        <v>2030</v>
      </c>
      <c r="B310" t="s">
        <v>11</v>
      </c>
      <c r="C310" t="s">
        <v>761</v>
      </c>
      <c r="D310" t="s">
        <v>195</v>
      </c>
      <c r="F310" t="s">
        <v>91</v>
      </c>
      <c r="G310">
        <v>530</v>
      </c>
      <c r="H310" t="s">
        <v>1550</v>
      </c>
      <c r="I310" t="s">
        <v>1551</v>
      </c>
      <c r="J310" t="s">
        <v>764</v>
      </c>
      <c r="L310" t="s">
        <v>759</v>
      </c>
      <c r="O310" t="s">
        <v>759</v>
      </c>
      <c r="P310" t="s">
        <v>1552</v>
      </c>
      <c r="S310">
        <v>2030</v>
      </c>
      <c r="T310" t="s">
        <v>281</v>
      </c>
    </row>
    <row r="311" spans="1:20">
      <c r="A311">
        <v>2030</v>
      </c>
      <c r="B311" t="s">
        <v>11</v>
      </c>
      <c r="C311" t="s">
        <v>761</v>
      </c>
      <c r="D311" t="s">
        <v>195</v>
      </c>
      <c r="F311" t="s">
        <v>93</v>
      </c>
      <c r="G311">
        <v>11011.02</v>
      </c>
      <c r="H311" t="s">
        <v>1553</v>
      </c>
      <c r="I311" t="s">
        <v>1554</v>
      </c>
      <c r="J311" t="s">
        <v>764</v>
      </c>
      <c r="L311" t="s">
        <v>759</v>
      </c>
      <c r="O311" t="s">
        <v>759</v>
      </c>
      <c r="P311" t="s">
        <v>1555</v>
      </c>
      <c r="S311">
        <v>2030</v>
      </c>
      <c r="T311" t="s">
        <v>281</v>
      </c>
    </row>
    <row r="312" spans="1:20">
      <c r="A312">
        <v>2030</v>
      </c>
      <c r="B312" t="s">
        <v>11</v>
      </c>
      <c r="C312" t="s">
        <v>761</v>
      </c>
      <c r="D312" t="s">
        <v>195</v>
      </c>
      <c r="F312" t="s">
        <v>103</v>
      </c>
      <c r="G312">
        <v>142.68</v>
      </c>
      <c r="H312" t="s">
        <v>1556</v>
      </c>
      <c r="I312" t="s">
        <v>1557</v>
      </c>
      <c r="J312" t="s">
        <v>764</v>
      </c>
      <c r="L312" t="s">
        <v>759</v>
      </c>
      <c r="O312" t="s">
        <v>759</v>
      </c>
      <c r="P312" t="s">
        <v>1558</v>
      </c>
      <c r="S312">
        <v>2030</v>
      </c>
      <c r="T312" t="s">
        <v>281</v>
      </c>
    </row>
    <row r="313" spans="1:20">
      <c r="A313">
        <v>2030</v>
      </c>
      <c r="B313" t="s">
        <v>11</v>
      </c>
      <c r="C313" t="s">
        <v>761</v>
      </c>
      <c r="D313" t="s">
        <v>195</v>
      </c>
      <c r="F313" t="s">
        <v>91</v>
      </c>
      <c r="G313">
        <v>126.15</v>
      </c>
      <c r="H313" t="s">
        <v>1559</v>
      </c>
      <c r="I313" t="s">
        <v>1560</v>
      </c>
      <c r="J313" t="s">
        <v>764</v>
      </c>
      <c r="L313" t="s">
        <v>759</v>
      </c>
      <c r="O313" t="s">
        <v>759</v>
      </c>
      <c r="P313" t="s">
        <v>1561</v>
      </c>
      <c r="S313">
        <v>2030</v>
      </c>
      <c r="T313" t="s">
        <v>281</v>
      </c>
    </row>
    <row r="314" spans="1:20">
      <c r="A314">
        <v>2030</v>
      </c>
      <c r="B314" t="s">
        <v>11</v>
      </c>
      <c r="C314" t="s">
        <v>761</v>
      </c>
      <c r="D314" t="s">
        <v>195</v>
      </c>
      <c r="F314" t="s">
        <v>93</v>
      </c>
      <c r="G314">
        <v>190</v>
      </c>
      <c r="H314" t="s">
        <v>1562</v>
      </c>
      <c r="I314" t="s">
        <v>1563</v>
      </c>
      <c r="J314" t="s">
        <v>764</v>
      </c>
      <c r="L314" t="s">
        <v>759</v>
      </c>
      <c r="O314" t="s">
        <v>759</v>
      </c>
      <c r="P314" t="s">
        <v>1564</v>
      </c>
      <c r="S314">
        <v>2030</v>
      </c>
      <c r="T314" t="s">
        <v>281</v>
      </c>
    </row>
    <row r="315" spans="1:20">
      <c r="A315">
        <v>2030</v>
      </c>
      <c r="B315" t="s">
        <v>11</v>
      </c>
      <c r="C315" t="s">
        <v>761</v>
      </c>
      <c r="D315" t="s">
        <v>195</v>
      </c>
      <c r="F315" t="s">
        <v>69</v>
      </c>
      <c r="G315">
        <v>65.42</v>
      </c>
      <c r="H315" t="s">
        <v>1565</v>
      </c>
      <c r="I315" t="s">
        <v>1566</v>
      </c>
      <c r="J315" t="s">
        <v>764</v>
      </c>
      <c r="L315" t="s">
        <v>759</v>
      </c>
      <c r="O315" t="s">
        <v>759</v>
      </c>
      <c r="P315" t="s">
        <v>1567</v>
      </c>
      <c r="S315">
        <v>2030</v>
      </c>
      <c r="T315" t="s">
        <v>281</v>
      </c>
    </row>
    <row r="316" spans="1:20">
      <c r="A316">
        <v>2030</v>
      </c>
      <c r="B316" t="s">
        <v>11</v>
      </c>
      <c r="C316" t="s">
        <v>761</v>
      </c>
      <c r="D316" t="s">
        <v>195</v>
      </c>
      <c r="F316" t="s">
        <v>91</v>
      </c>
      <c r="G316">
        <v>15.66</v>
      </c>
      <c r="H316" t="s">
        <v>1568</v>
      </c>
      <c r="I316" t="s">
        <v>1560</v>
      </c>
      <c r="J316" t="s">
        <v>764</v>
      </c>
      <c r="L316" t="s">
        <v>759</v>
      </c>
      <c r="O316" t="s">
        <v>759</v>
      </c>
      <c r="P316" t="s">
        <v>1569</v>
      </c>
      <c r="S316">
        <v>2030</v>
      </c>
      <c r="T316" t="s">
        <v>281</v>
      </c>
    </row>
    <row r="317" spans="1:20">
      <c r="A317">
        <v>2030</v>
      </c>
      <c r="B317" t="s">
        <v>11</v>
      </c>
      <c r="C317" t="s">
        <v>761</v>
      </c>
      <c r="D317" t="s">
        <v>195</v>
      </c>
      <c r="F317" t="s">
        <v>97</v>
      </c>
      <c r="G317">
        <v>19</v>
      </c>
      <c r="H317" t="s">
        <v>1570</v>
      </c>
      <c r="I317" t="s">
        <v>1571</v>
      </c>
      <c r="J317" t="s">
        <v>764</v>
      </c>
      <c r="L317" t="s">
        <v>759</v>
      </c>
      <c r="O317" t="s">
        <v>759</v>
      </c>
      <c r="P317" t="s">
        <v>1572</v>
      </c>
      <c r="S317">
        <v>2030</v>
      </c>
      <c r="T317" t="s">
        <v>281</v>
      </c>
    </row>
    <row r="318" spans="1:20">
      <c r="A318">
        <v>2030</v>
      </c>
      <c r="B318" t="s">
        <v>11</v>
      </c>
      <c r="C318" t="s">
        <v>761</v>
      </c>
      <c r="D318" t="s">
        <v>195</v>
      </c>
      <c r="F318" t="s">
        <v>91</v>
      </c>
      <c r="G318">
        <v>5.94</v>
      </c>
      <c r="H318" t="s">
        <v>1573</v>
      </c>
      <c r="I318" t="s">
        <v>1574</v>
      </c>
      <c r="J318" t="s">
        <v>764</v>
      </c>
      <c r="L318" t="s">
        <v>759</v>
      </c>
      <c r="O318" t="s">
        <v>759</v>
      </c>
      <c r="P318" t="s">
        <v>1575</v>
      </c>
      <c r="S318">
        <v>2030</v>
      </c>
      <c r="T318" t="s">
        <v>281</v>
      </c>
    </row>
    <row r="319" spans="1:20">
      <c r="A319">
        <v>2030</v>
      </c>
      <c r="B319" t="s">
        <v>11</v>
      </c>
      <c r="C319" t="s">
        <v>761</v>
      </c>
      <c r="D319" t="s">
        <v>195</v>
      </c>
      <c r="F319" t="s">
        <v>91</v>
      </c>
      <c r="G319">
        <v>631.5</v>
      </c>
      <c r="H319" t="s">
        <v>1576</v>
      </c>
      <c r="I319" t="s">
        <v>1577</v>
      </c>
      <c r="J319" t="s">
        <v>764</v>
      </c>
      <c r="L319" t="s">
        <v>759</v>
      </c>
      <c r="O319" t="s">
        <v>759</v>
      </c>
      <c r="P319" t="s">
        <v>1578</v>
      </c>
      <c r="S319">
        <v>2030</v>
      </c>
      <c r="T319" t="s">
        <v>281</v>
      </c>
    </row>
    <row r="320" spans="1:20">
      <c r="A320">
        <v>2030</v>
      </c>
      <c r="B320" t="s">
        <v>11</v>
      </c>
      <c r="C320" t="s">
        <v>761</v>
      </c>
      <c r="D320" t="s">
        <v>195</v>
      </c>
      <c r="F320" t="s">
        <v>83</v>
      </c>
      <c r="G320">
        <v>954.07</v>
      </c>
      <c r="H320" t="s">
        <v>1431</v>
      </c>
      <c r="I320" t="s">
        <v>1579</v>
      </c>
      <c r="J320" t="s">
        <v>764</v>
      </c>
      <c r="L320" t="s">
        <v>759</v>
      </c>
      <c r="O320" t="s">
        <v>759</v>
      </c>
      <c r="P320" t="s">
        <v>1580</v>
      </c>
      <c r="S320">
        <v>2030</v>
      </c>
      <c r="T320" t="s">
        <v>281</v>
      </c>
    </row>
    <row r="321" spans="1:20">
      <c r="A321">
        <v>2030</v>
      </c>
      <c r="B321" t="s">
        <v>11</v>
      </c>
      <c r="C321" t="s">
        <v>761</v>
      </c>
      <c r="D321" t="s">
        <v>195</v>
      </c>
      <c r="F321" t="s">
        <v>89</v>
      </c>
      <c r="G321">
        <v>369.85</v>
      </c>
      <c r="H321" t="s">
        <v>1581</v>
      </c>
      <c r="I321" t="s">
        <v>1582</v>
      </c>
      <c r="J321" t="s">
        <v>764</v>
      </c>
      <c r="L321" t="s">
        <v>759</v>
      </c>
      <c r="O321" t="s">
        <v>759</v>
      </c>
      <c r="P321" t="s">
        <v>1583</v>
      </c>
      <c r="S321">
        <v>2030</v>
      </c>
      <c r="T321" t="s">
        <v>281</v>
      </c>
    </row>
    <row r="322" spans="1:20">
      <c r="A322">
        <v>2030</v>
      </c>
      <c r="B322" t="s">
        <v>11</v>
      </c>
      <c r="C322" t="s">
        <v>761</v>
      </c>
      <c r="D322" t="s">
        <v>195</v>
      </c>
      <c r="F322" t="s">
        <v>91</v>
      </c>
      <c r="G322">
        <v>285</v>
      </c>
      <c r="H322" t="s">
        <v>1584</v>
      </c>
      <c r="I322" t="s">
        <v>1585</v>
      </c>
      <c r="J322" t="s">
        <v>764</v>
      </c>
      <c r="L322" t="s">
        <v>759</v>
      </c>
      <c r="O322" t="s">
        <v>759</v>
      </c>
      <c r="P322" t="s">
        <v>1586</v>
      </c>
      <c r="S322">
        <v>2030</v>
      </c>
      <c r="T322" t="s">
        <v>281</v>
      </c>
    </row>
    <row r="323" spans="1:20">
      <c r="A323">
        <v>2030</v>
      </c>
      <c r="B323" t="s">
        <v>11</v>
      </c>
      <c r="C323" t="s">
        <v>761</v>
      </c>
      <c r="D323" t="s">
        <v>195</v>
      </c>
      <c r="F323" t="s">
        <v>105</v>
      </c>
      <c r="G323">
        <v>800.4</v>
      </c>
      <c r="H323" t="s">
        <v>1587</v>
      </c>
      <c r="I323" t="s">
        <v>1588</v>
      </c>
      <c r="J323" t="s">
        <v>764</v>
      </c>
      <c r="L323" t="s">
        <v>759</v>
      </c>
      <c r="O323" t="s">
        <v>759</v>
      </c>
      <c r="P323" t="s">
        <v>1589</v>
      </c>
      <c r="S323">
        <v>2030</v>
      </c>
      <c r="T323" t="s">
        <v>281</v>
      </c>
    </row>
    <row r="324" spans="1:20">
      <c r="A324">
        <v>2030</v>
      </c>
      <c r="B324" t="s">
        <v>11</v>
      </c>
      <c r="C324" t="s">
        <v>761</v>
      </c>
      <c r="D324" t="s">
        <v>195</v>
      </c>
      <c r="F324" t="s">
        <v>107</v>
      </c>
      <c r="G324">
        <v>3700</v>
      </c>
      <c r="H324" t="s">
        <v>1590</v>
      </c>
      <c r="I324" t="s">
        <v>1591</v>
      </c>
      <c r="J324" t="s">
        <v>764</v>
      </c>
      <c r="L324" t="s">
        <v>759</v>
      </c>
      <c r="O324" t="s">
        <v>759</v>
      </c>
      <c r="P324" t="s">
        <v>1592</v>
      </c>
      <c r="S324">
        <v>2030</v>
      </c>
      <c r="T324" t="s">
        <v>281</v>
      </c>
    </row>
    <row r="325" spans="1:20">
      <c r="A325">
        <v>3353</v>
      </c>
      <c r="B325" t="s">
        <v>10</v>
      </c>
      <c r="C325" t="s">
        <v>754</v>
      </c>
      <c r="D325" t="s">
        <v>192</v>
      </c>
      <c r="E325" t="s">
        <v>755</v>
      </c>
      <c r="F325" t="s">
        <v>35</v>
      </c>
      <c r="G325">
        <v>10468.709999999999</v>
      </c>
      <c r="H325" t="s">
        <v>756</v>
      </c>
      <c r="I325" t="s">
        <v>757</v>
      </c>
      <c r="K325" t="s">
        <v>758</v>
      </c>
      <c r="L325" t="s">
        <v>549</v>
      </c>
      <c r="O325" t="s">
        <v>759</v>
      </c>
      <c r="P325" t="s">
        <v>1593</v>
      </c>
      <c r="S325">
        <v>3353</v>
      </c>
      <c r="T325" t="s">
        <v>281</v>
      </c>
    </row>
    <row r="326" spans="1:20">
      <c r="A326">
        <v>3353</v>
      </c>
      <c r="B326" t="s">
        <v>11</v>
      </c>
      <c r="C326" t="s">
        <v>761</v>
      </c>
      <c r="D326" t="s">
        <v>195</v>
      </c>
      <c r="F326" t="s">
        <v>105</v>
      </c>
      <c r="G326">
        <v>2063.33</v>
      </c>
      <c r="H326" t="s">
        <v>1594</v>
      </c>
      <c r="I326" t="s">
        <v>1595</v>
      </c>
      <c r="J326" t="s">
        <v>764</v>
      </c>
      <c r="L326" t="s">
        <v>759</v>
      </c>
      <c r="O326" t="s">
        <v>759</v>
      </c>
      <c r="P326" t="s">
        <v>1596</v>
      </c>
      <c r="S326">
        <v>3353</v>
      </c>
      <c r="T326" t="s">
        <v>281</v>
      </c>
    </row>
    <row r="327" spans="1:20">
      <c r="A327">
        <v>3353</v>
      </c>
      <c r="B327" t="s">
        <v>11</v>
      </c>
      <c r="C327" t="s">
        <v>761</v>
      </c>
      <c r="D327" t="s">
        <v>195</v>
      </c>
      <c r="F327" t="s">
        <v>85</v>
      </c>
      <c r="G327">
        <v>8366.36</v>
      </c>
      <c r="H327" t="s">
        <v>1597</v>
      </c>
      <c r="I327" t="s">
        <v>1598</v>
      </c>
      <c r="J327" t="s">
        <v>764</v>
      </c>
      <c r="L327" t="s">
        <v>759</v>
      </c>
      <c r="O327" t="s">
        <v>759</v>
      </c>
      <c r="P327" t="s">
        <v>1599</v>
      </c>
      <c r="S327">
        <v>3353</v>
      </c>
      <c r="T327" t="s">
        <v>281</v>
      </c>
    </row>
    <row r="328" spans="1:20">
      <c r="A328">
        <v>3353</v>
      </c>
      <c r="B328" t="s">
        <v>11</v>
      </c>
      <c r="C328" t="s">
        <v>761</v>
      </c>
      <c r="D328" t="s">
        <v>195</v>
      </c>
      <c r="F328" t="s">
        <v>85</v>
      </c>
      <c r="G328">
        <v>1205.8499999999999</v>
      </c>
      <c r="H328" t="s">
        <v>1600</v>
      </c>
      <c r="I328" t="s">
        <v>1601</v>
      </c>
      <c r="J328" t="s">
        <v>764</v>
      </c>
      <c r="L328" t="s">
        <v>759</v>
      </c>
      <c r="O328" t="s">
        <v>759</v>
      </c>
      <c r="P328" t="s">
        <v>1602</v>
      </c>
      <c r="S328">
        <v>3353</v>
      </c>
      <c r="T328" t="s">
        <v>281</v>
      </c>
    </row>
    <row r="329" spans="1:20">
      <c r="A329">
        <v>3353</v>
      </c>
      <c r="B329" t="s">
        <v>11</v>
      </c>
      <c r="C329" t="s">
        <v>761</v>
      </c>
      <c r="D329" t="s">
        <v>195</v>
      </c>
      <c r="F329" t="s">
        <v>107</v>
      </c>
      <c r="G329">
        <v>7540.08</v>
      </c>
      <c r="H329" t="s">
        <v>1603</v>
      </c>
      <c r="I329" t="s">
        <v>1604</v>
      </c>
      <c r="J329" t="s">
        <v>764</v>
      </c>
      <c r="L329" t="s">
        <v>759</v>
      </c>
      <c r="O329" t="s">
        <v>759</v>
      </c>
      <c r="P329" t="s">
        <v>1605</v>
      </c>
      <c r="S329">
        <v>3353</v>
      </c>
      <c r="T329" t="s">
        <v>281</v>
      </c>
    </row>
    <row r="330" spans="1:20">
      <c r="A330">
        <v>3353</v>
      </c>
      <c r="B330" t="s">
        <v>11</v>
      </c>
      <c r="C330" t="s">
        <v>761</v>
      </c>
      <c r="D330" t="s">
        <v>195</v>
      </c>
      <c r="F330" t="s">
        <v>105</v>
      </c>
      <c r="G330">
        <v>759.8</v>
      </c>
      <c r="H330" t="s">
        <v>1092</v>
      </c>
      <c r="I330" t="s">
        <v>1606</v>
      </c>
      <c r="J330" t="s">
        <v>764</v>
      </c>
      <c r="L330" t="s">
        <v>759</v>
      </c>
      <c r="O330" t="s">
        <v>759</v>
      </c>
      <c r="P330" t="s">
        <v>1607</v>
      </c>
      <c r="S330">
        <v>3353</v>
      </c>
      <c r="T330" t="s">
        <v>281</v>
      </c>
    </row>
    <row r="331" spans="1:20">
      <c r="A331">
        <v>3353</v>
      </c>
      <c r="B331" t="s">
        <v>11</v>
      </c>
      <c r="C331" t="s">
        <v>761</v>
      </c>
      <c r="D331" t="s">
        <v>195</v>
      </c>
      <c r="F331" t="s">
        <v>105</v>
      </c>
      <c r="G331">
        <v>4487.17</v>
      </c>
      <c r="H331" t="s">
        <v>1608</v>
      </c>
      <c r="I331" t="s">
        <v>1609</v>
      </c>
      <c r="J331" t="s">
        <v>764</v>
      </c>
      <c r="L331" t="s">
        <v>759</v>
      </c>
      <c r="O331" t="s">
        <v>759</v>
      </c>
      <c r="P331" t="s">
        <v>1610</v>
      </c>
      <c r="S331">
        <v>3353</v>
      </c>
      <c r="T331" t="s">
        <v>281</v>
      </c>
    </row>
    <row r="332" spans="1:20">
      <c r="A332" s="326">
        <v>7050</v>
      </c>
      <c r="B332" s="327" t="s">
        <v>10</v>
      </c>
      <c r="C332" s="304" t="s">
        <v>754</v>
      </c>
      <c r="D332" s="304" t="s">
        <v>192</v>
      </c>
      <c r="E332" s="304" t="s">
        <v>755</v>
      </c>
      <c r="F332" s="328" t="s">
        <v>35</v>
      </c>
      <c r="G332" s="329">
        <v>29097.439999999999</v>
      </c>
      <c r="H332" s="304" t="s">
        <v>756</v>
      </c>
      <c r="I332" s="333" t="s">
        <v>757</v>
      </c>
      <c r="J332" s="331" t="s">
        <v>781</v>
      </c>
      <c r="K332" s="312" t="s">
        <v>758</v>
      </c>
      <c r="L332" s="332" t="s">
        <v>549</v>
      </c>
      <c r="M332" s="304" t="s">
        <v>781</v>
      </c>
      <c r="N332" s="304" t="s">
        <v>781</v>
      </c>
      <c r="O332" s="326" t="s">
        <v>781</v>
      </c>
      <c r="P332" s="326" t="s">
        <v>1611</v>
      </c>
      <c r="S332" s="326">
        <v>7050</v>
      </c>
      <c r="T332" t="s">
        <v>281</v>
      </c>
    </row>
    <row r="333" spans="1:20">
      <c r="A333" s="314">
        <v>7050</v>
      </c>
      <c r="B333" s="315" t="s">
        <v>11</v>
      </c>
      <c r="C333" s="316" t="s">
        <v>761</v>
      </c>
      <c r="D333" s="317" t="s">
        <v>195</v>
      </c>
      <c r="E333" s="317" t="s">
        <v>781</v>
      </c>
      <c r="F333" s="318" t="s">
        <v>91</v>
      </c>
      <c r="G333" s="316">
        <v>4000</v>
      </c>
      <c r="H333" s="316" t="s">
        <v>1612</v>
      </c>
      <c r="I333" s="320" t="s">
        <v>1613</v>
      </c>
      <c r="J333" s="308" t="s">
        <v>764</v>
      </c>
      <c r="K333" s="309" t="s">
        <v>781</v>
      </c>
      <c r="L333" s="321" t="s">
        <v>781</v>
      </c>
      <c r="M333" s="322" t="s">
        <v>781</v>
      </c>
      <c r="N333" s="323" t="s">
        <v>781</v>
      </c>
      <c r="O333" s="324" t="s">
        <v>781</v>
      </c>
      <c r="P333" s="314" t="s">
        <v>1614</v>
      </c>
      <c r="S333" s="314">
        <v>7050</v>
      </c>
      <c r="T333" t="s">
        <v>281</v>
      </c>
    </row>
    <row r="334" spans="1:20">
      <c r="A334" s="314">
        <v>7050</v>
      </c>
      <c r="B334" s="315" t="s">
        <v>11</v>
      </c>
      <c r="C334" s="316" t="s">
        <v>761</v>
      </c>
      <c r="D334" s="317" t="s">
        <v>195</v>
      </c>
      <c r="E334" s="317" t="s">
        <v>781</v>
      </c>
      <c r="F334" s="318" t="s">
        <v>91</v>
      </c>
      <c r="G334" s="316">
        <v>980</v>
      </c>
      <c r="H334" s="316" t="s">
        <v>1615</v>
      </c>
      <c r="I334" s="320" t="s">
        <v>1616</v>
      </c>
      <c r="J334" s="308" t="s">
        <v>764</v>
      </c>
      <c r="K334" s="309" t="s">
        <v>781</v>
      </c>
      <c r="L334" s="321" t="s">
        <v>781</v>
      </c>
      <c r="M334" s="322" t="s">
        <v>781</v>
      </c>
      <c r="N334" s="323" t="s">
        <v>781</v>
      </c>
      <c r="O334" s="324" t="s">
        <v>781</v>
      </c>
      <c r="P334" s="314" t="s">
        <v>1617</v>
      </c>
      <c r="S334" s="314">
        <v>7050</v>
      </c>
      <c r="T334" t="s">
        <v>281</v>
      </c>
    </row>
    <row r="335" spans="1:20">
      <c r="A335" s="314">
        <v>7050</v>
      </c>
      <c r="B335" s="315" t="s">
        <v>11</v>
      </c>
      <c r="C335" s="316" t="s">
        <v>761</v>
      </c>
      <c r="D335" s="317" t="s">
        <v>195</v>
      </c>
      <c r="E335" s="317" t="s">
        <v>781</v>
      </c>
      <c r="F335" s="318" t="s">
        <v>105</v>
      </c>
      <c r="G335" s="316">
        <v>4912</v>
      </c>
      <c r="H335" s="316" t="s">
        <v>1618</v>
      </c>
      <c r="I335" s="320" t="s">
        <v>1619</v>
      </c>
      <c r="J335" s="308" t="s">
        <v>764</v>
      </c>
      <c r="K335" s="309" t="s">
        <v>781</v>
      </c>
      <c r="L335" s="321" t="s">
        <v>781</v>
      </c>
      <c r="M335" s="322" t="s">
        <v>781</v>
      </c>
      <c r="N335" s="323" t="s">
        <v>781</v>
      </c>
      <c r="O335" s="324" t="s">
        <v>781</v>
      </c>
      <c r="P335" s="314" t="s">
        <v>1620</v>
      </c>
      <c r="S335" s="314">
        <v>7050</v>
      </c>
      <c r="T335" t="s">
        <v>281</v>
      </c>
    </row>
    <row r="336" spans="1:20">
      <c r="A336" s="314">
        <v>7050</v>
      </c>
      <c r="B336" s="315" t="s">
        <v>11</v>
      </c>
      <c r="C336" s="316" t="s">
        <v>761</v>
      </c>
      <c r="D336" s="317" t="s">
        <v>195</v>
      </c>
      <c r="E336" s="317" t="s">
        <v>781</v>
      </c>
      <c r="F336" s="318" t="s">
        <v>105</v>
      </c>
      <c r="G336" s="316">
        <v>1271.68</v>
      </c>
      <c r="H336" s="316" t="s">
        <v>1621</v>
      </c>
      <c r="I336" s="320" t="s">
        <v>1619</v>
      </c>
      <c r="J336" s="308" t="s">
        <v>764</v>
      </c>
      <c r="K336" s="309" t="s">
        <v>781</v>
      </c>
      <c r="L336" s="321" t="s">
        <v>781</v>
      </c>
      <c r="M336" s="322" t="s">
        <v>781</v>
      </c>
      <c r="N336" s="323" t="s">
        <v>781</v>
      </c>
      <c r="O336" s="324" t="s">
        <v>781</v>
      </c>
      <c r="P336" s="314" t="s">
        <v>1622</v>
      </c>
      <c r="S336" s="314">
        <v>7050</v>
      </c>
      <c r="T336" t="s">
        <v>281</v>
      </c>
    </row>
    <row r="337" spans="1:20">
      <c r="A337" s="314">
        <v>7050</v>
      </c>
      <c r="B337" s="315" t="s">
        <v>11</v>
      </c>
      <c r="C337" s="316" t="s">
        <v>761</v>
      </c>
      <c r="D337" s="317" t="s">
        <v>195</v>
      </c>
      <c r="E337" s="317" t="s">
        <v>781</v>
      </c>
      <c r="F337" s="318" t="s">
        <v>105</v>
      </c>
      <c r="G337" s="316">
        <v>10271</v>
      </c>
      <c r="H337" s="316" t="s">
        <v>1623</v>
      </c>
      <c r="I337" s="320" t="s">
        <v>1619</v>
      </c>
      <c r="J337" s="308" t="s">
        <v>764</v>
      </c>
      <c r="K337" s="309" t="s">
        <v>781</v>
      </c>
      <c r="L337" s="321" t="s">
        <v>781</v>
      </c>
      <c r="M337" s="322" t="s">
        <v>781</v>
      </c>
      <c r="N337" s="323" t="s">
        <v>781</v>
      </c>
      <c r="O337" s="324" t="s">
        <v>781</v>
      </c>
      <c r="P337" s="314" t="s">
        <v>1624</v>
      </c>
      <c r="S337" s="314">
        <v>7050</v>
      </c>
      <c r="T337" t="s">
        <v>281</v>
      </c>
    </row>
    <row r="338" spans="1:20">
      <c r="A338" s="314">
        <v>7050</v>
      </c>
      <c r="B338" s="315" t="s">
        <v>11</v>
      </c>
      <c r="C338" s="316" t="s">
        <v>761</v>
      </c>
      <c r="D338" s="317" t="s">
        <v>195</v>
      </c>
      <c r="E338" s="317" t="s">
        <v>781</v>
      </c>
      <c r="F338" s="318" t="s">
        <v>97</v>
      </c>
      <c r="G338" s="316">
        <v>79.47</v>
      </c>
      <c r="H338" s="316" t="s">
        <v>1625</v>
      </c>
      <c r="I338" s="320" t="s">
        <v>1626</v>
      </c>
      <c r="J338" s="308" t="s">
        <v>764</v>
      </c>
      <c r="K338" s="309" t="s">
        <v>781</v>
      </c>
      <c r="L338" s="321" t="s">
        <v>781</v>
      </c>
      <c r="M338" s="322" t="s">
        <v>781</v>
      </c>
      <c r="N338" s="323" t="s">
        <v>781</v>
      </c>
      <c r="O338" s="324" t="s">
        <v>781</v>
      </c>
      <c r="P338" s="314" t="s">
        <v>1627</v>
      </c>
      <c r="S338" s="314">
        <v>7050</v>
      </c>
      <c r="T338" t="s">
        <v>281</v>
      </c>
    </row>
    <row r="339" spans="1:20">
      <c r="A339" s="314">
        <v>7050</v>
      </c>
      <c r="B339" s="315" t="s">
        <v>11</v>
      </c>
      <c r="C339" s="316" t="s">
        <v>761</v>
      </c>
      <c r="D339" s="317" t="s">
        <v>195</v>
      </c>
      <c r="E339" s="317" t="s">
        <v>781</v>
      </c>
      <c r="F339" s="318" t="s">
        <v>89</v>
      </c>
      <c r="G339" s="316">
        <v>329.75</v>
      </c>
      <c r="H339" s="316" t="s">
        <v>1581</v>
      </c>
      <c r="I339" s="320" t="s">
        <v>1628</v>
      </c>
      <c r="J339" s="308" t="s">
        <v>764</v>
      </c>
      <c r="K339" s="309" t="s">
        <v>781</v>
      </c>
      <c r="L339" s="321" t="s">
        <v>781</v>
      </c>
      <c r="M339" s="322" t="s">
        <v>781</v>
      </c>
      <c r="N339" s="323" t="s">
        <v>781</v>
      </c>
      <c r="O339" s="324" t="s">
        <v>781</v>
      </c>
      <c r="P339" s="314" t="s">
        <v>1629</v>
      </c>
      <c r="S339" s="314">
        <v>7050</v>
      </c>
      <c r="T339" t="s">
        <v>281</v>
      </c>
    </row>
    <row r="340" spans="1:20">
      <c r="A340" s="314">
        <v>7050</v>
      </c>
      <c r="B340" s="315" t="s">
        <v>11</v>
      </c>
      <c r="C340" s="316" t="s">
        <v>761</v>
      </c>
      <c r="D340" s="317" t="s">
        <v>195</v>
      </c>
      <c r="E340" s="317" t="s">
        <v>781</v>
      </c>
      <c r="F340" s="318" t="s">
        <v>91</v>
      </c>
      <c r="G340" s="316">
        <v>178.79</v>
      </c>
      <c r="H340" s="316" t="s">
        <v>1630</v>
      </c>
      <c r="I340" s="320" t="s">
        <v>1631</v>
      </c>
      <c r="J340" s="308" t="s">
        <v>764</v>
      </c>
      <c r="K340" s="309" t="s">
        <v>781</v>
      </c>
      <c r="L340" s="321" t="s">
        <v>781</v>
      </c>
      <c r="M340" s="322" t="s">
        <v>781</v>
      </c>
      <c r="N340" s="323" t="s">
        <v>781</v>
      </c>
      <c r="O340" s="324" t="s">
        <v>781</v>
      </c>
      <c r="P340" s="314" t="s">
        <v>1632</v>
      </c>
      <c r="S340" s="314">
        <v>7050</v>
      </c>
      <c r="T340" t="s">
        <v>281</v>
      </c>
    </row>
    <row r="341" spans="1:20">
      <c r="A341" s="314">
        <v>7050</v>
      </c>
      <c r="B341" s="315" t="s">
        <v>11</v>
      </c>
      <c r="C341" s="316" t="s">
        <v>761</v>
      </c>
      <c r="D341" s="317" t="s">
        <v>195</v>
      </c>
      <c r="E341" s="317" t="s">
        <v>781</v>
      </c>
      <c r="F341" s="318" t="s">
        <v>93</v>
      </c>
      <c r="G341" s="316">
        <v>1292.8399999999999</v>
      </c>
      <c r="H341" s="316" t="s">
        <v>1633</v>
      </c>
      <c r="I341" s="320" t="s">
        <v>1634</v>
      </c>
      <c r="J341" s="308" t="s">
        <v>764</v>
      </c>
      <c r="K341" s="309" t="s">
        <v>781</v>
      </c>
      <c r="L341" s="321" t="s">
        <v>781</v>
      </c>
      <c r="M341" s="322" t="s">
        <v>781</v>
      </c>
      <c r="N341" s="323" t="s">
        <v>781</v>
      </c>
      <c r="O341" s="324" t="s">
        <v>781</v>
      </c>
      <c r="P341" s="314" t="s">
        <v>1635</v>
      </c>
      <c r="S341" s="314">
        <v>7050</v>
      </c>
      <c r="T341" t="s">
        <v>281</v>
      </c>
    </row>
    <row r="342" spans="1:20">
      <c r="A342" s="314">
        <v>7050</v>
      </c>
      <c r="B342" s="315" t="s">
        <v>11</v>
      </c>
      <c r="C342" s="316" t="s">
        <v>761</v>
      </c>
      <c r="D342" s="317" t="s">
        <v>195</v>
      </c>
      <c r="E342" s="317" t="s">
        <v>781</v>
      </c>
      <c r="F342" s="318" t="s">
        <v>91</v>
      </c>
      <c r="G342" s="316">
        <v>73.98</v>
      </c>
      <c r="H342" s="316" t="s">
        <v>1636</v>
      </c>
      <c r="I342" s="320" t="s">
        <v>1637</v>
      </c>
      <c r="J342" s="308" t="s">
        <v>764</v>
      </c>
      <c r="K342" s="309" t="s">
        <v>781</v>
      </c>
      <c r="L342" s="321" t="s">
        <v>781</v>
      </c>
      <c r="M342" s="322" t="s">
        <v>781</v>
      </c>
      <c r="N342" s="323" t="s">
        <v>781</v>
      </c>
      <c r="O342" s="324" t="s">
        <v>781</v>
      </c>
      <c r="P342" s="314" t="s">
        <v>1638</v>
      </c>
      <c r="S342" s="314">
        <v>7050</v>
      </c>
      <c r="T342" t="s">
        <v>281</v>
      </c>
    </row>
    <row r="343" spans="1:20">
      <c r="A343" s="314">
        <v>7050</v>
      </c>
      <c r="B343" s="315" t="s">
        <v>11</v>
      </c>
      <c r="C343" s="316" t="s">
        <v>761</v>
      </c>
      <c r="D343" s="317" t="s">
        <v>195</v>
      </c>
      <c r="E343" s="317" t="s">
        <v>781</v>
      </c>
      <c r="F343" s="318" t="s">
        <v>91</v>
      </c>
      <c r="G343" s="316">
        <v>1713.87</v>
      </c>
      <c r="H343" s="316" t="s">
        <v>977</v>
      </c>
      <c r="I343" s="320" t="s">
        <v>1639</v>
      </c>
      <c r="J343" s="308" t="s">
        <v>764</v>
      </c>
      <c r="K343" s="309" t="s">
        <v>781</v>
      </c>
      <c r="L343" s="321" t="s">
        <v>781</v>
      </c>
      <c r="M343" s="322" t="s">
        <v>781</v>
      </c>
      <c r="N343" s="323" t="s">
        <v>781</v>
      </c>
      <c r="O343" s="324" t="s">
        <v>781</v>
      </c>
      <c r="P343" s="314" t="s">
        <v>1640</v>
      </c>
      <c r="S343" s="314">
        <v>7050</v>
      </c>
      <c r="T343" t="s">
        <v>281</v>
      </c>
    </row>
    <row r="344" spans="1:20">
      <c r="A344" s="314">
        <v>7050</v>
      </c>
      <c r="B344" s="315" t="s">
        <v>11</v>
      </c>
      <c r="C344" s="316" t="s">
        <v>761</v>
      </c>
      <c r="D344" s="317" t="s">
        <v>195</v>
      </c>
      <c r="E344" s="317" t="s">
        <v>781</v>
      </c>
      <c r="F344" s="318" t="s">
        <v>103</v>
      </c>
      <c r="G344" s="316">
        <v>7534.65</v>
      </c>
      <c r="H344" s="316" t="s">
        <v>1641</v>
      </c>
      <c r="I344" s="320" t="s">
        <v>1642</v>
      </c>
      <c r="J344" s="308" t="s">
        <v>764</v>
      </c>
      <c r="K344" s="309" t="s">
        <v>781</v>
      </c>
      <c r="L344" s="321" t="s">
        <v>781</v>
      </c>
      <c r="M344" s="322" t="s">
        <v>781</v>
      </c>
      <c r="N344" s="323" t="s">
        <v>781</v>
      </c>
      <c r="O344" s="324" t="s">
        <v>781</v>
      </c>
      <c r="P344" s="314" t="s">
        <v>1643</v>
      </c>
      <c r="S344" s="314">
        <v>7050</v>
      </c>
      <c r="T344" t="s">
        <v>281</v>
      </c>
    </row>
    <row r="345" spans="1:20">
      <c r="A345" s="314">
        <v>7050</v>
      </c>
      <c r="B345" s="315" t="s">
        <v>11</v>
      </c>
      <c r="C345" s="316" t="s">
        <v>761</v>
      </c>
      <c r="D345" s="317" t="s">
        <v>195</v>
      </c>
      <c r="E345" s="317" t="s">
        <v>781</v>
      </c>
      <c r="F345" s="318" t="s">
        <v>81</v>
      </c>
      <c r="G345" s="316">
        <v>592.78</v>
      </c>
      <c r="H345" s="316" t="s">
        <v>1644</v>
      </c>
      <c r="I345" s="320" t="s">
        <v>1645</v>
      </c>
      <c r="J345" s="308" t="s">
        <v>764</v>
      </c>
      <c r="K345" s="309" t="s">
        <v>781</v>
      </c>
      <c r="L345" s="321" t="s">
        <v>781</v>
      </c>
      <c r="M345" s="322" t="s">
        <v>781</v>
      </c>
      <c r="N345" s="323" t="s">
        <v>781</v>
      </c>
      <c r="O345" s="324" t="s">
        <v>781</v>
      </c>
      <c r="P345" s="314" t="s">
        <v>1646</v>
      </c>
      <c r="S345" s="314">
        <v>7050</v>
      </c>
      <c r="T345" t="s">
        <v>281</v>
      </c>
    </row>
    <row r="346" spans="1:20">
      <c r="A346" s="314">
        <v>7050</v>
      </c>
      <c r="B346" s="315" t="s">
        <v>11</v>
      </c>
      <c r="C346" s="316" t="s">
        <v>761</v>
      </c>
      <c r="D346" s="317" t="s">
        <v>195</v>
      </c>
      <c r="E346" s="317" t="s">
        <v>781</v>
      </c>
      <c r="F346" s="318" t="s">
        <v>89</v>
      </c>
      <c r="G346" s="316">
        <v>114.45</v>
      </c>
      <c r="H346" s="316" t="s">
        <v>1647</v>
      </c>
      <c r="I346" s="320" t="s">
        <v>1648</v>
      </c>
      <c r="J346" s="308" t="s">
        <v>764</v>
      </c>
      <c r="K346" s="309" t="s">
        <v>781</v>
      </c>
      <c r="L346" s="321" t="s">
        <v>781</v>
      </c>
      <c r="M346" s="322" t="s">
        <v>781</v>
      </c>
      <c r="N346" s="323" t="s">
        <v>781</v>
      </c>
      <c r="O346" s="324" t="s">
        <v>781</v>
      </c>
      <c r="P346" s="314" t="s">
        <v>1649</v>
      </c>
      <c r="S346" s="314">
        <v>7050</v>
      </c>
      <c r="T346" t="s">
        <v>281</v>
      </c>
    </row>
    <row r="347" spans="1:20">
      <c r="A347" s="314">
        <v>7050</v>
      </c>
      <c r="B347" s="315" t="s">
        <v>11</v>
      </c>
      <c r="C347" s="316" t="s">
        <v>761</v>
      </c>
      <c r="D347" s="317" t="s">
        <v>195</v>
      </c>
      <c r="E347" s="317" t="s">
        <v>781</v>
      </c>
      <c r="F347" s="318" t="s">
        <v>93</v>
      </c>
      <c r="G347" s="316">
        <v>375</v>
      </c>
      <c r="H347" s="316" t="s">
        <v>1650</v>
      </c>
      <c r="I347" s="320" t="s">
        <v>1651</v>
      </c>
      <c r="J347" s="308" t="s">
        <v>764</v>
      </c>
      <c r="K347" s="309" t="s">
        <v>781</v>
      </c>
      <c r="L347" s="321" t="s">
        <v>781</v>
      </c>
      <c r="M347" s="322" t="s">
        <v>781</v>
      </c>
      <c r="N347" s="323" t="s">
        <v>781</v>
      </c>
      <c r="O347" s="324" t="s">
        <v>781</v>
      </c>
      <c r="P347" s="314" t="s">
        <v>1652</v>
      </c>
      <c r="S347" s="314">
        <v>7050</v>
      </c>
      <c r="T347" t="s">
        <v>281</v>
      </c>
    </row>
    <row r="348" spans="1:20">
      <c r="A348" s="314">
        <v>7050</v>
      </c>
      <c r="B348" s="315" t="s">
        <v>11</v>
      </c>
      <c r="C348" s="316" t="s">
        <v>761</v>
      </c>
      <c r="D348" s="317" t="s">
        <v>195</v>
      </c>
      <c r="E348" s="317" t="s">
        <v>781</v>
      </c>
      <c r="F348" s="318" t="s">
        <v>107</v>
      </c>
      <c r="G348" s="316">
        <v>921.81</v>
      </c>
      <c r="H348" s="316" t="s">
        <v>1653</v>
      </c>
      <c r="I348" s="320" t="s">
        <v>1654</v>
      </c>
      <c r="J348" s="308" t="s">
        <v>764</v>
      </c>
      <c r="K348" s="309" t="s">
        <v>781</v>
      </c>
      <c r="L348" s="321" t="s">
        <v>781</v>
      </c>
      <c r="M348" s="322" t="s">
        <v>781</v>
      </c>
      <c r="N348" s="323" t="s">
        <v>781</v>
      </c>
      <c r="O348" s="324" t="s">
        <v>781</v>
      </c>
      <c r="P348" s="314" t="s">
        <v>1655</v>
      </c>
      <c r="S348" s="314">
        <v>7050</v>
      </c>
      <c r="T348" t="s">
        <v>281</v>
      </c>
    </row>
    <row r="349" spans="1:20">
      <c r="A349" s="314">
        <v>7050</v>
      </c>
      <c r="B349" s="315" t="s">
        <v>11</v>
      </c>
      <c r="C349" s="316" t="s">
        <v>761</v>
      </c>
      <c r="D349" s="317" t="s">
        <v>195</v>
      </c>
      <c r="E349" s="317" t="s">
        <v>781</v>
      </c>
      <c r="F349" s="318" t="s">
        <v>93</v>
      </c>
      <c r="G349" s="316">
        <v>122.96</v>
      </c>
      <c r="H349" s="316" t="s">
        <v>1656</v>
      </c>
      <c r="I349" s="320" t="s">
        <v>1657</v>
      </c>
      <c r="J349" s="308" t="s">
        <v>764</v>
      </c>
      <c r="K349" s="309" t="s">
        <v>781</v>
      </c>
      <c r="L349" s="321" t="s">
        <v>781</v>
      </c>
      <c r="M349" s="322" t="s">
        <v>781</v>
      </c>
      <c r="N349" s="323" t="s">
        <v>781</v>
      </c>
      <c r="O349" s="324" t="s">
        <v>781</v>
      </c>
      <c r="P349" s="314" t="s">
        <v>1658</v>
      </c>
      <c r="S349" s="314">
        <v>7050</v>
      </c>
      <c r="T349" t="s">
        <v>281</v>
      </c>
    </row>
    <row r="350" spans="1:20">
      <c r="A350" s="314">
        <v>7050</v>
      </c>
      <c r="B350" s="315" t="s">
        <v>11</v>
      </c>
      <c r="C350" s="316" t="s">
        <v>761</v>
      </c>
      <c r="D350" s="317" t="s">
        <v>195</v>
      </c>
      <c r="E350" s="317" t="s">
        <v>781</v>
      </c>
      <c r="F350" s="318" t="s">
        <v>89</v>
      </c>
      <c r="G350" s="316">
        <v>180</v>
      </c>
      <c r="H350" s="316" t="s">
        <v>1659</v>
      </c>
      <c r="I350" s="320" t="s">
        <v>1660</v>
      </c>
      <c r="J350" s="308" t="s">
        <v>764</v>
      </c>
      <c r="K350" s="309" t="s">
        <v>781</v>
      </c>
      <c r="L350" s="321" t="s">
        <v>781</v>
      </c>
      <c r="M350" s="322" t="s">
        <v>781</v>
      </c>
      <c r="N350" s="323" t="s">
        <v>781</v>
      </c>
      <c r="O350" s="324" t="s">
        <v>781</v>
      </c>
      <c r="P350" s="314" t="s">
        <v>1661</v>
      </c>
      <c r="S350" s="314">
        <v>7050</v>
      </c>
      <c r="T350" t="s">
        <v>281</v>
      </c>
    </row>
    <row r="351" spans="1:20">
      <c r="A351" s="314">
        <v>7050</v>
      </c>
      <c r="B351" s="315" t="s">
        <v>11</v>
      </c>
      <c r="C351" s="316" t="s">
        <v>761</v>
      </c>
      <c r="D351" s="317" t="s">
        <v>195</v>
      </c>
      <c r="E351" s="317" t="s">
        <v>781</v>
      </c>
      <c r="F351" s="318" t="s">
        <v>97</v>
      </c>
      <c r="G351" s="316">
        <v>258.95999999999998</v>
      </c>
      <c r="H351" s="316" t="s">
        <v>1662</v>
      </c>
      <c r="I351" s="320" t="s">
        <v>1663</v>
      </c>
      <c r="J351" s="308" t="s">
        <v>764</v>
      </c>
      <c r="K351" s="309" t="s">
        <v>781</v>
      </c>
      <c r="L351" s="321" t="s">
        <v>781</v>
      </c>
      <c r="M351" s="322" t="s">
        <v>781</v>
      </c>
      <c r="N351" s="323" t="s">
        <v>781</v>
      </c>
      <c r="O351" s="324" t="s">
        <v>781</v>
      </c>
      <c r="P351" s="314" t="s">
        <v>1664</v>
      </c>
      <c r="S351" s="314">
        <v>7050</v>
      </c>
      <c r="T351" t="s">
        <v>281</v>
      </c>
    </row>
    <row r="352" spans="1:20">
      <c r="A352">
        <v>1002</v>
      </c>
      <c r="B352" t="s">
        <v>10</v>
      </c>
      <c r="C352" t="s">
        <v>754</v>
      </c>
      <c r="D352" t="s">
        <v>192</v>
      </c>
      <c r="E352" t="s">
        <v>755</v>
      </c>
      <c r="F352" t="s">
        <v>35</v>
      </c>
      <c r="G352">
        <v>4995.32</v>
      </c>
      <c r="H352" t="s">
        <v>756</v>
      </c>
      <c r="I352" t="s">
        <v>757</v>
      </c>
      <c r="K352" t="s">
        <v>758</v>
      </c>
      <c r="L352" t="s">
        <v>549</v>
      </c>
      <c r="O352" t="s">
        <v>759</v>
      </c>
      <c r="P352" t="s">
        <v>1665</v>
      </c>
      <c r="S352">
        <v>1002</v>
      </c>
      <c r="T352" t="s">
        <v>281</v>
      </c>
    </row>
    <row r="353" spans="1:20">
      <c r="A353">
        <v>2238</v>
      </c>
      <c r="B353" t="s">
        <v>11</v>
      </c>
      <c r="C353" t="s">
        <v>754</v>
      </c>
      <c r="D353" t="s">
        <v>196</v>
      </c>
      <c r="E353" t="s">
        <v>755</v>
      </c>
      <c r="F353" t="s">
        <v>110</v>
      </c>
      <c r="G353">
        <v>130.9</v>
      </c>
      <c r="H353" t="s">
        <v>756</v>
      </c>
      <c r="I353" t="s">
        <v>1007</v>
      </c>
      <c r="J353" t="s">
        <v>819</v>
      </c>
      <c r="L353" t="s">
        <v>759</v>
      </c>
      <c r="O353" t="s">
        <v>759</v>
      </c>
      <c r="P353" t="s">
        <v>1666</v>
      </c>
      <c r="S353">
        <v>2238</v>
      </c>
      <c r="T353" t="s">
        <v>281</v>
      </c>
    </row>
    <row r="354" spans="1:20">
      <c r="A354">
        <v>2238</v>
      </c>
      <c r="B354" t="s">
        <v>11</v>
      </c>
      <c r="C354" t="s">
        <v>761</v>
      </c>
      <c r="D354" t="s">
        <v>195</v>
      </c>
      <c r="F354" t="s">
        <v>105</v>
      </c>
      <c r="G354">
        <v>9680.9700000000012</v>
      </c>
      <c r="H354" t="s">
        <v>1667</v>
      </c>
      <c r="I354" t="s">
        <v>275</v>
      </c>
      <c r="J354" t="s">
        <v>764</v>
      </c>
      <c r="L354" t="s">
        <v>759</v>
      </c>
      <c r="O354" t="s">
        <v>759</v>
      </c>
      <c r="P354" t="s">
        <v>1668</v>
      </c>
      <c r="S354">
        <v>2238</v>
      </c>
      <c r="T354" t="s">
        <v>281</v>
      </c>
    </row>
    <row r="355" spans="1:20">
      <c r="A355">
        <v>2238</v>
      </c>
      <c r="B355" t="s">
        <v>11</v>
      </c>
      <c r="C355" t="s">
        <v>754</v>
      </c>
      <c r="D355" t="s">
        <v>196</v>
      </c>
      <c r="F355" t="s">
        <v>110</v>
      </c>
      <c r="G355">
        <v>479.34</v>
      </c>
      <c r="H355" t="s">
        <v>756</v>
      </c>
      <c r="I355" t="s">
        <v>1669</v>
      </c>
      <c r="J355" t="s">
        <v>819</v>
      </c>
      <c r="L355" t="s">
        <v>759</v>
      </c>
      <c r="O355" t="s">
        <v>759</v>
      </c>
      <c r="P355" t="s">
        <v>1670</v>
      </c>
      <c r="S355">
        <v>2238</v>
      </c>
      <c r="T355" t="s">
        <v>281</v>
      </c>
    </row>
    <row r="356" spans="1:20">
      <c r="A356">
        <v>2238</v>
      </c>
      <c r="B356" t="s">
        <v>11</v>
      </c>
      <c r="C356" t="s">
        <v>761</v>
      </c>
      <c r="D356" t="s">
        <v>195</v>
      </c>
      <c r="F356" t="s">
        <v>89</v>
      </c>
      <c r="G356">
        <v>255</v>
      </c>
      <c r="H356" t="s">
        <v>1671</v>
      </c>
      <c r="I356" t="s">
        <v>1672</v>
      </c>
      <c r="J356" t="s">
        <v>764</v>
      </c>
      <c r="L356" t="s">
        <v>759</v>
      </c>
      <c r="O356" t="s">
        <v>759</v>
      </c>
      <c r="P356" t="s">
        <v>1673</v>
      </c>
      <c r="S356">
        <v>2238</v>
      </c>
      <c r="T356" t="s">
        <v>281</v>
      </c>
    </row>
    <row r="357" spans="1:20">
      <c r="A357">
        <v>2238</v>
      </c>
      <c r="B357" t="s">
        <v>11</v>
      </c>
      <c r="C357" t="s">
        <v>761</v>
      </c>
      <c r="D357" t="s">
        <v>195</v>
      </c>
      <c r="F357" t="s">
        <v>77</v>
      </c>
      <c r="G357">
        <v>1040.6600000000001</v>
      </c>
      <c r="H357" t="s">
        <v>980</v>
      </c>
      <c r="I357" t="s">
        <v>1674</v>
      </c>
      <c r="J357" t="s">
        <v>764</v>
      </c>
      <c r="L357" t="s">
        <v>759</v>
      </c>
      <c r="O357" t="s">
        <v>759</v>
      </c>
      <c r="P357" t="s">
        <v>1675</v>
      </c>
      <c r="S357">
        <v>2238</v>
      </c>
      <c r="T357" t="s">
        <v>281</v>
      </c>
    </row>
    <row r="358" spans="1:20">
      <c r="A358">
        <v>2238</v>
      </c>
      <c r="B358" t="s">
        <v>11</v>
      </c>
      <c r="C358" t="s">
        <v>761</v>
      </c>
      <c r="D358" t="s">
        <v>195</v>
      </c>
      <c r="F358" t="s">
        <v>91</v>
      </c>
      <c r="G358">
        <v>1783.89</v>
      </c>
      <c r="H358" t="s">
        <v>867</v>
      </c>
      <c r="I358" t="s">
        <v>1676</v>
      </c>
      <c r="J358" t="s">
        <v>764</v>
      </c>
      <c r="L358" t="s">
        <v>759</v>
      </c>
      <c r="O358" t="s">
        <v>759</v>
      </c>
      <c r="P358" t="s">
        <v>1677</v>
      </c>
      <c r="S358">
        <v>2238</v>
      </c>
      <c r="T358" t="s">
        <v>281</v>
      </c>
    </row>
    <row r="359" spans="1:20">
      <c r="A359">
        <v>2238</v>
      </c>
      <c r="B359" t="s">
        <v>11</v>
      </c>
      <c r="C359" t="s">
        <v>761</v>
      </c>
      <c r="D359" t="s">
        <v>195</v>
      </c>
      <c r="F359" t="s">
        <v>91</v>
      </c>
      <c r="G359">
        <v>2455</v>
      </c>
      <c r="H359" t="s">
        <v>1678</v>
      </c>
      <c r="I359" t="s">
        <v>1676</v>
      </c>
      <c r="J359" t="s">
        <v>764</v>
      </c>
      <c r="L359" t="s">
        <v>759</v>
      </c>
      <c r="O359" t="s">
        <v>759</v>
      </c>
      <c r="P359" t="s">
        <v>1679</v>
      </c>
      <c r="S359">
        <v>2238</v>
      </c>
      <c r="T359" t="s">
        <v>281</v>
      </c>
    </row>
    <row r="360" spans="1:20">
      <c r="A360">
        <v>2238</v>
      </c>
      <c r="B360" t="s">
        <v>11</v>
      </c>
      <c r="C360" t="s">
        <v>761</v>
      </c>
      <c r="D360" t="s">
        <v>195</v>
      </c>
      <c r="F360" t="s">
        <v>91</v>
      </c>
      <c r="G360">
        <v>483.54</v>
      </c>
      <c r="H360" t="s">
        <v>1680</v>
      </c>
      <c r="I360" t="s">
        <v>1676</v>
      </c>
      <c r="J360" t="s">
        <v>764</v>
      </c>
      <c r="L360" t="s">
        <v>759</v>
      </c>
      <c r="O360" t="s">
        <v>759</v>
      </c>
      <c r="P360" t="s">
        <v>1681</v>
      </c>
      <c r="S360">
        <v>2238</v>
      </c>
      <c r="T360" t="s">
        <v>281</v>
      </c>
    </row>
    <row r="361" spans="1:20">
      <c r="A361">
        <v>2238</v>
      </c>
      <c r="B361" t="s">
        <v>11</v>
      </c>
      <c r="C361" t="s">
        <v>761</v>
      </c>
      <c r="D361" t="s">
        <v>195</v>
      </c>
      <c r="F361" t="s">
        <v>105</v>
      </c>
      <c r="G361">
        <v>3660</v>
      </c>
      <c r="H361" t="s">
        <v>1682</v>
      </c>
      <c r="I361" t="s">
        <v>1140</v>
      </c>
      <c r="J361" t="s">
        <v>764</v>
      </c>
      <c r="L361" t="s">
        <v>759</v>
      </c>
      <c r="O361" t="s">
        <v>759</v>
      </c>
      <c r="P361" t="s">
        <v>1683</v>
      </c>
      <c r="S361">
        <v>2238</v>
      </c>
      <c r="T361" t="s">
        <v>281</v>
      </c>
    </row>
    <row r="362" spans="1:20">
      <c r="A362">
        <v>2236</v>
      </c>
      <c r="B362" t="s">
        <v>11</v>
      </c>
      <c r="C362" t="s">
        <v>754</v>
      </c>
      <c r="D362" t="s">
        <v>196</v>
      </c>
      <c r="E362" t="s">
        <v>755</v>
      </c>
      <c r="F362" t="s">
        <v>110</v>
      </c>
      <c r="G362">
        <v>130.9</v>
      </c>
      <c r="H362" t="s">
        <v>756</v>
      </c>
      <c r="I362" t="s">
        <v>1007</v>
      </c>
      <c r="J362" t="s">
        <v>819</v>
      </c>
      <c r="L362" t="s">
        <v>759</v>
      </c>
      <c r="O362" t="s">
        <v>759</v>
      </c>
      <c r="P362" t="s">
        <v>1684</v>
      </c>
      <c r="S362">
        <v>2236</v>
      </c>
      <c r="T362" t="s">
        <v>281</v>
      </c>
    </row>
    <row r="363" spans="1:20">
      <c r="A363">
        <v>2236</v>
      </c>
      <c r="B363" t="s">
        <v>11</v>
      </c>
      <c r="C363" t="s">
        <v>754</v>
      </c>
      <c r="D363" t="s">
        <v>196</v>
      </c>
      <c r="F363" t="s">
        <v>103</v>
      </c>
      <c r="G363">
        <v>22878</v>
      </c>
      <c r="H363" t="s">
        <v>754</v>
      </c>
      <c r="I363" t="s">
        <v>1685</v>
      </c>
      <c r="J363" t="s">
        <v>819</v>
      </c>
      <c r="L363" t="s">
        <v>759</v>
      </c>
      <c r="O363" t="s">
        <v>759</v>
      </c>
      <c r="P363" t="s">
        <v>1686</v>
      </c>
      <c r="S363">
        <v>2236</v>
      </c>
      <c r="T363" t="s">
        <v>281</v>
      </c>
    </row>
    <row r="364" spans="1:20">
      <c r="A364">
        <v>2236</v>
      </c>
      <c r="B364" t="s">
        <v>11</v>
      </c>
      <c r="C364" t="s">
        <v>761</v>
      </c>
      <c r="D364" t="s">
        <v>195</v>
      </c>
      <c r="F364" t="s">
        <v>85</v>
      </c>
      <c r="G364">
        <v>5000</v>
      </c>
      <c r="H364" t="s">
        <v>1687</v>
      </c>
      <c r="I364" t="s">
        <v>1688</v>
      </c>
      <c r="J364" t="s">
        <v>764</v>
      </c>
      <c r="L364" t="s">
        <v>759</v>
      </c>
      <c r="O364" t="s">
        <v>759</v>
      </c>
      <c r="P364" t="s">
        <v>1689</v>
      </c>
      <c r="S364">
        <v>2236</v>
      </c>
      <c r="T364" t="s">
        <v>281</v>
      </c>
    </row>
    <row r="365" spans="1:20">
      <c r="A365">
        <v>2236</v>
      </c>
      <c r="B365" t="s">
        <v>11</v>
      </c>
      <c r="C365" t="s">
        <v>761</v>
      </c>
      <c r="D365" t="s">
        <v>195</v>
      </c>
      <c r="F365" t="s">
        <v>110</v>
      </c>
      <c r="G365">
        <v>2500</v>
      </c>
      <c r="H365" t="s">
        <v>1690</v>
      </c>
      <c r="I365" t="s">
        <v>1691</v>
      </c>
      <c r="J365" t="s">
        <v>764</v>
      </c>
      <c r="L365" t="s">
        <v>759</v>
      </c>
      <c r="O365" t="s">
        <v>759</v>
      </c>
      <c r="P365" t="s">
        <v>1692</v>
      </c>
      <c r="S365">
        <v>2236</v>
      </c>
      <c r="T365" t="s">
        <v>281</v>
      </c>
    </row>
    <row r="366" spans="1:20">
      <c r="A366">
        <v>2236</v>
      </c>
      <c r="B366" t="s">
        <v>11</v>
      </c>
      <c r="C366" t="s">
        <v>761</v>
      </c>
      <c r="D366" t="s">
        <v>195</v>
      </c>
      <c r="F366" t="s">
        <v>105</v>
      </c>
      <c r="G366">
        <v>1509.88</v>
      </c>
      <c r="H366" t="s">
        <v>1693</v>
      </c>
      <c r="I366" t="s">
        <v>1694</v>
      </c>
      <c r="J366" t="s">
        <v>764</v>
      </c>
      <c r="L366" t="s">
        <v>759</v>
      </c>
      <c r="O366" t="s">
        <v>759</v>
      </c>
      <c r="P366" t="s">
        <v>1695</v>
      </c>
      <c r="S366">
        <v>2236</v>
      </c>
      <c r="T366" t="s">
        <v>281</v>
      </c>
    </row>
    <row r="367" spans="1:20">
      <c r="A367">
        <v>2236</v>
      </c>
      <c r="B367" t="s">
        <v>11</v>
      </c>
      <c r="C367" t="s">
        <v>761</v>
      </c>
      <c r="D367" t="s">
        <v>195</v>
      </c>
      <c r="F367" t="s">
        <v>105</v>
      </c>
      <c r="G367">
        <v>1490</v>
      </c>
      <c r="H367" t="s">
        <v>1074</v>
      </c>
      <c r="I367" t="s">
        <v>1694</v>
      </c>
      <c r="J367" t="s">
        <v>764</v>
      </c>
      <c r="L367" t="s">
        <v>759</v>
      </c>
      <c r="O367" t="s">
        <v>759</v>
      </c>
      <c r="P367" t="s">
        <v>1696</v>
      </c>
      <c r="S367">
        <v>2236</v>
      </c>
      <c r="T367" t="s">
        <v>281</v>
      </c>
    </row>
    <row r="368" spans="1:20">
      <c r="A368">
        <v>2465</v>
      </c>
      <c r="B368" t="s">
        <v>10</v>
      </c>
      <c r="C368" t="s">
        <v>754</v>
      </c>
      <c r="D368" t="s">
        <v>192</v>
      </c>
      <c r="E368" t="s">
        <v>755</v>
      </c>
      <c r="F368" t="s">
        <v>35</v>
      </c>
      <c r="G368">
        <v>5135.55</v>
      </c>
      <c r="H368" t="s">
        <v>756</v>
      </c>
      <c r="I368" t="s">
        <v>757</v>
      </c>
      <c r="K368" t="s">
        <v>758</v>
      </c>
      <c r="L368" t="s">
        <v>549</v>
      </c>
      <c r="O368" t="s">
        <v>759</v>
      </c>
      <c r="P368" t="s">
        <v>1697</v>
      </c>
      <c r="S368">
        <v>2465</v>
      </c>
      <c r="T368" t="s">
        <v>281</v>
      </c>
    </row>
    <row r="369" spans="1:20">
      <c r="A369">
        <v>2465</v>
      </c>
      <c r="B369" t="s">
        <v>11</v>
      </c>
      <c r="C369" t="s">
        <v>761</v>
      </c>
      <c r="D369" t="s">
        <v>195</v>
      </c>
      <c r="F369" t="s">
        <v>85</v>
      </c>
      <c r="G369">
        <v>181.23</v>
      </c>
      <c r="H369" t="s">
        <v>1698</v>
      </c>
      <c r="I369" t="s">
        <v>1699</v>
      </c>
      <c r="J369" t="s">
        <v>764</v>
      </c>
      <c r="L369" t="s">
        <v>759</v>
      </c>
      <c r="O369" t="s">
        <v>759</v>
      </c>
      <c r="P369" t="s">
        <v>1700</v>
      </c>
      <c r="S369">
        <v>2465</v>
      </c>
      <c r="T369" t="s">
        <v>281</v>
      </c>
    </row>
    <row r="370" spans="1:20">
      <c r="A370">
        <v>2465</v>
      </c>
      <c r="B370" t="s">
        <v>11</v>
      </c>
      <c r="C370" t="s">
        <v>761</v>
      </c>
      <c r="D370" t="s">
        <v>195</v>
      </c>
      <c r="F370" t="s">
        <v>85</v>
      </c>
      <c r="G370">
        <v>3208.75</v>
      </c>
      <c r="H370" t="s">
        <v>1698</v>
      </c>
      <c r="I370" t="s">
        <v>1699</v>
      </c>
      <c r="J370" t="s">
        <v>764</v>
      </c>
      <c r="L370" t="s">
        <v>759</v>
      </c>
      <c r="O370" t="s">
        <v>759</v>
      </c>
      <c r="P370" t="s">
        <v>1701</v>
      </c>
      <c r="S370">
        <v>2465</v>
      </c>
      <c r="T370" t="s">
        <v>281</v>
      </c>
    </row>
    <row r="371" spans="1:20">
      <c r="A371">
        <v>2465</v>
      </c>
      <c r="B371" t="s">
        <v>11</v>
      </c>
      <c r="C371" t="s">
        <v>761</v>
      </c>
      <c r="D371" t="s">
        <v>195</v>
      </c>
      <c r="F371" t="s">
        <v>85</v>
      </c>
      <c r="G371">
        <v>3433.12</v>
      </c>
      <c r="H371" t="s">
        <v>1597</v>
      </c>
      <c r="I371" t="s">
        <v>1699</v>
      </c>
      <c r="J371" t="s">
        <v>764</v>
      </c>
      <c r="L371" t="s">
        <v>759</v>
      </c>
      <c r="O371" t="s">
        <v>759</v>
      </c>
      <c r="P371" t="s">
        <v>1702</v>
      </c>
      <c r="S371">
        <v>2465</v>
      </c>
      <c r="T371" t="s">
        <v>281</v>
      </c>
    </row>
    <row r="372" spans="1:20">
      <c r="A372">
        <v>2465</v>
      </c>
      <c r="B372" t="s">
        <v>11</v>
      </c>
      <c r="C372" t="s">
        <v>761</v>
      </c>
      <c r="D372" t="s">
        <v>195</v>
      </c>
      <c r="F372" t="s">
        <v>103</v>
      </c>
      <c r="G372">
        <v>12273.69</v>
      </c>
      <c r="H372" t="s">
        <v>1703</v>
      </c>
      <c r="I372" t="s">
        <v>1704</v>
      </c>
      <c r="J372" t="s">
        <v>764</v>
      </c>
      <c r="L372" t="s">
        <v>759</v>
      </c>
      <c r="O372" t="s">
        <v>759</v>
      </c>
      <c r="P372" t="s">
        <v>1705</v>
      </c>
      <c r="S372">
        <v>2465</v>
      </c>
      <c r="T372" t="s">
        <v>281</v>
      </c>
    </row>
    <row r="373" spans="1:20">
      <c r="A373">
        <v>2465</v>
      </c>
      <c r="B373" t="s">
        <v>11</v>
      </c>
      <c r="C373" t="s">
        <v>761</v>
      </c>
      <c r="D373" t="s">
        <v>195</v>
      </c>
      <c r="F373" t="s">
        <v>105</v>
      </c>
      <c r="G373">
        <v>1120</v>
      </c>
      <c r="H373" t="s">
        <v>1394</v>
      </c>
      <c r="I373" t="s">
        <v>1682</v>
      </c>
      <c r="J373" t="s">
        <v>764</v>
      </c>
      <c r="L373" t="s">
        <v>759</v>
      </c>
      <c r="O373" t="s">
        <v>759</v>
      </c>
      <c r="P373" t="s">
        <v>1706</v>
      </c>
      <c r="S373">
        <v>2465</v>
      </c>
      <c r="T373" t="s">
        <v>281</v>
      </c>
    </row>
    <row r="374" spans="1:20">
      <c r="A374">
        <v>2465</v>
      </c>
      <c r="B374" t="s">
        <v>11</v>
      </c>
      <c r="C374" t="s">
        <v>761</v>
      </c>
      <c r="D374" t="s">
        <v>195</v>
      </c>
      <c r="F374" t="s">
        <v>107</v>
      </c>
      <c r="G374">
        <v>1000</v>
      </c>
      <c r="H374" t="s">
        <v>1707</v>
      </c>
      <c r="I374" t="s">
        <v>1708</v>
      </c>
      <c r="J374" t="s">
        <v>764</v>
      </c>
      <c r="L374" t="s">
        <v>759</v>
      </c>
      <c r="O374" t="s">
        <v>759</v>
      </c>
      <c r="P374" t="s">
        <v>1709</v>
      </c>
      <c r="S374">
        <v>2465</v>
      </c>
      <c r="T374" t="s">
        <v>281</v>
      </c>
    </row>
    <row r="375" spans="1:20">
      <c r="A375">
        <v>4801</v>
      </c>
      <c r="B375" t="s">
        <v>11</v>
      </c>
      <c r="C375" t="s">
        <v>761</v>
      </c>
      <c r="D375" t="s">
        <v>195</v>
      </c>
      <c r="F375" t="s">
        <v>85</v>
      </c>
      <c r="G375">
        <v>6368.71</v>
      </c>
      <c r="H375" t="s">
        <v>785</v>
      </c>
      <c r="I375" t="s">
        <v>1710</v>
      </c>
      <c r="J375" t="s">
        <v>764</v>
      </c>
      <c r="L375" t="s">
        <v>759</v>
      </c>
      <c r="O375" t="s">
        <v>759</v>
      </c>
      <c r="P375" t="s">
        <v>1711</v>
      </c>
      <c r="S375">
        <v>4801</v>
      </c>
      <c r="T375" t="s">
        <v>281</v>
      </c>
    </row>
    <row r="376" spans="1:20">
      <c r="A376">
        <v>4801</v>
      </c>
      <c r="B376" t="s">
        <v>11</v>
      </c>
      <c r="C376" t="s">
        <v>761</v>
      </c>
      <c r="D376" t="s">
        <v>195</v>
      </c>
      <c r="F376" t="s">
        <v>85</v>
      </c>
      <c r="G376">
        <v>6368.71</v>
      </c>
      <c r="H376" t="s">
        <v>785</v>
      </c>
      <c r="I376" t="s">
        <v>1712</v>
      </c>
      <c r="J376" t="s">
        <v>764</v>
      </c>
      <c r="L376" t="s">
        <v>759</v>
      </c>
      <c r="O376" t="s">
        <v>759</v>
      </c>
      <c r="P376" t="s">
        <v>1713</v>
      </c>
      <c r="S376">
        <v>4801</v>
      </c>
      <c r="T376" t="s">
        <v>281</v>
      </c>
    </row>
    <row r="377" spans="1:20">
      <c r="A377">
        <v>4801</v>
      </c>
      <c r="B377" t="s">
        <v>11</v>
      </c>
      <c r="C377" t="s">
        <v>761</v>
      </c>
      <c r="D377" t="s">
        <v>195</v>
      </c>
      <c r="F377" t="s">
        <v>85</v>
      </c>
      <c r="G377">
        <v>6698.73</v>
      </c>
      <c r="H377" t="s">
        <v>785</v>
      </c>
      <c r="I377" t="s">
        <v>1714</v>
      </c>
      <c r="J377" t="s">
        <v>764</v>
      </c>
      <c r="L377" t="s">
        <v>759</v>
      </c>
      <c r="O377" t="s">
        <v>759</v>
      </c>
      <c r="P377" t="s">
        <v>1715</v>
      </c>
      <c r="S377">
        <v>4801</v>
      </c>
      <c r="T377" t="s">
        <v>281</v>
      </c>
    </row>
    <row r="378" spans="1:20">
      <c r="A378">
        <v>4801</v>
      </c>
      <c r="B378" t="s">
        <v>11</v>
      </c>
      <c r="C378" t="s">
        <v>761</v>
      </c>
      <c r="D378" t="s">
        <v>195</v>
      </c>
      <c r="F378" t="s">
        <v>85</v>
      </c>
      <c r="G378">
        <v>6698.73</v>
      </c>
      <c r="H378" t="s">
        <v>785</v>
      </c>
      <c r="I378" t="s">
        <v>1716</v>
      </c>
      <c r="J378" t="s">
        <v>764</v>
      </c>
      <c r="L378" t="s">
        <v>759</v>
      </c>
      <c r="O378" t="s">
        <v>759</v>
      </c>
      <c r="P378" t="s">
        <v>1717</v>
      </c>
      <c r="S378">
        <v>4801</v>
      </c>
      <c r="T378" t="s">
        <v>281</v>
      </c>
    </row>
    <row r="379" spans="1:20">
      <c r="A379">
        <v>1048</v>
      </c>
      <c r="B379" t="s">
        <v>10</v>
      </c>
      <c r="C379" t="s">
        <v>754</v>
      </c>
      <c r="D379" t="s">
        <v>192</v>
      </c>
      <c r="E379" t="s">
        <v>755</v>
      </c>
      <c r="F379" t="s">
        <v>35</v>
      </c>
      <c r="G379">
        <v>10245.299999999999</v>
      </c>
      <c r="H379" t="s">
        <v>756</v>
      </c>
      <c r="I379" t="s">
        <v>757</v>
      </c>
      <c r="K379" t="s">
        <v>758</v>
      </c>
      <c r="L379" t="s">
        <v>549</v>
      </c>
      <c r="O379" t="s">
        <v>759</v>
      </c>
      <c r="P379" t="s">
        <v>1718</v>
      </c>
      <c r="S379">
        <v>1048</v>
      </c>
      <c r="T379" t="s">
        <v>281</v>
      </c>
    </row>
    <row r="380" spans="1:20">
      <c r="A380">
        <v>2312</v>
      </c>
      <c r="B380" t="s">
        <v>10</v>
      </c>
      <c r="C380" t="s">
        <v>754</v>
      </c>
      <c r="D380" t="s">
        <v>192</v>
      </c>
      <c r="E380" t="s">
        <v>755</v>
      </c>
      <c r="F380" t="s">
        <v>35</v>
      </c>
      <c r="G380">
        <v>82.82</v>
      </c>
      <c r="H380" t="s">
        <v>756</v>
      </c>
      <c r="I380" t="s">
        <v>757</v>
      </c>
      <c r="K380" t="s">
        <v>758</v>
      </c>
      <c r="L380" t="s">
        <v>549</v>
      </c>
      <c r="O380" t="s">
        <v>759</v>
      </c>
      <c r="P380" t="s">
        <v>1719</v>
      </c>
      <c r="S380">
        <v>2312</v>
      </c>
      <c r="T380" t="s">
        <v>281</v>
      </c>
    </row>
    <row r="381" spans="1:20">
      <c r="A381">
        <v>2312</v>
      </c>
      <c r="B381" t="s">
        <v>10</v>
      </c>
      <c r="C381" t="s">
        <v>754</v>
      </c>
      <c r="D381" t="s">
        <v>192</v>
      </c>
      <c r="F381" t="s">
        <v>22</v>
      </c>
      <c r="G381">
        <v>27366.41</v>
      </c>
      <c r="H381" t="s">
        <v>756</v>
      </c>
      <c r="I381" t="s">
        <v>1720</v>
      </c>
      <c r="K381" t="s">
        <v>1221</v>
      </c>
      <c r="L381" t="s">
        <v>549</v>
      </c>
      <c r="O381" t="s">
        <v>759</v>
      </c>
      <c r="P381" t="s">
        <v>1721</v>
      </c>
      <c r="S381">
        <v>2312</v>
      </c>
      <c r="T381" t="s">
        <v>281</v>
      </c>
    </row>
    <row r="382" spans="1:20">
      <c r="A382">
        <v>2312</v>
      </c>
      <c r="B382" t="s">
        <v>10</v>
      </c>
      <c r="C382" t="s">
        <v>761</v>
      </c>
      <c r="D382" t="s">
        <v>191</v>
      </c>
      <c r="F382" t="s">
        <v>35</v>
      </c>
      <c r="G382">
        <v>15367.28</v>
      </c>
      <c r="H382" t="s">
        <v>1722</v>
      </c>
      <c r="I382" t="s">
        <v>1723</v>
      </c>
      <c r="K382" t="s">
        <v>1328</v>
      </c>
      <c r="L382" t="s">
        <v>549</v>
      </c>
      <c r="O382" t="s">
        <v>759</v>
      </c>
      <c r="P382" t="s">
        <v>1724</v>
      </c>
      <c r="S382">
        <v>2312</v>
      </c>
      <c r="T382" t="s">
        <v>281</v>
      </c>
    </row>
    <row r="383" spans="1:20">
      <c r="A383">
        <v>2312</v>
      </c>
      <c r="B383" t="s">
        <v>10</v>
      </c>
      <c r="C383" t="s">
        <v>754</v>
      </c>
      <c r="D383" t="s">
        <v>192</v>
      </c>
      <c r="F383" t="s">
        <v>35</v>
      </c>
      <c r="G383">
        <v>10055.4</v>
      </c>
      <c r="H383" t="s">
        <v>756</v>
      </c>
      <c r="I383" t="s">
        <v>1725</v>
      </c>
      <c r="K383" t="s">
        <v>1221</v>
      </c>
      <c r="L383" t="s">
        <v>549</v>
      </c>
      <c r="O383" t="s">
        <v>759</v>
      </c>
      <c r="P383" t="s">
        <v>1726</v>
      </c>
      <c r="S383">
        <v>2312</v>
      </c>
      <c r="T383" t="s">
        <v>281</v>
      </c>
    </row>
    <row r="384" spans="1:20">
      <c r="A384">
        <v>2312</v>
      </c>
      <c r="B384" t="s">
        <v>11</v>
      </c>
      <c r="C384" t="s">
        <v>761</v>
      </c>
      <c r="D384" t="s">
        <v>195</v>
      </c>
      <c r="F384" t="s">
        <v>103</v>
      </c>
      <c r="G384">
        <v>50.88</v>
      </c>
      <c r="H384" t="s">
        <v>1727</v>
      </c>
      <c r="I384" t="s">
        <v>1728</v>
      </c>
      <c r="J384" t="s">
        <v>764</v>
      </c>
      <c r="L384" t="s">
        <v>759</v>
      </c>
      <c r="O384" t="s">
        <v>759</v>
      </c>
      <c r="P384" t="s">
        <v>1729</v>
      </c>
      <c r="S384">
        <v>2312</v>
      </c>
      <c r="T384" t="s">
        <v>281</v>
      </c>
    </row>
    <row r="385" spans="1:20">
      <c r="A385">
        <v>2312</v>
      </c>
      <c r="B385" t="s">
        <v>11</v>
      </c>
      <c r="C385" t="s">
        <v>761</v>
      </c>
      <c r="D385" t="s">
        <v>195</v>
      </c>
      <c r="F385" t="s">
        <v>103</v>
      </c>
      <c r="G385">
        <v>50.88</v>
      </c>
      <c r="H385" t="s">
        <v>1727</v>
      </c>
      <c r="I385" t="s">
        <v>1730</v>
      </c>
      <c r="J385" t="s">
        <v>764</v>
      </c>
      <c r="L385" t="s">
        <v>759</v>
      </c>
      <c r="O385" t="s">
        <v>759</v>
      </c>
      <c r="P385" t="s">
        <v>1731</v>
      </c>
      <c r="S385">
        <v>2312</v>
      </c>
      <c r="T385" t="s">
        <v>281</v>
      </c>
    </row>
    <row r="386" spans="1:20">
      <c r="A386">
        <v>2312</v>
      </c>
      <c r="B386" t="s">
        <v>11</v>
      </c>
      <c r="C386" t="s">
        <v>761</v>
      </c>
      <c r="D386" t="s">
        <v>195</v>
      </c>
      <c r="F386" t="s">
        <v>97</v>
      </c>
      <c r="G386">
        <v>121.53</v>
      </c>
      <c r="H386" t="s">
        <v>1732</v>
      </c>
      <c r="I386" t="s">
        <v>1733</v>
      </c>
      <c r="J386" t="s">
        <v>764</v>
      </c>
      <c r="L386" t="s">
        <v>759</v>
      </c>
      <c r="O386" t="s">
        <v>759</v>
      </c>
      <c r="P386" t="s">
        <v>1734</v>
      </c>
      <c r="S386">
        <v>2312</v>
      </c>
      <c r="T386" t="s">
        <v>281</v>
      </c>
    </row>
    <row r="387" spans="1:20">
      <c r="A387">
        <v>2312</v>
      </c>
      <c r="B387" t="s">
        <v>11</v>
      </c>
      <c r="C387" t="s">
        <v>761</v>
      </c>
      <c r="D387" t="s">
        <v>195</v>
      </c>
      <c r="F387" t="s">
        <v>91</v>
      </c>
      <c r="G387">
        <v>456</v>
      </c>
      <c r="H387" t="s">
        <v>1735</v>
      </c>
      <c r="I387" t="s">
        <v>1736</v>
      </c>
      <c r="J387" t="s">
        <v>764</v>
      </c>
      <c r="L387" t="s">
        <v>759</v>
      </c>
      <c r="O387" t="s">
        <v>759</v>
      </c>
      <c r="P387" t="s">
        <v>1737</v>
      </c>
      <c r="S387">
        <v>2312</v>
      </c>
      <c r="T387" t="s">
        <v>281</v>
      </c>
    </row>
    <row r="388" spans="1:20">
      <c r="A388">
        <v>2312</v>
      </c>
      <c r="B388" t="s">
        <v>11</v>
      </c>
      <c r="C388" t="s">
        <v>761</v>
      </c>
      <c r="D388" t="s">
        <v>195</v>
      </c>
      <c r="F388" t="s">
        <v>105</v>
      </c>
      <c r="G388">
        <v>1131.2</v>
      </c>
      <c r="H388" t="s">
        <v>1738</v>
      </c>
      <c r="I388" t="s">
        <v>1739</v>
      </c>
      <c r="J388" t="s">
        <v>764</v>
      </c>
      <c r="L388" t="s">
        <v>759</v>
      </c>
      <c r="O388" t="s">
        <v>759</v>
      </c>
      <c r="P388" t="s">
        <v>1740</v>
      </c>
      <c r="S388">
        <v>2312</v>
      </c>
      <c r="T388" t="s">
        <v>281</v>
      </c>
    </row>
    <row r="389" spans="1:20">
      <c r="A389">
        <v>2312</v>
      </c>
      <c r="B389" t="s">
        <v>11</v>
      </c>
      <c r="C389" t="s">
        <v>761</v>
      </c>
      <c r="D389" t="s">
        <v>195</v>
      </c>
      <c r="F389" t="s">
        <v>105</v>
      </c>
      <c r="G389">
        <v>7296.15</v>
      </c>
      <c r="H389" t="s">
        <v>1741</v>
      </c>
      <c r="I389" t="s">
        <v>1742</v>
      </c>
      <c r="J389" t="s">
        <v>764</v>
      </c>
      <c r="L389" t="s">
        <v>759</v>
      </c>
      <c r="O389" t="s">
        <v>759</v>
      </c>
      <c r="P389" t="s">
        <v>1743</v>
      </c>
      <c r="S389">
        <v>2312</v>
      </c>
      <c r="T389" t="s">
        <v>281</v>
      </c>
    </row>
    <row r="390" spans="1:20">
      <c r="A390">
        <v>2312</v>
      </c>
      <c r="B390" t="s">
        <v>11</v>
      </c>
      <c r="C390" t="s">
        <v>761</v>
      </c>
      <c r="D390" t="s">
        <v>195</v>
      </c>
      <c r="F390" t="s">
        <v>105</v>
      </c>
      <c r="G390">
        <v>7841.65</v>
      </c>
      <c r="H390" t="s">
        <v>1741</v>
      </c>
      <c r="I390" t="s">
        <v>1744</v>
      </c>
      <c r="J390" t="s">
        <v>764</v>
      </c>
      <c r="L390" t="s">
        <v>759</v>
      </c>
      <c r="O390" t="s">
        <v>759</v>
      </c>
      <c r="P390" t="s">
        <v>1745</v>
      </c>
      <c r="S390">
        <v>2312</v>
      </c>
      <c r="T390" t="s">
        <v>281</v>
      </c>
    </row>
    <row r="391" spans="1:20">
      <c r="A391">
        <v>2312</v>
      </c>
      <c r="B391" t="s">
        <v>11</v>
      </c>
      <c r="C391" t="s">
        <v>761</v>
      </c>
      <c r="D391" t="s">
        <v>195</v>
      </c>
      <c r="F391" t="s">
        <v>105</v>
      </c>
      <c r="G391">
        <v>7796.23</v>
      </c>
      <c r="H391" t="s">
        <v>1741</v>
      </c>
      <c r="I391" t="s">
        <v>1746</v>
      </c>
      <c r="J391" t="s">
        <v>764</v>
      </c>
      <c r="L391" t="s">
        <v>759</v>
      </c>
      <c r="O391" t="s">
        <v>759</v>
      </c>
      <c r="P391" t="s">
        <v>1747</v>
      </c>
      <c r="S391">
        <v>2312</v>
      </c>
      <c r="T391" t="s">
        <v>281</v>
      </c>
    </row>
    <row r="392" spans="1:20">
      <c r="A392">
        <v>2312</v>
      </c>
      <c r="B392" t="s">
        <v>11</v>
      </c>
      <c r="C392" t="s">
        <v>761</v>
      </c>
      <c r="D392" t="s">
        <v>195</v>
      </c>
      <c r="F392" t="s">
        <v>105</v>
      </c>
      <c r="G392">
        <v>7730.47</v>
      </c>
      <c r="H392" t="s">
        <v>1741</v>
      </c>
      <c r="I392" t="s">
        <v>1748</v>
      </c>
      <c r="J392" t="s">
        <v>764</v>
      </c>
      <c r="L392" t="s">
        <v>759</v>
      </c>
      <c r="O392" t="s">
        <v>759</v>
      </c>
      <c r="P392" t="s">
        <v>1749</v>
      </c>
      <c r="S392">
        <v>2312</v>
      </c>
      <c r="T392" t="s">
        <v>281</v>
      </c>
    </row>
    <row r="393" spans="1:20">
      <c r="A393">
        <v>2312</v>
      </c>
      <c r="B393" t="s">
        <v>11</v>
      </c>
      <c r="C393" t="s">
        <v>761</v>
      </c>
      <c r="D393" t="s">
        <v>195</v>
      </c>
      <c r="F393" t="s">
        <v>105</v>
      </c>
      <c r="G393">
        <v>798.12</v>
      </c>
      <c r="H393" t="s">
        <v>1750</v>
      </c>
      <c r="I393" t="s">
        <v>1751</v>
      </c>
      <c r="J393" t="s">
        <v>764</v>
      </c>
      <c r="L393" t="s">
        <v>759</v>
      </c>
      <c r="O393" t="s">
        <v>759</v>
      </c>
      <c r="P393" t="s">
        <v>1752</v>
      </c>
      <c r="S393">
        <v>2312</v>
      </c>
      <c r="T393" t="s">
        <v>281</v>
      </c>
    </row>
    <row r="394" spans="1:20">
      <c r="A394">
        <v>2312</v>
      </c>
      <c r="B394" t="s">
        <v>11</v>
      </c>
      <c r="C394" t="s">
        <v>761</v>
      </c>
      <c r="D394" t="s">
        <v>195</v>
      </c>
      <c r="F394" t="s">
        <v>103</v>
      </c>
      <c r="G394">
        <v>74.83</v>
      </c>
      <c r="H394" t="s">
        <v>1753</v>
      </c>
      <c r="I394" t="s">
        <v>1754</v>
      </c>
      <c r="J394" t="s">
        <v>764</v>
      </c>
      <c r="L394" t="s">
        <v>759</v>
      </c>
      <c r="O394" t="s">
        <v>759</v>
      </c>
      <c r="P394" t="s">
        <v>1755</v>
      </c>
      <c r="S394">
        <v>2312</v>
      </c>
      <c r="T394" t="s">
        <v>281</v>
      </c>
    </row>
    <row r="395" spans="1:20">
      <c r="A395">
        <v>2312</v>
      </c>
      <c r="B395" t="s">
        <v>11</v>
      </c>
      <c r="C395" t="s">
        <v>761</v>
      </c>
      <c r="D395" t="s">
        <v>195</v>
      </c>
      <c r="F395" t="s">
        <v>103</v>
      </c>
      <c r="G395">
        <v>454.67</v>
      </c>
      <c r="H395" t="s">
        <v>1753</v>
      </c>
      <c r="I395" t="s">
        <v>1756</v>
      </c>
      <c r="J395" t="s">
        <v>764</v>
      </c>
      <c r="L395" t="s">
        <v>759</v>
      </c>
      <c r="O395" t="s">
        <v>759</v>
      </c>
      <c r="P395" t="s">
        <v>1757</v>
      </c>
      <c r="S395">
        <v>2312</v>
      </c>
      <c r="T395" t="s">
        <v>281</v>
      </c>
    </row>
    <row r="396" spans="1:20">
      <c r="A396">
        <v>2312</v>
      </c>
      <c r="B396" t="s">
        <v>11</v>
      </c>
      <c r="C396" t="s">
        <v>761</v>
      </c>
      <c r="D396" t="s">
        <v>195</v>
      </c>
      <c r="F396" t="s">
        <v>103</v>
      </c>
      <c r="G396">
        <v>244.24</v>
      </c>
      <c r="H396" t="s">
        <v>887</v>
      </c>
      <c r="I396" t="s">
        <v>1758</v>
      </c>
      <c r="J396" t="s">
        <v>764</v>
      </c>
      <c r="L396" t="s">
        <v>759</v>
      </c>
      <c r="O396" t="s">
        <v>759</v>
      </c>
      <c r="P396" t="s">
        <v>1759</v>
      </c>
      <c r="S396">
        <v>2312</v>
      </c>
      <c r="T396" t="s">
        <v>281</v>
      </c>
    </row>
    <row r="397" spans="1:20">
      <c r="A397">
        <v>2312</v>
      </c>
      <c r="B397" t="s">
        <v>11</v>
      </c>
      <c r="C397" t="s">
        <v>761</v>
      </c>
      <c r="D397" t="s">
        <v>195</v>
      </c>
      <c r="F397" t="s">
        <v>103</v>
      </c>
      <c r="G397">
        <v>487.1</v>
      </c>
      <c r="H397" t="s">
        <v>887</v>
      </c>
      <c r="I397" t="s">
        <v>1760</v>
      </c>
      <c r="J397" t="s">
        <v>764</v>
      </c>
      <c r="L397" t="s">
        <v>759</v>
      </c>
      <c r="O397" t="s">
        <v>759</v>
      </c>
      <c r="P397" t="s">
        <v>1761</v>
      </c>
      <c r="S397">
        <v>2312</v>
      </c>
      <c r="T397" t="s">
        <v>281</v>
      </c>
    </row>
    <row r="398" spans="1:20">
      <c r="A398">
        <v>2312</v>
      </c>
      <c r="B398" t="s">
        <v>11</v>
      </c>
      <c r="C398" t="s">
        <v>761</v>
      </c>
      <c r="D398" t="s">
        <v>195</v>
      </c>
      <c r="F398" t="s">
        <v>103</v>
      </c>
      <c r="G398">
        <v>19.79</v>
      </c>
      <c r="H398" t="s">
        <v>887</v>
      </c>
      <c r="I398" t="s">
        <v>1762</v>
      </c>
      <c r="J398" t="s">
        <v>764</v>
      </c>
      <c r="L398" t="s">
        <v>759</v>
      </c>
      <c r="O398" t="s">
        <v>759</v>
      </c>
      <c r="P398" t="s">
        <v>1763</v>
      </c>
      <c r="S398">
        <v>2312</v>
      </c>
      <c r="T398" t="s">
        <v>281</v>
      </c>
    </row>
    <row r="399" spans="1:20">
      <c r="A399">
        <v>2312</v>
      </c>
      <c r="B399" t="s">
        <v>11</v>
      </c>
      <c r="C399" t="s">
        <v>761</v>
      </c>
      <c r="D399" t="s">
        <v>195</v>
      </c>
      <c r="F399" t="s">
        <v>103</v>
      </c>
      <c r="G399">
        <v>34.28</v>
      </c>
      <c r="H399" t="s">
        <v>887</v>
      </c>
      <c r="I399" t="s">
        <v>1764</v>
      </c>
      <c r="J399" t="s">
        <v>764</v>
      </c>
      <c r="L399" t="s">
        <v>759</v>
      </c>
      <c r="O399" t="s">
        <v>759</v>
      </c>
      <c r="P399" t="s">
        <v>1765</v>
      </c>
      <c r="S399">
        <v>2312</v>
      </c>
      <c r="T399" t="s">
        <v>281</v>
      </c>
    </row>
    <row r="400" spans="1:20">
      <c r="A400">
        <v>2312</v>
      </c>
      <c r="B400" t="s">
        <v>11</v>
      </c>
      <c r="C400" t="s">
        <v>761</v>
      </c>
      <c r="D400" t="s">
        <v>195</v>
      </c>
      <c r="F400" t="s">
        <v>103</v>
      </c>
      <c r="G400">
        <v>314.3</v>
      </c>
      <c r="H400" t="s">
        <v>887</v>
      </c>
      <c r="I400" t="s">
        <v>1766</v>
      </c>
      <c r="J400" t="s">
        <v>764</v>
      </c>
      <c r="L400" t="s">
        <v>759</v>
      </c>
      <c r="O400" t="s">
        <v>759</v>
      </c>
      <c r="P400" t="s">
        <v>1767</v>
      </c>
      <c r="S400">
        <v>2312</v>
      </c>
      <c r="T400" t="s">
        <v>281</v>
      </c>
    </row>
    <row r="401" spans="1:20">
      <c r="A401">
        <v>2312</v>
      </c>
      <c r="B401" t="s">
        <v>11</v>
      </c>
      <c r="C401" t="s">
        <v>761</v>
      </c>
      <c r="D401" t="s">
        <v>195</v>
      </c>
      <c r="F401" t="s">
        <v>103</v>
      </c>
      <c r="G401">
        <v>19.95</v>
      </c>
      <c r="H401" t="s">
        <v>812</v>
      </c>
      <c r="I401" t="s">
        <v>1768</v>
      </c>
      <c r="J401" t="s">
        <v>764</v>
      </c>
      <c r="L401" t="s">
        <v>759</v>
      </c>
      <c r="O401" t="s">
        <v>759</v>
      </c>
      <c r="P401" t="s">
        <v>1769</v>
      </c>
      <c r="S401">
        <v>2312</v>
      </c>
      <c r="T401" t="s">
        <v>281</v>
      </c>
    </row>
    <row r="402" spans="1:20">
      <c r="A402">
        <v>2312</v>
      </c>
      <c r="B402" t="s">
        <v>11</v>
      </c>
      <c r="C402" t="s">
        <v>761</v>
      </c>
      <c r="D402" t="s">
        <v>195</v>
      </c>
      <c r="F402" t="s">
        <v>103</v>
      </c>
      <c r="G402">
        <v>60.59</v>
      </c>
      <c r="H402" t="s">
        <v>812</v>
      </c>
      <c r="I402" t="s">
        <v>1770</v>
      </c>
      <c r="J402" t="s">
        <v>764</v>
      </c>
      <c r="L402" t="s">
        <v>759</v>
      </c>
      <c r="O402" t="s">
        <v>759</v>
      </c>
      <c r="P402" t="s">
        <v>1771</v>
      </c>
      <c r="S402">
        <v>2312</v>
      </c>
      <c r="T402" t="s">
        <v>281</v>
      </c>
    </row>
    <row r="403" spans="1:20">
      <c r="A403">
        <v>2312</v>
      </c>
      <c r="B403" t="s">
        <v>11</v>
      </c>
      <c r="C403" t="s">
        <v>761</v>
      </c>
      <c r="D403" t="s">
        <v>195</v>
      </c>
      <c r="F403" t="s">
        <v>103</v>
      </c>
      <c r="G403">
        <v>14.77</v>
      </c>
      <c r="H403" t="s">
        <v>812</v>
      </c>
      <c r="I403" t="s">
        <v>1772</v>
      </c>
      <c r="J403" t="s">
        <v>764</v>
      </c>
      <c r="L403" t="s">
        <v>759</v>
      </c>
      <c r="O403" t="s">
        <v>759</v>
      </c>
      <c r="P403" t="s">
        <v>1773</v>
      </c>
      <c r="S403">
        <v>2312</v>
      </c>
      <c r="T403" t="s">
        <v>281</v>
      </c>
    </row>
    <row r="404" spans="1:20">
      <c r="A404">
        <v>2312</v>
      </c>
      <c r="B404" t="s">
        <v>11</v>
      </c>
      <c r="C404" t="s">
        <v>761</v>
      </c>
      <c r="D404" t="s">
        <v>195</v>
      </c>
      <c r="F404" t="s">
        <v>103</v>
      </c>
      <c r="G404">
        <v>12.06</v>
      </c>
      <c r="H404" t="s">
        <v>812</v>
      </c>
      <c r="I404" t="s">
        <v>1774</v>
      </c>
      <c r="J404" t="s">
        <v>764</v>
      </c>
      <c r="L404" t="s">
        <v>759</v>
      </c>
      <c r="O404" t="s">
        <v>759</v>
      </c>
      <c r="P404" t="s">
        <v>1775</v>
      </c>
      <c r="S404">
        <v>2312</v>
      </c>
      <c r="T404" t="s">
        <v>281</v>
      </c>
    </row>
    <row r="405" spans="1:20">
      <c r="A405">
        <v>2312</v>
      </c>
      <c r="B405" t="s">
        <v>11</v>
      </c>
      <c r="C405" t="s">
        <v>761</v>
      </c>
      <c r="D405" t="s">
        <v>195</v>
      </c>
      <c r="F405" t="s">
        <v>103</v>
      </c>
      <c r="G405">
        <v>67.95</v>
      </c>
      <c r="H405" t="s">
        <v>812</v>
      </c>
      <c r="I405" t="s">
        <v>1776</v>
      </c>
      <c r="J405" t="s">
        <v>764</v>
      </c>
      <c r="L405" t="s">
        <v>759</v>
      </c>
      <c r="O405" t="s">
        <v>759</v>
      </c>
      <c r="P405" t="s">
        <v>1777</v>
      </c>
      <c r="S405">
        <v>2312</v>
      </c>
      <c r="T405" t="s">
        <v>281</v>
      </c>
    </row>
    <row r="406" spans="1:20">
      <c r="A406">
        <v>2312</v>
      </c>
      <c r="B406" t="s">
        <v>11</v>
      </c>
      <c r="C406" t="s">
        <v>761</v>
      </c>
      <c r="D406" t="s">
        <v>195</v>
      </c>
      <c r="F406" t="s">
        <v>103</v>
      </c>
      <c r="G406">
        <v>73.53</v>
      </c>
      <c r="H406" t="s">
        <v>812</v>
      </c>
      <c r="I406" t="s">
        <v>1758</v>
      </c>
      <c r="J406" t="s">
        <v>764</v>
      </c>
      <c r="L406" t="s">
        <v>759</v>
      </c>
      <c r="O406" t="s">
        <v>759</v>
      </c>
      <c r="P406" t="s">
        <v>1778</v>
      </c>
      <c r="S406">
        <v>2312</v>
      </c>
      <c r="T406" t="s">
        <v>281</v>
      </c>
    </row>
    <row r="407" spans="1:20">
      <c r="A407">
        <v>2312</v>
      </c>
      <c r="B407" t="s">
        <v>11</v>
      </c>
      <c r="C407" t="s">
        <v>761</v>
      </c>
      <c r="D407" t="s">
        <v>195</v>
      </c>
      <c r="F407" t="s">
        <v>103</v>
      </c>
      <c r="G407">
        <v>142.02000000000001</v>
      </c>
      <c r="H407" t="s">
        <v>812</v>
      </c>
      <c r="I407" t="s">
        <v>1758</v>
      </c>
      <c r="J407" t="s">
        <v>764</v>
      </c>
      <c r="L407" t="s">
        <v>759</v>
      </c>
      <c r="O407" t="s">
        <v>759</v>
      </c>
      <c r="P407" t="s">
        <v>1779</v>
      </c>
      <c r="S407">
        <v>2312</v>
      </c>
      <c r="T407" t="s">
        <v>281</v>
      </c>
    </row>
    <row r="408" spans="1:20">
      <c r="A408">
        <v>2312</v>
      </c>
      <c r="B408" t="s">
        <v>11</v>
      </c>
      <c r="C408" t="s">
        <v>761</v>
      </c>
      <c r="D408" t="s">
        <v>195</v>
      </c>
      <c r="F408" t="s">
        <v>91</v>
      </c>
      <c r="G408">
        <v>840</v>
      </c>
      <c r="H408" t="s">
        <v>1780</v>
      </c>
      <c r="I408" t="s">
        <v>1781</v>
      </c>
      <c r="J408" t="s">
        <v>764</v>
      </c>
      <c r="L408" t="s">
        <v>759</v>
      </c>
      <c r="O408" t="s">
        <v>759</v>
      </c>
      <c r="P408" t="s">
        <v>1782</v>
      </c>
      <c r="S408">
        <v>2312</v>
      </c>
      <c r="T408" t="s">
        <v>281</v>
      </c>
    </row>
    <row r="409" spans="1:20">
      <c r="A409">
        <v>2312</v>
      </c>
      <c r="B409" t="s">
        <v>11</v>
      </c>
      <c r="C409" t="s">
        <v>761</v>
      </c>
      <c r="D409" t="s">
        <v>195</v>
      </c>
      <c r="F409" t="s">
        <v>77</v>
      </c>
      <c r="G409">
        <v>668.18</v>
      </c>
      <c r="H409" t="s">
        <v>980</v>
      </c>
      <c r="I409" t="s">
        <v>1783</v>
      </c>
      <c r="J409" t="s">
        <v>764</v>
      </c>
      <c r="L409" t="s">
        <v>759</v>
      </c>
      <c r="O409" t="s">
        <v>759</v>
      </c>
      <c r="P409" t="s">
        <v>1784</v>
      </c>
      <c r="S409">
        <v>2312</v>
      </c>
      <c r="T409" t="s">
        <v>281</v>
      </c>
    </row>
    <row r="410" spans="1:20">
      <c r="A410">
        <v>2312</v>
      </c>
      <c r="B410" t="s">
        <v>11</v>
      </c>
      <c r="C410" t="s">
        <v>761</v>
      </c>
      <c r="D410" t="s">
        <v>195</v>
      </c>
      <c r="F410" t="s">
        <v>91</v>
      </c>
      <c r="G410">
        <v>630</v>
      </c>
      <c r="H410" t="s">
        <v>1785</v>
      </c>
      <c r="I410" t="s">
        <v>1786</v>
      </c>
      <c r="J410" t="s">
        <v>764</v>
      </c>
      <c r="L410" t="s">
        <v>759</v>
      </c>
      <c r="O410" t="s">
        <v>759</v>
      </c>
      <c r="P410" t="s">
        <v>1787</v>
      </c>
      <c r="S410">
        <v>2312</v>
      </c>
      <c r="T410" t="s">
        <v>281</v>
      </c>
    </row>
    <row r="411" spans="1:20">
      <c r="A411">
        <v>2312</v>
      </c>
      <c r="B411" t="s">
        <v>11</v>
      </c>
      <c r="C411" t="s">
        <v>761</v>
      </c>
      <c r="D411" t="s">
        <v>195</v>
      </c>
      <c r="F411" t="s">
        <v>71</v>
      </c>
      <c r="G411">
        <v>86</v>
      </c>
      <c r="H411" t="s">
        <v>1788</v>
      </c>
      <c r="I411" t="s">
        <v>1789</v>
      </c>
      <c r="J411" t="s">
        <v>764</v>
      </c>
      <c r="L411" t="s">
        <v>759</v>
      </c>
      <c r="O411" t="s">
        <v>759</v>
      </c>
      <c r="P411" t="s">
        <v>1790</v>
      </c>
      <c r="S411">
        <v>2312</v>
      </c>
      <c r="T411" t="s">
        <v>281</v>
      </c>
    </row>
    <row r="412" spans="1:20">
      <c r="A412">
        <v>2312</v>
      </c>
      <c r="B412" t="s">
        <v>11</v>
      </c>
      <c r="C412" t="s">
        <v>761</v>
      </c>
      <c r="D412" t="s">
        <v>195</v>
      </c>
      <c r="F412" t="s">
        <v>71</v>
      </c>
      <c r="G412">
        <v>160</v>
      </c>
      <c r="H412" t="s">
        <v>1791</v>
      </c>
      <c r="I412" t="s">
        <v>1792</v>
      </c>
      <c r="J412" t="s">
        <v>764</v>
      </c>
      <c r="L412" t="s">
        <v>759</v>
      </c>
      <c r="O412" t="s">
        <v>759</v>
      </c>
      <c r="P412" t="s">
        <v>1793</v>
      </c>
      <c r="S412">
        <v>2312</v>
      </c>
      <c r="T412" t="s">
        <v>281</v>
      </c>
    </row>
    <row r="413" spans="1:20">
      <c r="A413">
        <v>2312</v>
      </c>
      <c r="B413" t="s">
        <v>11</v>
      </c>
      <c r="C413" t="s">
        <v>761</v>
      </c>
      <c r="D413" t="s">
        <v>195</v>
      </c>
      <c r="F413" t="s">
        <v>105</v>
      </c>
      <c r="G413">
        <v>282.89999999999998</v>
      </c>
      <c r="H413" t="s">
        <v>1794</v>
      </c>
      <c r="I413" t="s">
        <v>1795</v>
      </c>
      <c r="J413" t="s">
        <v>764</v>
      </c>
      <c r="L413" t="s">
        <v>759</v>
      </c>
      <c r="O413" t="s">
        <v>759</v>
      </c>
      <c r="P413" t="s">
        <v>1796</v>
      </c>
      <c r="S413">
        <v>2312</v>
      </c>
      <c r="T413" t="s">
        <v>281</v>
      </c>
    </row>
    <row r="414" spans="1:20">
      <c r="A414">
        <v>2312</v>
      </c>
      <c r="B414" t="s">
        <v>11</v>
      </c>
      <c r="C414" t="s">
        <v>761</v>
      </c>
      <c r="D414" t="s">
        <v>195</v>
      </c>
      <c r="F414" t="s">
        <v>105</v>
      </c>
      <c r="G414">
        <v>226.32</v>
      </c>
      <c r="H414" t="s">
        <v>1794</v>
      </c>
      <c r="I414" t="s">
        <v>1795</v>
      </c>
      <c r="J414" t="s">
        <v>764</v>
      </c>
      <c r="L414" t="s">
        <v>759</v>
      </c>
      <c r="O414" t="s">
        <v>759</v>
      </c>
      <c r="P414" t="s">
        <v>1797</v>
      </c>
      <c r="S414">
        <v>2312</v>
      </c>
      <c r="T414" t="s">
        <v>281</v>
      </c>
    </row>
    <row r="415" spans="1:20">
      <c r="A415">
        <v>2312</v>
      </c>
      <c r="B415" t="s">
        <v>11</v>
      </c>
      <c r="C415" t="s">
        <v>761</v>
      </c>
      <c r="D415" t="s">
        <v>195</v>
      </c>
      <c r="F415" t="s">
        <v>105</v>
      </c>
      <c r="G415">
        <v>282.89999999999998</v>
      </c>
      <c r="H415" t="s">
        <v>1794</v>
      </c>
      <c r="I415" t="s">
        <v>1798</v>
      </c>
      <c r="J415" t="s">
        <v>764</v>
      </c>
      <c r="L415" t="s">
        <v>759</v>
      </c>
      <c r="O415" t="s">
        <v>759</v>
      </c>
      <c r="P415" t="s">
        <v>1799</v>
      </c>
      <c r="S415">
        <v>2312</v>
      </c>
      <c r="T415" t="s">
        <v>281</v>
      </c>
    </row>
    <row r="416" spans="1:20">
      <c r="A416">
        <v>2312</v>
      </c>
      <c r="B416" t="s">
        <v>11</v>
      </c>
      <c r="C416" t="s">
        <v>761</v>
      </c>
      <c r="D416" t="s">
        <v>195</v>
      </c>
      <c r="F416" t="s">
        <v>105</v>
      </c>
      <c r="G416">
        <v>137.97</v>
      </c>
      <c r="H416" t="s">
        <v>1800</v>
      </c>
      <c r="I416" t="s">
        <v>1801</v>
      </c>
      <c r="J416" t="s">
        <v>764</v>
      </c>
      <c r="L416" t="s">
        <v>759</v>
      </c>
      <c r="O416" t="s">
        <v>759</v>
      </c>
      <c r="P416" t="s">
        <v>1802</v>
      </c>
      <c r="S416">
        <v>2312</v>
      </c>
      <c r="T416" t="s">
        <v>281</v>
      </c>
    </row>
    <row r="417" spans="1:20">
      <c r="A417">
        <v>2312</v>
      </c>
      <c r="B417" t="s">
        <v>11</v>
      </c>
      <c r="C417" t="s">
        <v>761</v>
      </c>
      <c r="D417" t="s">
        <v>195</v>
      </c>
      <c r="F417" t="s">
        <v>105</v>
      </c>
      <c r="G417">
        <v>137.97</v>
      </c>
      <c r="H417" t="s">
        <v>1800</v>
      </c>
      <c r="I417" t="s">
        <v>1803</v>
      </c>
      <c r="J417" t="s">
        <v>764</v>
      </c>
      <c r="L417" t="s">
        <v>759</v>
      </c>
      <c r="O417" t="s">
        <v>759</v>
      </c>
      <c r="P417" t="s">
        <v>1804</v>
      </c>
      <c r="S417">
        <v>2312</v>
      </c>
      <c r="T417" t="s">
        <v>281</v>
      </c>
    </row>
    <row r="418" spans="1:20">
      <c r="A418">
        <v>2312</v>
      </c>
      <c r="B418" t="s">
        <v>11</v>
      </c>
      <c r="C418" t="s">
        <v>761</v>
      </c>
      <c r="D418" t="s">
        <v>195</v>
      </c>
      <c r="F418" t="s">
        <v>105</v>
      </c>
      <c r="G418">
        <v>137.97</v>
      </c>
      <c r="H418" t="s">
        <v>1800</v>
      </c>
      <c r="I418" t="s">
        <v>1805</v>
      </c>
      <c r="J418" t="s">
        <v>764</v>
      </c>
      <c r="L418" t="s">
        <v>759</v>
      </c>
      <c r="O418" t="s">
        <v>759</v>
      </c>
      <c r="P418" t="s">
        <v>1806</v>
      </c>
      <c r="S418">
        <v>2312</v>
      </c>
      <c r="T418" t="s">
        <v>281</v>
      </c>
    </row>
    <row r="419" spans="1:20">
      <c r="A419">
        <v>2312</v>
      </c>
      <c r="B419" t="s">
        <v>11</v>
      </c>
      <c r="C419" t="s">
        <v>761</v>
      </c>
      <c r="D419" t="s">
        <v>195</v>
      </c>
      <c r="F419" t="s">
        <v>105</v>
      </c>
      <c r="G419">
        <v>137.97</v>
      </c>
      <c r="H419" t="s">
        <v>1800</v>
      </c>
      <c r="I419" t="s">
        <v>1751</v>
      </c>
      <c r="J419" t="s">
        <v>764</v>
      </c>
      <c r="L419" t="s">
        <v>759</v>
      </c>
      <c r="O419" t="s">
        <v>759</v>
      </c>
      <c r="P419" t="s">
        <v>1807</v>
      </c>
      <c r="S419">
        <v>2312</v>
      </c>
      <c r="T419" t="s">
        <v>281</v>
      </c>
    </row>
    <row r="420" spans="1:20">
      <c r="A420">
        <v>2312</v>
      </c>
      <c r="B420" t="s">
        <v>11</v>
      </c>
      <c r="C420" t="s">
        <v>761</v>
      </c>
      <c r="D420" t="s">
        <v>195</v>
      </c>
      <c r="F420" t="s">
        <v>105</v>
      </c>
      <c r="G420">
        <v>137.97</v>
      </c>
      <c r="H420" t="s">
        <v>1800</v>
      </c>
      <c r="I420" t="s">
        <v>1808</v>
      </c>
      <c r="J420" t="s">
        <v>764</v>
      </c>
      <c r="L420" t="s">
        <v>759</v>
      </c>
      <c r="O420" t="s">
        <v>759</v>
      </c>
      <c r="P420" t="s">
        <v>1809</v>
      </c>
      <c r="S420">
        <v>2312</v>
      </c>
      <c r="T420" t="s">
        <v>281</v>
      </c>
    </row>
    <row r="421" spans="1:20">
      <c r="A421">
        <v>7051</v>
      </c>
      <c r="B421" t="s">
        <v>11</v>
      </c>
      <c r="C421" t="s">
        <v>761</v>
      </c>
      <c r="D421" t="s">
        <v>195</v>
      </c>
      <c r="F421" t="s">
        <v>77</v>
      </c>
      <c r="G421">
        <v>824</v>
      </c>
      <c r="H421" t="s">
        <v>1467</v>
      </c>
      <c r="I421" t="s">
        <v>1810</v>
      </c>
      <c r="J421" t="s">
        <v>764</v>
      </c>
      <c r="L421" t="s">
        <v>759</v>
      </c>
      <c r="O421" t="s">
        <v>759</v>
      </c>
      <c r="P421" t="s">
        <v>1811</v>
      </c>
      <c r="S421">
        <v>7051</v>
      </c>
      <c r="T421" t="s">
        <v>281</v>
      </c>
    </row>
    <row r="422" spans="1:20">
      <c r="A422">
        <v>7051</v>
      </c>
      <c r="B422" t="s">
        <v>11</v>
      </c>
      <c r="C422" t="s">
        <v>754</v>
      </c>
      <c r="D422" t="s">
        <v>196</v>
      </c>
      <c r="F422" t="s">
        <v>77</v>
      </c>
      <c r="G422">
        <v>594.29</v>
      </c>
      <c r="H422" t="s">
        <v>476</v>
      </c>
      <c r="I422" t="s">
        <v>1812</v>
      </c>
      <c r="L422" t="s">
        <v>759</v>
      </c>
      <c r="O422" t="s">
        <v>759</v>
      </c>
      <c r="P422" t="s">
        <v>1813</v>
      </c>
      <c r="S422">
        <v>7051</v>
      </c>
      <c r="T422" t="s">
        <v>281</v>
      </c>
    </row>
    <row r="423" spans="1:20">
      <c r="A423">
        <v>7051</v>
      </c>
      <c r="B423" t="s">
        <v>11</v>
      </c>
      <c r="C423" t="s">
        <v>761</v>
      </c>
      <c r="D423" t="s">
        <v>195</v>
      </c>
      <c r="F423" t="s">
        <v>81</v>
      </c>
      <c r="G423">
        <v>443.01</v>
      </c>
      <c r="H423" t="s">
        <v>815</v>
      </c>
      <c r="I423" t="s">
        <v>1814</v>
      </c>
      <c r="J423" t="s">
        <v>764</v>
      </c>
      <c r="L423" t="s">
        <v>759</v>
      </c>
      <c r="O423" t="s">
        <v>759</v>
      </c>
      <c r="P423" t="s">
        <v>1815</v>
      </c>
      <c r="S423">
        <v>7051</v>
      </c>
      <c r="T423" t="s">
        <v>281</v>
      </c>
    </row>
    <row r="424" spans="1:20">
      <c r="A424">
        <v>7051</v>
      </c>
      <c r="B424" t="s">
        <v>11</v>
      </c>
      <c r="C424" t="s">
        <v>761</v>
      </c>
      <c r="D424" t="s">
        <v>195</v>
      </c>
      <c r="F424" t="s">
        <v>83</v>
      </c>
      <c r="G424">
        <v>178.85</v>
      </c>
      <c r="H424" t="s">
        <v>1431</v>
      </c>
      <c r="I424" t="s">
        <v>1816</v>
      </c>
      <c r="J424" t="s">
        <v>764</v>
      </c>
      <c r="L424" t="s">
        <v>759</v>
      </c>
      <c r="O424" t="s">
        <v>759</v>
      </c>
      <c r="P424" t="s">
        <v>1817</v>
      </c>
      <c r="S424">
        <v>7051</v>
      </c>
      <c r="T424" t="s">
        <v>281</v>
      </c>
    </row>
    <row r="425" spans="1:20">
      <c r="A425">
        <v>7051</v>
      </c>
      <c r="B425" t="s">
        <v>11</v>
      </c>
      <c r="C425" t="s">
        <v>761</v>
      </c>
      <c r="D425" t="s">
        <v>195</v>
      </c>
      <c r="F425" t="s">
        <v>85</v>
      </c>
      <c r="G425">
        <v>4189.12</v>
      </c>
      <c r="H425" t="s">
        <v>1818</v>
      </c>
      <c r="I425" t="s">
        <v>1819</v>
      </c>
      <c r="J425" t="s">
        <v>764</v>
      </c>
      <c r="L425" t="s">
        <v>759</v>
      </c>
      <c r="O425" t="s">
        <v>759</v>
      </c>
      <c r="P425" t="s">
        <v>1820</v>
      </c>
      <c r="S425">
        <v>7051</v>
      </c>
      <c r="T425" t="s">
        <v>281</v>
      </c>
    </row>
    <row r="426" spans="1:20">
      <c r="A426">
        <v>7051</v>
      </c>
      <c r="B426" t="s">
        <v>11</v>
      </c>
      <c r="C426" t="s">
        <v>761</v>
      </c>
      <c r="D426" t="s">
        <v>195</v>
      </c>
      <c r="F426" t="s">
        <v>89</v>
      </c>
      <c r="G426">
        <v>195</v>
      </c>
      <c r="H426" t="s">
        <v>1821</v>
      </c>
      <c r="I426" t="s">
        <v>1822</v>
      </c>
      <c r="J426" t="s">
        <v>764</v>
      </c>
      <c r="L426" t="s">
        <v>759</v>
      </c>
      <c r="O426" t="s">
        <v>759</v>
      </c>
      <c r="P426" t="s">
        <v>1823</v>
      </c>
      <c r="S426">
        <v>7051</v>
      </c>
      <c r="T426" t="s">
        <v>281</v>
      </c>
    </row>
    <row r="427" spans="1:20">
      <c r="A427">
        <v>7051</v>
      </c>
      <c r="B427" t="s">
        <v>11</v>
      </c>
      <c r="C427" t="s">
        <v>761</v>
      </c>
      <c r="D427" t="s">
        <v>195</v>
      </c>
      <c r="F427" t="s">
        <v>91</v>
      </c>
      <c r="G427">
        <v>90</v>
      </c>
      <c r="H427" t="s">
        <v>1824</v>
      </c>
      <c r="I427" t="s">
        <v>1825</v>
      </c>
      <c r="J427" t="s">
        <v>764</v>
      </c>
      <c r="L427" t="s">
        <v>759</v>
      </c>
      <c r="O427" t="s">
        <v>759</v>
      </c>
      <c r="P427" t="s">
        <v>1826</v>
      </c>
      <c r="S427">
        <v>7051</v>
      </c>
      <c r="T427" t="s">
        <v>281</v>
      </c>
    </row>
    <row r="428" spans="1:20">
      <c r="A428">
        <v>7051</v>
      </c>
      <c r="B428" t="s">
        <v>11</v>
      </c>
      <c r="C428" t="s">
        <v>761</v>
      </c>
      <c r="D428" t="s">
        <v>195</v>
      </c>
      <c r="F428" t="s">
        <v>97</v>
      </c>
      <c r="G428">
        <v>1049.25</v>
      </c>
      <c r="H428" t="s">
        <v>1827</v>
      </c>
      <c r="I428" t="s">
        <v>1828</v>
      </c>
      <c r="J428" t="s">
        <v>764</v>
      </c>
      <c r="L428" t="s">
        <v>759</v>
      </c>
      <c r="O428" t="s">
        <v>759</v>
      </c>
      <c r="P428" t="s">
        <v>1829</v>
      </c>
      <c r="S428">
        <v>7051</v>
      </c>
      <c r="T428" t="s">
        <v>281</v>
      </c>
    </row>
    <row r="429" spans="1:20">
      <c r="A429">
        <v>7051</v>
      </c>
      <c r="B429" t="s">
        <v>11</v>
      </c>
      <c r="C429" t="s">
        <v>761</v>
      </c>
      <c r="D429" t="s">
        <v>195</v>
      </c>
      <c r="F429" t="s">
        <v>105</v>
      </c>
      <c r="G429">
        <v>12202.96</v>
      </c>
      <c r="H429" t="s">
        <v>1467</v>
      </c>
      <c r="I429" t="s">
        <v>1830</v>
      </c>
      <c r="J429" t="s">
        <v>764</v>
      </c>
      <c r="L429" t="s">
        <v>759</v>
      </c>
      <c r="O429" t="s">
        <v>759</v>
      </c>
      <c r="P429" t="s">
        <v>1831</v>
      </c>
      <c r="S429">
        <v>7051</v>
      </c>
      <c r="T429" t="s">
        <v>281</v>
      </c>
    </row>
    <row r="430" spans="1:20">
      <c r="A430">
        <v>7051</v>
      </c>
      <c r="B430" t="s">
        <v>11</v>
      </c>
      <c r="C430" t="s">
        <v>761</v>
      </c>
      <c r="D430" t="s">
        <v>195</v>
      </c>
      <c r="F430" t="s">
        <v>107</v>
      </c>
      <c r="G430">
        <v>34028.370000000003</v>
      </c>
      <c r="H430" t="s">
        <v>1467</v>
      </c>
      <c r="I430" t="s">
        <v>1832</v>
      </c>
      <c r="J430" t="s">
        <v>764</v>
      </c>
      <c r="L430" t="s">
        <v>759</v>
      </c>
      <c r="O430" t="s">
        <v>759</v>
      </c>
      <c r="P430" t="s">
        <v>1833</v>
      </c>
      <c r="S430">
        <v>7051</v>
      </c>
      <c r="T430" t="s">
        <v>281</v>
      </c>
    </row>
    <row r="431" spans="1:20">
      <c r="A431">
        <v>7051</v>
      </c>
      <c r="B431" t="s">
        <v>11</v>
      </c>
      <c r="C431" t="s">
        <v>754</v>
      </c>
      <c r="D431" t="s">
        <v>196</v>
      </c>
      <c r="F431" t="s">
        <v>110</v>
      </c>
      <c r="G431">
        <v>38801</v>
      </c>
      <c r="H431" t="s">
        <v>476</v>
      </c>
      <c r="I431" t="s">
        <v>1834</v>
      </c>
      <c r="L431" t="s">
        <v>759</v>
      </c>
      <c r="O431" t="s">
        <v>759</v>
      </c>
      <c r="P431" t="s">
        <v>1835</v>
      </c>
      <c r="S431">
        <v>7051</v>
      </c>
      <c r="T431" t="s">
        <v>281</v>
      </c>
    </row>
    <row r="432" spans="1:20">
      <c r="A432">
        <v>7051</v>
      </c>
      <c r="B432" t="s">
        <v>11</v>
      </c>
      <c r="C432" t="s">
        <v>761</v>
      </c>
      <c r="D432" t="s">
        <v>195</v>
      </c>
      <c r="F432" t="s">
        <v>110</v>
      </c>
      <c r="G432">
        <v>2511.31</v>
      </c>
      <c r="H432" t="s">
        <v>1467</v>
      </c>
      <c r="I432" t="s">
        <v>1836</v>
      </c>
      <c r="J432" t="s">
        <v>764</v>
      </c>
      <c r="L432" t="s">
        <v>759</v>
      </c>
      <c r="O432" t="s">
        <v>759</v>
      </c>
      <c r="P432" t="s">
        <v>1837</v>
      </c>
      <c r="S432">
        <v>7051</v>
      </c>
      <c r="T432" t="s">
        <v>281</v>
      </c>
    </row>
    <row r="433" spans="1:20">
      <c r="A433">
        <v>7051</v>
      </c>
      <c r="B433" t="s">
        <v>1275</v>
      </c>
      <c r="C433" t="s">
        <v>761</v>
      </c>
      <c r="D433" t="s">
        <v>198</v>
      </c>
      <c r="F433" t="s">
        <v>22</v>
      </c>
      <c r="G433">
        <v>1765.15</v>
      </c>
      <c r="H433" t="s">
        <v>1484</v>
      </c>
      <c r="I433" t="s">
        <v>1838</v>
      </c>
      <c r="L433" t="s">
        <v>759</v>
      </c>
      <c r="M433" t="s">
        <v>1839</v>
      </c>
      <c r="O433" t="s">
        <v>1486</v>
      </c>
      <c r="P433" t="s">
        <v>1840</v>
      </c>
      <c r="S433">
        <v>7051</v>
      </c>
      <c r="T433" t="s">
        <v>281</v>
      </c>
    </row>
    <row r="434" spans="1:20">
      <c r="A434">
        <v>7051</v>
      </c>
      <c r="B434" t="s">
        <v>1105</v>
      </c>
      <c r="C434" t="s">
        <v>761</v>
      </c>
      <c r="D434" t="s">
        <v>193</v>
      </c>
      <c r="F434" t="s">
        <v>91</v>
      </c>
      <c r="G434">
        <v>1850.9</v>
      </c>
      <c r="H434" t="s">
        <v>1467</v>
      </c>
      <c r="I434" t="s">
        <v>1841</v>
      </c>
      <c r="L434" t="s">
        <v>759</v>
      </c>
      <c r="O434" t="s">
        <v>759</v>
      </c>
      <c r="P434" t="s">
        <v>1842</v>
      </c>
      <c r="S434">
        <v>7051</v>
      </c>
      <c r="T434" t="s">
        <v>281</v>
      </c>
    </row>
    <row r="435" spans="1:20">
      <c r="A435">
        <v>7051</v>
      </c>
      <c r="B435" t="s">
        <v>1105</v>
      </c>
      <c r="C435" t="s">
        <v>761</v>
      </c>
      <c r="D435" t="s">
        <v>193</v>
      </c>
      <c r="F435" t="s">
        <v>93</v>
      </c>
      <c r="G435">
        <v>13980.58</v>
      </c>
      <c r="H435" t="s">
        <v>1467</v>
      </c>
      <c r="I435" t="s">
        <v>1843</v>
      </c>
      <c r="L435" t="s">
        <v>759</v>
      </c>
      <c r="O435" t="s">
        <v>759</v>
      </c>
      <c r="P435" t="s">
        <v>1844</v>
      </c>
      <c r="S435">
        <v>7051</v>
      </c>
      <c r="T435" t="s">
        <v>281</v>
      </c>
    </row>
    <row r="436" spans="1:20">
      <c r="A436">
        <v>7051</v>
      </c>
      <c r="B436" t="s">
        <v>1105</v>
      </c>
      <c r="C436" t="s">
        <v>761</v>
      </c>
      <c r="D436" t="s">
        <v>193</v>
      </c>
      <c r="F436" t="s">
        <v>110</v>
      </c>
      <c r="G436">
        <v>500</v>
      </c>
      <c r="H436" t="s">
        <v>1158</v>
      </c>
      <c r="I436" t="s">
        <v>1845</v>
      </c>
      <c r="L436" t="s">
        <v>759</v>
      </c>
      <c r="O436" t="s">
        <v>759</v>
      </c>
      <c r="P436" t="s">
        <v>1846</v>
      </c>
      <c r="S436">
        <v>7051</v>
      </c>
      <c r="T436" t="s">
        <v>281</v>
      </c>
    </row>
    <row r="437" spans="1:20">
      <c r="A437">
        <v>7051</v>
      </c>
      <c r="B437" t="s">
        <v>10</v>
      </c>
      <c r="C437" t="s">
        <v>761</v>
      </c>
      <c r="D437" t="s">
        <v>191</v>
      </c>
      <c r="F437" t="s">
        <v>22</v>
      </c>
      <c r="G437">
        <v>3828</v>
      </c>
      <c r="H437" t="s">
        <v>1514</v>
      </c>
      <c r="I437" t="s">
        <v>1847</v>
      </c>
      <c r="L437" t="s">
        <v>759</v>
      </c>
      <c r="M437" t="s">
        <v>1513</v>
      </c>
      <c r="O437" t="s">
        <v>1514</v>
      </c>
      <c r="P437" t="s">
        <v>1848</v>
      </c>
      <c r="S437">
        <v>7051</v>
      </c>
      <c r="T437" t="s">
        <v>281</v>
      </c>
    </row>
    <row r="438" spans="1:20">
      <c r="A438">
        <v>7051</v>
      </c>
      <c r="B438" t="s">
        <v>10</v>
      </c>
      <c r="C438" t="s">
        <v>754</v>
      </c>
      <c r="D438" t="s">
        <v>192</v>
      </c>
      <c r="F438" t="s">
        <v>41</v>
      </c>
      <c r="G438">
        <v>14792.87</v>
      </c>
      <c r="H438" t="s">
        <v>756</v>
      </c>
      <c r="I438" t="s">
        <v>1849</v>
      </c>
      <c r="L438" t="s">
        <v>759</v>
      </c>
      <c r="O438" t="s">
        <v>759</v>
      </c>
      <c r="P438" t="s">
        <v>1850</v>
      </c>
      <c r="S438">
        <v>7051</v>
      </c>
      <c r="T438" t="s">
        <v>281</v>
      </c>
    </row>
    <row r="439" spans="1:20">
      <c r="A439">
        <v>2040</v>
      </c>
      <c r="B439" t="s">
        <v>10</v>
      </c>
      <c r="C439" t="s">
        <v>754</v>
      </c>
      <c r="D439" t="s">
        <v>192</v>
      </c>
      <c r="E439" t="s">
        <v>755</v>
      </c>
      <c r="F439" t="s">
        <v>35</v>
      </c>
      <c r="G439">
        <v>5025.51</v>
      </c>
      <c r="H439" t="s">
        <v>756</v>
      </c>
      <c r="I439" t="s">
        <v>757</v>
      </c>
      <c r="K439" t="s">
        <v>758</v>
      </c>
      <c r="L439" t="s">
        <v>549</v>
      </c>
      <c r="O439" t="s">
        <v>759</v>
      </c>
      <c r="P439" t="s">
        <v>1851</v>
      </c>
      <c r="S439">
        <v>2040</v>
      </c>
      <c r="T439" t="s">
        <v>281</v>
      </c>
    </row>
    <row r="440" spans="1:20">
      <c r="A440">
        <v>2040</v>
      </c>
      <c r="B440" t="s">
        <v>11</v>
      </c>
      <c r="C440" t="s">
        <v>761</v>
      </c>
      <c r="D440" t="s">
        <v>195</v>
      </c>
      <c r="F440" t="s">
        <v>105</v>
      </c>
      <c r="G440">
        <v>19139.189999999999</v>
      </c>
      <c r="H440" t="s">
        <v>1852</v>
      </c>
      <c r="I440" t="s">
        <v>1853</v>
      </c>
      <c r="J440" t="s">
        <v>764</v>
      </c>
      <c r="L440" t="s">
        <v>759</v>
      </c>
      <c r="O440" t="s">
        <v>759</v>
      </c>
      <c r="P440" t="s">
        <v>1854</v>
      </c>
      <c r="S440">
        <v>2040</v>
      </c>
      <c r="T440" t="s">
        <v>281</v>
      </c>
    </row>
    <row r="441" spans="1:20">
      <c r="A441" s="326">
        <v>1006</v>
      </c>
      <c r="B441" s="327" t="s">
        <v>10</v>
      </c>
      <c r="C441" s="304" t="s">
        <v>754</v>
      </c>
      <c r="D441" s="304" t="s">
        <v>192</v>
      </c>
      <c r="E441" s="304" t="s">
        <v>755</v>
      </c>
      <c r="F441" s="328" t="s">
        <v>35</v>
      </c>
      <c r="G441" s="329">
        <v>4405.09</v>
      </c>
      <c r="H441" s="304" t="s">
        <v>756</v>
      </c>
      <c r="I441" s="333" t="s">
        <v>757</v>
      </c>
      <c r="J441" s="331" t="s">
        <v>781</v>
      </c>
      <c r="K441" s="312" t="s">
        <v>758</v>
      </c>
      <c r="L441" s="332" t="s">
        <v>549</v>
      </c>
      <c r="M441" s="304" t="s">
        <v>781</v>
      </c>
      <c r="N441" s="304" t="s">
        <v>781</v>
      </c>
      <c r="O441" s="326" t="s">
        <v>781</v>
      </c>
      <c r="P441" s="326" t="s">
        <v>1855</v>
      </c>
      <c r="S441" s="326">
        <v>1006</v>
      </c>
      <c r="T441" t="s">
        <v>281</v>
      </c>
    </row>
    <row r="442" spans="1:20">
      <c r="A442" s="314">
        <v>1006</v>
      </c>
      <c r="B442" s="315" t="s">
        <v>11</v>
      </c>
      <c r="C442" s="316" t="s">
        <v>761</v>
      </c>
      <c r="D442" s="317" t="s">
        <v>195</v>
      </c>
      <c r="E442" s="317" t="s">
        <v>781</v>
      </c>
      <c r="F442" s="318" t="s">
        <v>67</v>
      </c>
      <c r="G442" s="316">
        <v>666.25</v>
      </c>
      <c r="H442" s="316" t="s">
        <v>1209</v>
      </c>
      <c r="I442" s="320" t="s">
        <v>1856</v>
      </c>
      <c r="J442" s="308" t="s">
        <v>764</v>
      </c>
      <c r="K442" s="309" t="s">
        <v>781</v>
      </c>
      <c r="L442" s="321" t="s">
        <v>781</v>
      </c>
      <c r="M442" s="322" t="s">
        <v>781</v>
      </c>
      <c r="N442" s="323" t="s">
        <v>781</v>
      </c>
      <c r="O442" s="324" t="s">
        <v>781</v>
      </c>
      <c r="P442" s="314" t="s">
        <v>1857</v>
      </c>
      <c r="S442" s="314">
        <v>1006</v>
      </c>
      <c r="T442" t="s">
        <v>281</v>
      </c>
    </row>
    <row r="443" spans="1:20">
      <c r="A443" s="326">
        <v>2079</v>
      </c>
      <c r="B443" s="327" t="s">
        <v>10</v>
      </c>
      <c r="C443" s="304" t="s">
        <v>754</v>
      </c>
      <c r="D443" s="304" t="s">
        <v>192</v>
      </c>
      <c r="E443" s="304" t="s">
        <v>755</v>
      </c>
      <c r="F443" s="328" t="s">
        <v>35</v>
      </c>
      <c r="G443" s="304">
        <v>38.770000000000003</v>
      </c>
      <c r="H443" s="304" t="s">
        <v>756</v>
      </c>
      <c r="I443" s="333" t="s">
        <v>757</v>
      </c>
      <c r="J443" s="331" t="s">
        <v>781</v>
      </c>
      <c r="K443" s="312" t="s">
        <v>758</v>
      </c>
      <c r="L443" s="332" t="s">
        <v>549</v>
      </c>
      <c r="M443" s="304" t="s">
        <v>781</v>
      </c>
      <c r="N443" s="304" t="s">
        <v>781</v>
      </c>
      <c r="O443" s="326" t="s">
        <v>781</v>
      </c>
      <c r="P443" s="326" t="s">
        <v>1858</v>
      </c>
      <c r="S443" s="326">
        <v>2079</v>
      </c>
      <c r="T443" t="s">
        <v>281</v>
      </c>
    </row>
    <row r="444" spans="1:20">
      <c r="A444" s="314">
        <v>2079</v>
      </c>
      <c r="B444" s="315" t="s">
        <v>11</v>
      </c>
      <c r="C444" s="316" t="s">
        <v>761</v>
      </c>
      <c r="D444" s="317" t="s">
        <v>195</v>
      </c>
      <c r="E444" s="317" t="s">
        <v>781</v>
      </c>
      <c r="F444" s="318" t="s">
        <v>110</v>
      </c>
      <c r="G444" s="316">
        <v>1260</v>
      </c>
      <c r="H444" s="316" t="s">
        <v>1859</v>
      </c>
      <c r="I444" s="320" t="s">
        <v>1860</v>
      </c>
      <c r="J444" s="308" t="s">
        <v>764</v>
      </c>
      <c r="K444" s="309" t="s">
        <v>781</v>
      </c>
      <c r="L444" s="321" t="s">
        <v>781</v>
      </c>
      <c r="M444" s="322" t="s">
        <v>781</v>
      </c>
      <c r="N444" s="323" t="s">
        <v>781</v>
      </c>
      <c r="O444" s="324" t="s">
        <v>781</v>
      </c>
      <c r="P444" s="314" t="s">
        <v>1861</v>
      </c>
      <c r="S444" s="314">
        <v>2079</v>
      </c>
      <c r="T444" t="s">
        <v>281</v>
      </c>
    </row>
    <row r="445" spans="1:20">
      <c r="A445" s="314">
        <v>2079</v>
      </c>
      <c r="B445" s="315" t="s">
        <v>11</v>
      </c>
      <c r="C445" s="316" t="s">
        <v>761</v>
      </c>
      <c r="D445" s="317" t="s">
        <v>195</v>
      </c>
      <c r="E445" s="317" t="s">
        <v>781</v>
      </c>
      <c r="F445" s="318" t="s">
        <v>93</v>
      </c>
      <c r="G445" s="316">
        <v>7413.12</v>
      </c>
      <c r="H445" s="316" t="s">
        <v>1862</v>
      </c>
      <c r="I445" s="320" t="s">
        <v>1863</v>
      </c>
      <c r="J445" s="308" t="s">
        <v>764</v>
      </c>
      <c r="K445" s="309" t="s">
        <v>781</v>
      </c>
      <c r="L445" s="321" t="s">
        <v>781</v>
      </c>
      <c r="M445" s="322" t="s">
        <v>781</v>
      </c>
      <c r="N445" s="323" t="s">
        <v>781</v>
      </c>
      <c r="O445" s="324" t="s">
        <v>781</v>
      </c>
      <c r="P445" s="314" t="s">
        <v>1864</v>
      </c>
      <c r="S445" s="314">
        <v>2079</v>
      </c>
      <c r="T445" t="s">
        <v>281</v>
      </c>
    </row>
    <row r="446" spans="1:20">
      <c r="A446" s="314">
        <v>2079</v>
      </c>
      <c r="B446" s="315" t="s">
        <v>11</v>
      </c>
      <c r="C446" s="316" t="s">
        <v>761</v>
      </c>
      <c r="D446" s="317" t="s">
        <v>195</v>
      </c>
      <c r="E446" s="317" t="s">
        <v>781</v>
      </c>
      <c r="F446" s="318" t="s">
        <v>91</v>
      </c>
      <c r="G446" s="316">
        <v>720</v>
      </c>
      <c r="H446" s="316" t="s">
        <v>1865</v>
      </c>
      <c r="I446" s="320" t="s">
        <v>1866</v>
      </c>
      <c r="J446" s="308" t="s">
        <v>764</v>
      </c>
      <c r="K446" s="309" t="s">
        <v>781</v>
      </c>
      <c r="L446" s="321" t="s">
        <v>781</v>
      </c>
      <c r="M446" s="322" t="s">
        <v>781</v>
      </c>
      <c r="N446" s="323" t="s">
        <v>781</v>
      </c>
      <c r="O446" s="324" t="s">
        <v>781</v>
      </c>
      <c r="P446" s="314" t="s">
        <v>1867</v>
      </c>
      <c r="S446" s="314">
        <v>2079</v>
      </c>
      <c r="T446" t="s">
        <v>281</v>
      </c>
    </row>
    <row r="447" spans="1:20">
      <c r="A447" s="314">
        <v>2079</v>
      </c>
      <c r="B447" s="315" t="s">
        <v>11</v>
      </c>
      <c r="C447" s="316" t="s">
        <v>761</v>
      </c>
      <c r="D447" s="317" t="s">
        <v>195</v>
      </c>
      <c r="E447" s="317" t="s">
        <v>781</v>
      </c>
      <c r="F447" s="318" t="s">
        <v>101</v>
      </c>
      <c r="G447" s="316">
        <v>231</v>
      </c>
      <c r="H447" s="316" t="s">
        <v>1868</v>
      </c>
      <c r="I447" s="320" t="s">
        <v>1869</v>
      </c>
      <c r="J447" s="308" t="s">
        <v>764</v>
      </c>
      <c r="K447" s="309" t="s">
        <v>781</v>
      </c>
      <c r="L447" s="321" t="s">
        <v>781</v>
      </c>
      <c r="M447" s="322" t="s">
        <v>781</v>
      </c>
      <c r="N447" s="323" t="s">
        <v>781</v>
      </c>
      <c r="O447" s="324" t="s">
        <v>781</v>
      </c>
      <c r="P447" s="314" t="s">
        <v>1870</v>
      </c>
      <c r="S447" s="314">
        <v>2079</v>
      </c>
      <c r="T447" t="s">
        <v>281</v>
      </c>
    </row>
    <row r="448" spans="1:20">
      <c r="A448" s="314">
        <v>2079</v>
      </c>
      <c r="B448" s="315" t="s">
        <v>11</v>
      </c>
      <c r="C448" s="316" t="s">
        <v>761</v>
      </c>
      <c r="D448" s="317" t="s">
        <v>195</v>
      </c>
      <c r="E448" s="317" t="s">
        <v>781</v>
      </c>
      <c r="F448" s="318" t="s">
        <v>93</v>
      </c>
      <c r="G448" s="316">
        <v>136.80000000000001</v>
      </c>
      <c r="H448" s="316" t="s">
        <v>1871</v>
      </c>
      <c r="I448" s="320" t="s">
        <v>1872</v>
      </c>
      <c r="J448" s="308" t="s">
        <v>764</v>
      </c>
      <c r="K448" s="309" t="s">
        <v>781</v>
      </c>
      <c r="L448" s="321" t="s">
        <v>781</v>
      </c>
      <c r="M448" s="322" t="s">
        <v>781</v>
      </c>
      <c r="N448" s="323" t="s">
        <v>781</v>
      </c>
      <c r="O448" s="324" t="s">
        <v>781</v>
      </c>
      <c r="P448" s="314" t="s">
        <v>1873</v>
      </c>
      <c r="S448" s="314">
        <v>2079</v>
      </c>
      <c r="T448" t="s">
        <v>281</v>
      </c>
    </row>
    <row r="449" spans="1:20">
      <c r="A449" s="314">
        <v>2079</v>
      </c>
      <c r="B449" s="315" t="s">
        <v>11</v>
      </c>
      <c r="C449" s="316" t="s">
        <v>761</v>
      </c>
      <c r="D449" s="317" t="s">
        <v>195</v>
      </c>
      <c r="E449" s="317" t="s">
        <v>781</v>
      </c>
      <c r="F449" s="318" t="s">
        <v>105</v>
      </c>
      <c r="G449" s="316">
        <v>8375.74</v>
      </c>
      <c r="H449" s="316" t="s">
        <v>1874</v>
      </c>
      <c r="I449" s="320" t="s">
        <v>1875</v>
      </c>
      <c r="J449" s="308" t="s">
        <v>764</v>
      </c>
      <c r="K449" s="309" t="s">
        <v>781</v>
      </c>
      <c r="L449" s="321" t="s">
        <v>781</v>
      </c>
      <c r="M449" s="322" t="s">
        <v>781</v>
      </c>
      <c r="N449" s="323" t="s">
        <v>781</v>
      </c>
      <c r="O449" s="324" t="s">
        <v>781</v>
      </c>
      <c r="P449" s="314" t="s">
        <v>1876</v>
      </c>
      <c r="S449" s="314">
        <v>2079</v>
      </c>
      <c r="T449" t="s">
        <v>281</v>
      </c>
    </row>
    <row r="450" spans="1:20">
      <c r="A450" s="314">
        <v>2079</v>
      </c>
      <c r="B450" s="315" t="s">
        <v>11</v>
      </c>
      <c r="C450" s="316" t="s">
        <v>761</v>
      </c>
      <c r="D450" s="317" t="s">
        <v>195</v>
      </c>
      <c r="E450" s="317" t="s">
        <v>781</v>
      </c>
      <c r="F450" s="318" t="s">
        <v>105</v>
      </c>
      <c r="G450" s="316">
        <v>10084.52</v>
      </c>
      <c r="H450" s="316" t="s">
        <v>1874</v>
      </c>
      <c r="I450" s="320" t="s">
        <v>1877</v>
      </c>
      <c r="J450" s="308" t="s">
        <v>764</v>
      </c>
      <c r="K450" s="309" t="s">
        <v>781</v>
      </c>
      <c r="L450" s="321" t="s">
        <v>781</v>
      </c>
      <c r="M450" s="322" t="s">
        <v>781</v>
      </c>
      <c r="N450" s="323" t="s">
        <v>781</v>
      </c>
      <c r="O450" s="324" t="s">
        <v>781</v>
      </c>
      <c r="P450" s="314" t="s">
        <v>1878</v>
      </c>
      <c r="S450" s="314">
        <v>2079</v>
      </c>
      <c r="T450" t="s">
        <v>281</v>
      </c>
    </row>
    <row r="451" spans="1:20">
      <c r="A451" s="314">
        <v>2079</v>
      </c>
      <c r="B451" s="315" t="s">
        <v>11</v>
      </c>
      <c r="C451" s="316" t="s">
        <v>761</v>
      </c>
      <c r="D451" s="317" t="s">
        <v>195</v>
      </c>
      <c r="E451" s="317" t="s">
        <v>781</v>
      </c>
      <c r="F451" s="318" t="s">
        <v>93</v>
      </c>
      <c r="G451" s="316">
        <v>295</v>
      </c>
      <c r="H451" s="316" t="s">
        <v>1879</v>
      </c>
      <c r="I451" s="320" t="s">
        <v>1880</v>
      </c>
      <c r="J451" s="308" t="s">
        <v>764</v>
      </c>
      <c r="K451" s="309" t="s">
        <v>781</v>
      </c>
      <c r="L451" s="321" t="s">
        <v>781</v>
      </c>
      <c r="M451" s="322" t="s">
        <v>781</v>
      </c>
      <c r="N451" s="323" t="s">
        <v>781</v>
      </c>
      <c r="O451" s="324" t="s">
        <v>781</v>
      </c>
      <c r="P451" s="314" t="s">
        <v>1881</v>
      </c>
      <c r="S451" s="314">
        <v>2079</v>
      </c>
      <c r="T451" t="s">
        <v>281</v>
      </c>
    </row>
    <row r="452" spans="1:20">
      <c r="A452" s="326">
        <v>2081</v>
      </c>
      <c r="B452" s="327" t="s">
        <v>10</v>
      </c>
      <c r="C452" s="304" t="s">
        <v>754</v>
      </c>
      <c r="D452" s="304" t="s">
        <v>192</v>
      </c>
      <c r="E452" s="304" t="s">
        <v>755</v>
      </c>
      <c r="F452" s="328" t="s">
        <v>35</v>
      </c>
      <c r="G452" s="329">
        <v>3685.2</v>
      </c>
      <c r="H452" s="304" t="s">
        <v>756</v>
      </c>
      <c r="I452" s="333" t="s">
        <v>757</v>
      </c>
      <c r="J452" s="331" t="s">
        <v>781</v>
      </c>
      <c r="K452" s="312" t="s">
        <v>758</v>
      </c>
      <c r="L452" s="332" t="s">
        <v>549</v>
      </c>
      <c r="M452" s="304" t="s">
        <v>781</v>
      </c>
      <c r="N452" s="304" t="s">
        <v>781</v>
      </c>
      <c r="O452" s="326" t="s">
        <v>781</v>
      </c>
      <c r="P452" s="326" t="s">
        <v>1882</v>
      </c>
      <c r="S452" s="326">
        <v>2081</v>
      </c>
      <c r="T452" t="s">
        <v>281</v>
      </c>
    </row>
    <row r="453" spans="1:20">
      <c r="A453" s="314">
        <v>2081</v>
      </c>
      <c r="B453" s="315" t="s">
        <v>11</v>
      </c>
      <c r="C453" s="316" t="s">
        <v>761</v>
      </c>
      <c r="D453" s="317" t="s">
        <v>195</v>
      </c>
      <c r="E453" s="317" t="s">
        <v>781</v>
      </c>
      <c r="F453" s="318" t="s">
        <v>110</v>
      </c>
      <c r="G453" s="316">
        <v>128.69999999999999</v>
      </c>
      <c r="H453" s="316" t="s">
        <v>1741</v>
      </c>
      <c r="I453" s="320" t="s">
        <v>1883</v>
      </c>
      <c r="J453" s="308" t="s">
        <v>764</v>
      </c>
      <c r="K453" s="309" t="s">
        <v>781</v>
      </c>
      <c r="L453" s="321" t="s">
        <v>781</v>
      </c>
      <c r="M453" s="322" t="s">
        <v>781</v>
      </c>
      <c r="N453" s="323" t="s">
        <v>781</v>
      </c>
      <c r="O453" s="324" t="s">
        <v>781</v>
      </c>
      <c r="P453" s="314" t="s">
        <v>1884</v>
      </c>
      <c r="S453" s="314">
        <v>2081</v>
      </c>
      <c r="T453" t="s">
        <v>281</v>
      </c>
    </row>
    <row r="454" spans="1:20">
      <c r="A454" s="314">
        <v>2081</v>
      </c>
      <c r="B454" s="315" t="s">
        <v>11</v>
      </c>
      <c r="C454" s="316" t="s">
        <v>761</v>
      </c>
      <c r="D454" s="317" t="s">
        <v>195</v>
      </c>
      <c r="E454" s="317" t="s">
        <v>781</v>
      </c>
      <c r="F454" s="318" t="s">
        <v>110</v>
      </c>
      <c r="G454" s="316">
        <v>128.69999999999999</v>
      </c>
      <c r="H454" s="316" t="s">
        <v>1741</v>
      </c>
      <c r="I454" s="320" t="s">
        <v>1885</v>
      </c>
      <c r="J454" s="308" t="s">
        <v>764</v>
      </c>
      <c r="K454" s="309" t="s">
        <v>781</v>
      </c>
      <c r="L454" s="321" t="s">
        <v>781</v>
      </c>
      <c r="M454" s="322" t="s">
        <v>781</v>
      </c>
      <c r="N454" s="323" t="s">
        <v>781</v>
      </c>
      <c r="O454" s="324" t="s">
        <v>781</v>
      </c>
      <c r="P454" s="314" t="s">
        <v>1886</v>
      </c>
      <c r="S454" s="314">
        <v>2081</v>
      </c>
      <c r="T454" t="s">
        <v>281</v>
      </c>
    </row>
    <row r="455" spans="1:20">
      <c r="A455" s="314">
        <v>2081</v>
      </c>
      <c r="B455" s="315" t="s">
        <v>11</v>
      </c>
      <c r="C455" s="316" t="s">
        <v>761</v>
      </c>
      <c r="D455" s="317" t="s">
        <v>195</v>
      </c>
      <c r="E455" s="317" t="s">
        <v>781</v>
      </c>
      <c r="F455" s="318" t="s">
        <v>110</v>
      </c>
      <c r="G455" s="316">
        <v>128.69999999999999</v>
      </c>
      <c r="H455" s="316" t="s">
        <v>1741</v>
      </c>
      <c r="I455" s="320" t="s">
        <v>1887</v>
      </c>
      <c r="J455" s="308" t="s">
        <v>764</v>
      </c>
      <c r="K455" s="309" t="s">
        <v>781</v>
      </c>
      <c r="L455" s="321" t="s">
        <v>781</v>
      </c>
      <c r="M455" s="322" t="s">
        <v>781</v>
      </c>
      <c r="N455" s="323" t="s">
        <v>781</v>
      </c>
      <c r="O455" s="324" t="s">
        <v>781</v>
      </c>
      <c r="P455" s="314" t="s">
        <v>1888</v>
      </c>
      <c r="S455" s="314">
        <v>2081</v>
      </c>
      <c r="T455" t="s">
        <v>281</v>
      </c>
    </row>
    <row r="456" spans="1:20">
      <c r="A456" s="314">
        <v>2081</v>
      </c>
      <c r="B456" s="315" t="s">
        <v>11</v>
      </c>
      <c r="C456" s="316" t="s">
        <v>761</v>
      </c>
      <c r="D456" s="317" t="s">
        <v>195</v>
      </c>
      <c r="E456" s="317" t="s">
        <v>781</v>
      </c>
      <c r="F456" s="318" t="s">
        <v>105</v>
      </c>
      <c r="G456" s="316">
        <v>727.5</v>
      </c>
      <c r="H456" s="316" t="s">
        <v>1741</v>
      </c>
      <c r="I456" s="320" t="s">
        <v>1889</v>
      </c>
      <c r="J456" s="308" t="s">
        <v>764</v>
      </c>
      <c r="K456" s="309" t="s">
        <v>781</v>
      </c>
      <c r="L456" s="321" t="s">
        <v>781</v>
      </c>
      <c r="M456" s="322" t="s">
        <v>781</v>
      </c>
      <c r="N456" s="323" t="s">
        <v>781</v>
      </c>
      <c r="O456" s="324" t="s">
        <v>781</v>
      </c>
      <c r="P456" s="314" t="s">
        <v>1890</v>
      </c>
      <c r="S456" s="314">
        <v>2081</v>
      </c>
      <c r="T456" t="s">
        <v>281</v>
      </c>
    </row>
    <row r="457" spans="1:20">
      <c r="A457" s="314">
        <v>2081</v>
      </c>
      <c r="B457" s="315" t="s">
        <v>11</v>
      </c>
      <c r="C457" s="316" t="s">
        <v>761</v>
      </c>
      <c r="D457" s="317" t="s">
        <v>195</v>
      </c>
      <c r="E457" s="317" t="s">
        <v>781</v>
      </c>
      <c r="F457" s="318" t="s">
        <v>105</v>
      </c>
      <c r="G457" s="316">
        <v>693.9</v>
      </c>
      <c r="H457" s="316" t="s">
        <v>1741</v>
      </c>
      <c r="I457" s="320" t="s">
        <v>1891</v>
      </c>
      <c r="J457" s="308" t="s">
        <v>764</v>
      </c>
      <c r="K457" s="309" t="s">
        <v>781</v>
      </c>
      <c r="L457" s="321" t="s">
        <v>781</v>
      </c>
      <c r="M457" s="322" t="s">
        <v>781</v>
      </c>
      <c r="N457" s="323" t="s">
        <v>781</v>
      </c>
      <c r="O457" s="324" t="s">
        <v>781</v>
      </c>
      <c r="P457" s="314" t="s">
        <v>1892</v>
      </c>
      <c r="S457" s="314">
        <v>2081</v>
      </c>
      <c r="T457" t="s">
        <v>281</v>
      </c>
    </row>
    <row r="458" spans="1:20">
      <c r="A458" s="314">
        <v>2081</v>
      </c>
      <c r="B458" s="315" t="s">
        <v>11</v>
      </c>
      <c r="C458" s="316" t="s">
        <v>761</v>
      </c>
      <c r="D458" s="317" t="s">
        <v>195</v>
      </c>
      <c r="E458" s="317" t="s">
        <v>781</v>
      </c>
      <c r="F458" s="318" t="s">
        <v>105</v>
      </c>
      <c r="G458" s="316">
        <v>727.5</v>
      </c>
      <c r="H458" s="316" t="s">
        <v>1741</v>
      </c>
      <c r="I458" s="320" t="s">
        <v>1893</v>
      </c>
      <c r="J458" s="308" t="s">
        <v>764</v>
      </c>
      <c r="K458" s="309" t="s">
        <v>781</v>
      </c>
      <c r="L458" s="321" t="s">
        <v>781</v>
      </c>
      <c r="M458" s="322" t="s">
        <v>781</v>
      </c>
      <c r="N458" s="323" t="s">
        <v>781</v>
      </c>
      <c r="O458" s="324" t="s">
        <v>781</v>
      </c>
      <c r="P458" s="314" t="s">
        <v>1894</v>
      </c>
      <c r="S458" s="314">
        <v>2081</v>
      </c>
      <c r="T458" t="s">
        <v>281</v>
      </c>
    </row>
    <row r="459" spans="1:20">
      <c r="A459" s="314">
        <v>2081</v>
      </c>
      <c r="B459" s="315" t="s">
        <v>11</v>
      </c>
      <c r="C459" s="316" t="s">
        <v>761</v>
      </c>
      <c r="D459" s="317" t="s">
        <v>195</v>
      </c>
      <c r="E459" s="317" t="s">
        <v>781</v>
      </c>
      <c r="F459" s="318" t="s">
        <v>110</v>
      </c>
      <c r="G459" s="316">
        <v>441</v>
      </c>
      <c r="H459" s="316" t="s">
        <v>1741</v>
      </c>
      <c r="I459" s="320" t="s">
        <v>1895</v>
      </c>
      <c r="J459" s="308" t="s">
        <v>764</v>
      </c>
      <c r="K459" s="309" t="s">
        <v>781</v>
      </c>
      <c r="L459" s="321" t="s">
        <v>781</v>
      </c>
      <c r="M459" s="322" t="s">
        <v>781</v>
      </c>
      <c r="N459" s="323" t="s">
        <v>781</v>
      </c>
      <c r="O459" s="324" t="s">
        <v>781</v>
      </c>
      <c r="P459" s="314" t="s">
        <v>1896</v>
      </c>
      <c r="S459" s="314">
        <v>2081</v>
      </c>
      <c r="T459" t="s">
        <v>281</v>
      </c>
    </row>
    <row r="460" spans="1:20">
      <c r="A460" s="314">
        <v>2081</v>
      </c>
      <c r="B460" s="315" t="s">
        <v>11</v>
      </c>
      <c r="C460" s="316" t="s">
        <v>761</v>
      </c>
      <c r="D460" s="317" t="s">
        <v>195</v>
      </c>
      <c r="E460" s="317" t="s">
        <v>781</v>
      </c>
      <c r="F460" s="318" t="s">
        <v>105</v>
      </c>
      <c r="G460" s="316">
        <v>735</v>
      </c>
      <c r="H460" s="316" t="s">
        <v>1741</v>
      </c>
      <c r="I460" s="320" t="s">
        <v>1897</v>
      </c>
      <c r="J460" s="308" t="s">
        <v>764</v>
      </c>
      <c r="K460" s="309" t="s">
        <v>781</v>
      </c>
      <c r="L460" s="321" t="s">
        <v>781</v>
      </c>
      <c r="M460" s="322" t="s">
        <v>781</v>
      </c>
      <c r="N460" s="323" t="s">
        <v>781</v>
      </c>
      <c r="O460" s="324" t="s">
        <v>781</v>
      </c>
      <c r="P460" s="314" t="s">
        <v>1898</v>
      </c>
      <c r="S460" s="314">
        <v>2081</v>
      </c>
      <c r="T460" t="s">
        <v>281</v>
      </c>
    </row>
    <row r="461" spans="1:20">
      <c r="A461" s="314">
        <v>2081</v>
      </c>
      <c r="B461" s="315" t="s">
        <v>11</v>
      </c>
      <c r="C461" s="316" t="s">
        <v>761</v>
      </c>
      <c r="D461" s="317" t="s">
        <v>195</v>
      </c>
      <c r="E461" s="317" t="s">
        <v>781</v>
      </c>
      <c r="F461" s="318" t="s">
        <v>105</v>
      </c>
      <c r="G461" s="316">
        <v>735</v>
      </c>
      <c r="H461" s="316" t="s">
        <v>1741</v>
      </c>
      <c r="I461" s="320" t="s">
        <v>1899</v>
      </c>
      <c r="J461" s="308" t="s">
        <v>764</v>
      </c>
      <c r="K461" s="309" t="s">
        <v>781</v>
      </c>
      <c r="L461" s="321" t="s">
        <v>781</v>
      </c>
      <c r="M461" s="322" t="s">
        <v>781</v>
      </c>
      <c r="N461" s="323" t="s">
        <v>781</v>
      </c>
      <c r="O461" s="324" t="s">
        <v>781</v>
      </c>
      <c r="P461" s="314" t="s">
        <v>1900</v>
      </c>
      <c r="S461" s="314">
        <v>2081</v>
      </c>
      <c r="T461" t="s">
        <v>281</v>
      </c>
    </row>
    <row r="462" spans="1:20">
      <c r="A462" s="314">
        <v>2081</v>
      </c>
      <c r="B462" s="315" t="s">
        <v>11</v>
      </c>
      <c r="C462" s="316" t="s">
        <v>761</v>
      </c>
      <c r="D462" s="317" t="s">
        <v>195</v>
      </c>
      <c r="E462" s="317" t="s">
        <v>781</v>
      </c>
      <c r="F462" s="318" t="s">
        <v>105</v>
      </c>
      <c r="G462" s="316">
        <v>735</v>
      </c>
      <c r="H462" s="316" t="s">
        <v>1741</v>
      </c>
      <c r="I462" s="320" t="s">
        <v>1901</v>
      </c>
      <c r="J462" s="308" t="s">
        <v>764</v>
      </c>
      <c r="K462" s="309" t="s">
        <v>781</v>
      </c>
      <c r="L462" s="321" t="s">
        <v>781</v>
      </c>
      <c r="M462" s="322" t="s">
        <v>781</v>
      </c>
      <c r="N462" s="323" t="s">
        <v>781</v>
      </c>
      <c r="O462" s="324" t="s">
        <v>781</v>
      </c>
      <c r="P462" s="314" t="s">
        <v>1902</v>
      </c>
      <c r="S462" s="314">
        <v>2081</v>
      </c>
      <c r="T462" t="s">
        <v>281</v>
      </c>
    </row>
    <row r="463" spans="1:20">
      <c r="A463" s="314">
        <v>2081</v>
      </c>
      <c r="B463" s="315" t="s">
        <v>11</v>
      </c>
      <c r="C463" s="316" t="s">
        <v>761</v>
      </c>
      <c r="D463" s="317" t="s">
        <v>195</v>
      </c>
      <c r="E463" s="317" t="s">
        <v>781</v>
      </c>
      <c r="F463" s="318" t="s">
        <v>105</v>
      </c>
      <c r="G463" s="316">
        <v>735</v>
      </c>
      <c r="H463" s="316" t="s">
        <v>1741</v>
      </c>
      <c r="I463" s="320" t="s">
        <v>1903</v>
      </c>
      <c r="J463" s="308" t="s">
        <v>764</v>
      </c>
      <c r="K463" s="309" t="s">
        <v>781</v>
      </c>
      <c r="L463" s="321" t="s">
        <v>781</v>
      </c>
      <c r="M463" s="322" t="s">
        <v>781</v>
      </c>
      <c r="N463" s="323" t="s">
        <v>781</v>
      </c>
      <c r="O463" s="324" t="s">
        <v>781</v>
      </c>
      <c r="P463" s="314" t="s">
        <v>1904</v>
      </c>
      <c r="S463" s="314">
        <v>2081</v>
      </c>
      <c r="T463" t="s">
        <v>281</v>
      </c>
    </row>
    <row r="464" spans="1:20">
      <c r="A464" s="314">
        <v>2081</v>
      </c>
      <c r="B464" s="315" t="s">
        <v>11</v>
      </c>
      <c r="C464" s="316" t="s">
        <v>761</v>
      </c>
      <c r="D464" s="317" t="s">
        <v>195</v>
      </c>
      <c r="E464" s="317" t="s">
        <v>781</v>
      </c>
      <c r="F464" s="318" t="s">
        <v>105</v>
      </c>
      <c r="G464" s="316">
        <v>735</v>
      </c>
      <c r="H464" s="316" t="s">
        <v>1741</v>
      </c>
      <c r="I464" s="320" t="s">
        <v>1905</v>
      </c>
      <c r="J464" s="308" t="s">
        <v>764</v>
      </c>
      <c r="K464" s="309" t="s">
        <v>781</v>
      </c>
      <c r="L464" s="321" t="s">
        <v>781</v>
      </c>
      <c r="M464" s="322" t="s">
        <v>781</v>
      </c>
      <c r="N464" s="323" t="s">
        <v>781</v>
      </c>
      <c r="O464" s="324" t="s">
        <v>781</v>
      </c>
      <c r="P464" s="314" t="s">
        <v>1906</v>
      </c>
      <c r="S464" s="314">
        <v>2081</v>
      </c>
      <c r="T464" t="s">
        <v>281</v>
      </c>
    </row>
    <row r="465" spans="1:20">
      <c r="A465" s="314">
        <v>2081</v>
      </c>
      <c r="B465" s="315" t="s">
        <v>11</v>
      </c>
      <c r="C465" s="316" t="s">
        <v>761</v>
      </c>
      <c r="D465" s="317" t="s">
        <v>195</v>
      </c>
      <c r="E465" s="317" t="s">
        <v>781</v>
      </c>
      <c r="F465" s="318" t="s">
        <v>105</v>
      </c>
      <c r="G465" s="316">
        <v>996</v>
      </c>
      <c r="H465" s="316" t="s">
        <v>1741</v>
      </c>
      <c r="I465" s="320" t="s">
        <v>1907</v>
      </c>
      <c r="J465" s="308" t="s">
        <v>764</v>
      </c>
      <c r="K465" s="309" t="s">
        <v>781</v>
      </c>
      <c r="L465" s="321" t="s">
        <v>781</v>
      </c>
      <c r="M465" s="322" t="s">
        <v>781</v>
      </c>
      <c r="N465" s="323" t="s">
        <v>781</v>
      </c>
      <c r="O465" s="324" t="s">
        <v>781</v>
      </c>
      <c r="P465" s="314" t="s">
        <v>1908</v>
      </c>
      <c r="S465" s="314">
        <v>2081</v>
      </c>
      <c r="T465" t="s">
        <v>281</v>
      </c>
    </row>
    <row r="466" spans="1:20">
      <c r="A466" s="314">
        <v>2081</v>
      </c>
      <c r="B466" s="315" t="s">
        <v>11</v>
      </c>
      <c r="C466" s="316" t="s">
        <v>761</v>
      </c>
      <c r="D466" s="317" t="s">
        <v>195</v>
      </c>
      <c r="E466" s="317" t="s">
        <v>781</v>
      </c>
      <c r="F466" s="318" t="s">
        <v>105</v>
      </c>
      <c r="G466" s="316">
        <v>996</v>
      </c>
      <c r="H466" s="316" t="s">
        <v>1741</v>
      </c>
      <c r="I466" s="320" t="s">
        <v>1909</v>
      </c>
      <c r="J466" s="308" t="s">
        <v>764</v>
      </c>
      <c r="K466" s="309" t="s">
        <v>781</v>
      </c>
      <c r="L466" s="321" t="s">
        <v>781</v>
      </c>
      <c r="M466" s="322" t="s">
        <v>781</v>
      </c>
      <c r="N466" s="323" t="s">
        <v>781</v>
      </c>
      <c r="O466" s="324" t="s">
        <v>781</v>
      </c>
      <c r="P466" s="314" t="s">
        <v>1910</v>
      </c>
      <c r="S466" s="314">
        <v>2081</v>
      </c>
      <c r="T466" t="s">
        <v>281</v>
      </c>
    </row>
    <row r="467" spans="1:20">
      <c r="A467" s="314">
        <v>2081</v>
      </c>
      <c r="B467" s="315" t="s">
        <v>11</v>
      </c>
      <c r="C467" s="316" t="s">
        <v>761</v>
      </c>
      <c r="D467" s="317" t="s">
        <v>195</v>
      </c>
      <c r="E467" s="317" t="s">
        <v>781</v>
      </c>
      <c r="F467" s="318" t="s">
        <v>105</v>
      </c>
      <c r="G467" s="316">
        <v>996</v>
      </c>
      <c r="H467" s="316" t="s">
        <v>1741</v>
      </c>
      <c r="I467" s="320" t="s">
        <v>1911</v>
      </c>
      <c r="J467" s="308" t="s">
        <v>764</v>
      </c>
      <c r="K467" s="309" t="s">
        <v>781</v>
      </c>
      <c r="L467" s="321" t="s">
        <v>781</v>
      </c>
      <c r="M467" s="322" t="s">
        <v>781</v>
      </c>
      <c r="N467" s="323" t="s">
        <v>781</v>
      </c>
      <c r="O467" s="324" t="s">
        <v>781</v>
      </c>
      <c r="P467" s="314" t="s">
        <v>1912</v>
      </c>
      <c r="S467" s="314">
        <v>2081</v>
      </c>
      <c r="T467" t="s">
        <v>281</v>
      </c>
    </row>
    <row r="468" spans="1:20">
      <c r="A468" s="314">
        <v>2081</v>
      </c>
      <c r="B468" s="315" t="s">
        <v>11</v>
      </c>
      <c r="C468" s="316" t="s">
        <v>761</v>
      </c>
      <c r="D468" s="317" t="s">
        <v>195</v>
      </c>
      <c r="E468" s="317" t="s">
        <v>781</v>
      </c>
      <c r="F468" s="318" t="s">
        <v>105</v>
      </c>
      <c r="G468" s="316">
        <v>225.5</v>
      </c>
      <c r="H468" s="316" t="s">
        <v>1741</v>
      </c>
      <c r="I468" s="320" t="s">
        <v>1913</v>
      </c>
      <c r="J468" s="308" t="s">
        <v>764</v>
      </c>
      <c r="K468" s="309" t="s">
        <v>781</v>
      </c>
      <c r="L468" s="321" t="s">
        <v>781</v>
      </c>
      <c r="M468" s="322" t="s">
        <v>781</v>
      </c>
      <c r="N468" s="323" t="s">
        <v>781</v>
      </c>
      <c r="O468" s="324" t="s">
        <v>781</v>
      </c>
      <c r="P468" s="314" t="s">
        <v>1914</v>
      </c>
      <c r="S468" s="314">
        <v>2081</v>
      </c>
      <c r="T468" t="s">
        <v>281</v>
      </c>
    </row>
    <row r="469" spans="1:20">
      <c r="A469" s="314">
        <v>2081</v>
      </c>
      <c r="B469" s="315" t="s">
        <v>11</v>
      </c>
      <c r="C469" s="316" t="s">
        <v>761</v>
      </c>
      <c r="D469" s="317" t="s">
        <v>195</v>
      </c>
      <c r="E469" s="317" t="s">
        <v>781</v>
      </c>
      <c r="F469" s="318" t="s">
        <v>105</v>
      </c>
      <c r="G469" s="316">
        <v>676.5</v>
      </c>
      <c r="H469" s="316" t="s">
        <v>1741</v>
      </c>
      <c r="I469" s="320" t="s">
        <v>1915</v>
      </c>
      <c r="J469" s="308" t="s">
        <v>764</v>
      </c>
      <c r="K469" s="309" t="s">
        <v>781</v>
      </c>
      <c r="L469" s="321" t="s">
        <v>781</v>
      </c>
      <c r="M469" s="322" t="s">
        <v>781</v>
      </c>
      <c r="N469" s="323" t="s">
        <v>781</v>
      </c>
      <c r="O469" s="324" t="s">
        <v>781</v>
      </c>
      <c r="P469" s="314" t="s">
        <v>1916</v>
      </c>
      <c r="S469" s="314">
        <v>2081</v>
      </c>
      <c r="T469" t="s">
        <v>281</v>
      </c>
    </row>
    <row r="470" spans="1:20">
      <c r="A470" s="314">
        <v>2081</v>
      </c>
      <c r="B470" s="315" t="s">
        <v>11</v>
      </c>
      <c r="C470" s="316" t="s">
        <v>761</v>
      </c>
      <c r="D470" s="317" t="s">
        <v>195</v>
      </c>
      <c r="E470" s="317" t="s">
        <v>781</v>
      </c>
      <c r="F470" s="318" t="s">
        <v>105</v>
      </c>
      <c r="G470" s="316">
        <v>918.27</v>
      </c>
      <c r="H470" s="316" t="s">
        <v>1741</v>
      </c>
      <c r="I470" s="320" t="s">
        <v>1917</v>
      </c>
      <c r="J470" s="308" t="s">
        <v>764</v>
      </c>
      <c r="K470" s="309" t="s">
        <v>781</v>
      </c>
      <c r="L470" s="321" t="s">
        <v>781</v>
      </c>
      <c r="M470" s="322" t="s">
        <v>781</v>
      </c>
      <c r="N470" s="323" t="s">
        <v>781</v>
      </c>
      <c r="O470" s="324" t="s">
        <v>781</v>
      </c>
      <c r="P470" s="314" t="s">
        <v>1918</v>
      </c>
      <c r="S470" s="314">
        <v>2081</v>
      </c>
      <c r="T470" t="s">
        <v>281</v>
      </c>
    </row>
    <row r="471" spans="1:20">
      <c r="A471" s="314">
        <v>2081</v>
      </c>
      <c r="B471" s="315" t="s">
        <v>11</v>
      </c>
      <c r="C471" s="316" t="s">
        <v>761</v>
      </c>
      <c r="D471" s="317" t="s">
        <v>195</v>
      </c>
      <c r="E471" s="317" t="s">
        <v>781</v>
      </c>
      <c r="F471" s="318" t="s">
        <v>105</v>
      </c>
      <c r="G471" s="316">
        <v>747</v>
      </c>
      <c r="H471" s="316" t="s">
        <v>1919</v>
      </c>
      <c r="I471" s="320" t="s">
        <v>1920</v>
      </c>
      <c r="J471" s="308" t="s">
        <v>764</v>
      </c>
      <c r="K471" s="309" t="s">
        <v>781</v>
      </c>
      <c r="L471" s="321" t="s">
        <v>781</v>
      </c>
      <c r="M471" s="322" t="s">
        <v>781</v>
      </c>
      <c r="N471" s="323" t="s">
        <v>781</v>
      </c>
      <c r="O471" s="324" t="s">
        <v>781</v>
      </c>
      <c r="P471" s="314" t="s">
        <v>1921</v>
      </c>
      <c r="S471" s="314">
        <v>2081</v>
      </c>
      <c r="T471" t="s">
        <v>281</v>
      </c>
    </row>
    <row r="472" spans="1:20">
      <c r="A472" s="314">
        <v>2081</v>
      </c>
      <c r="B472" s="315" t="s">
        <v>11</v>
      </c>
      <c r="C472" s="316" t="s">
        <v>761</v>
      </c>
      <c r="D472" s="317" t="s">
        <v>195</v>
      </c>
      <c r="E472" s="317" t="s">
        <v>781</v>
      </c>
      <c r="F472" s="318" t="s">
        <v>105</v>
      </c>
      <c r="G472" s="316">
        <v>905.24</v>
      </c>
      <c r="H472" s="316" t="s">
        <v>1919</v>
      </c>
      <c r="I472" s="320" t="s">
        <v>1922</v>
      </c>
      <c r="J472" s="308" t="s">
        <v>764</v>
      </c>
      <c r="K472" s="309" t="s">
        <v>781</v>
      </c>
      <c r="L472" s="321" t="s">
        <v>781</v>
      </c>
      <c r="M472" s="322" t="s">
        <v>781</v>
      </c>
      <c r="N472" s="323" t="s">
        <v>781</v>
      </c>
      <c r="O472" s="324" t="s">
        <v>781</v>
      </c>
      <c r="P472" s="314" t="s">
        <v>1923</v>
      </c>
      <c r="S472" s="314">
        <v>2081</v>
      </c>
      <c r="T472" t="s">
        <v>281</v>
      </c>
    </row>
    <row r="473" spans="1:20">
      <c r="A473" s="314">
        <v>2081</v>
      </c>
      <c r="B473" s="315" t="s">
        <v>11</v>
      </c>
      <c r="C473" s="316" t="s">
        <v>761</v>
      </c>
      <c r="D473" s="317" t="s">
        <v>195</v>
      </c>
      <c r="E473" s="317" t="s">
        <v>781</v>
      </c>
      <c r="F473" s="318" t="s">
        <v>105</v>
      </c>
      <c r="G473" s="316">
        <v>290</v>
      </c>
      <c r="H473" s="316" t="s">
        <v>1190</v>
      </c>
      <c r="I473" s="320" t="s">
        <v>1924</v>
      </c>
      <c r="J473" s="308" t="s">
        <v>764</v>
      </c>
      <c r="K473" s="309" t="s">
        <v>781</v>
      </c>
      <c r="L473" s="321" t="s">
        <v>781</v>
      </c>
      <c r="M473" s="322" t="s">
        <v>781</v>
      </c>
      <c r="N473" s="323" t="s">
        <v>781</v>
      </c>
      <c r="O473" s="324" t="s">
        <v>781</v>
      </c>
      <c r="P473" s="314" t="s">
        <v>1925</v>
      </c>
      <c r="S473" s="314">
        <v>2081</v>
      </c>
      <c r="T473" t="s">
        <v>281</v>
      </c>
    </row>
    <row r="474" spans="1:20">
      <c r="A474" s="314">
        <v>2081</v>
      </c>
      <c r="B474" s="315" t="s">
        <v>11</v>
      </c>
      <c r="C474" s="316" t="s">
        <v>761</v>
      </c>
      <c r="D474" s="317" t="s">
        <v>195</v>
      </c>
      <c r="E474" s="317" t="s">
        <v>781</v>
      </c>
      <c r="F474" s="318" t="s">
        <v>105</v>
      </c>
      <c r="G474" s="316">
        <v>290</v>
      </c>
      <c r="H474" s="316" t="s">
        <v>1190</v>
      </c>
      <c r="I474" s="320" t="s">
        <v>1926</v>
      </c>
      <c r="J474" s="308" t="s">
        <v>764</v>
      </c>
      <c r="K474" s="309" t="s">
        <v>781</v>
      </c>
      <c r="L474" s="321" t="s">
        <v>781</v>
      </c>
      <c r="M474" s="322" t="s">
        <v>781</v>
      </c>
      <c r="N474" s="323" t="s">
        <v>781</v>
      </c>
      <c r="O474" s="324" t="s">
        <v>781</v>
      </c>
      <c r="P474" s="314" t="s">
        <v>1927</v>
      </c>
      <c r="S474" s="314">
        <v>2081</v>
      </c>
      <c r="T474" t="s">
        <v>281</v>
      </c>
    </row>
    <row r="475" spans="1:20">
      <c r="A475" s="314">
        <v>2081</v>
      </c>
      <c r="B475" s="315" t="s">
        <v>11</v>
      </c>
      <c r="C475" s="316" t="s">
        <v>761</v>
      </c>
      <c r="D475" s="317" t="s">
        <v>195</v>
      </c>
      <c r="E475" s="317" t="s">
        <v>781</v>
      </c>
      <c r="F475" s="318" t="s">
        <v>110</v>
      </c>
      <c r="G475" s="316">
        <v>429.74</v>
      </c>
      <c r="H475" s="316" t="s">
        <v>1190</v>
      </c>
      <c r="I475" s="320" t="s">
        <v>1928</v>
      </c>
      <c r="J475" s="308" t="s">
        <v>764</v>
      </c>
      <c r="K475" s="309" t="s">
        <v>781</v>
      </c>
      <c r="L475" s="321" t="s">
        <v>781</v>
      </c>
      <c r="M475" s="322" t="s">
        <v>781</v>
      </c>
      <c r="N475" s="323" t="s">
        <v>781</v>
      </c>
      <c r="O475" s="324" t="s">
        <v>781</v>
      </c>
      <c r="P475" s="314" t="s">
        <v>1929</v>
      </c>
      <c r="S475" s="314">
        <v>2081</v>
      </c>
      <c r="T475" t="s">
        <v>281</v>
      </c>
    </row>
    <row r="476" spans="1:20">
      <c r="A476" s="314">
        <v>2081</v>
      </c>
      <c r="B476" s="315" t="s">
        <v>11</v>
      </c>
      <c r="C476" s="316" t="s">
        <v>761</v>
      </c>
      <c r="D476" s="317" t="s">
        <v>195</v>
      </c>
      <c r="E476" s="317" t="s">
        <v>781</v>
      </c>
      <c r="F476" s="318" t="s">
        <v>110</v>
      </c>
      <c r="G476" s="316">
        <v>644.61</v>
      </c>
      <c r="H476" s="316" t="s">
        <v>1190</v>
      </c>
      <c r="I476" s="320" t="s">
        <v>1930</v>
      </c>
      <c r="J476" s="308" t="s">
        <v>764</v>
      </c>
      <c r="K476" s="309" t="s">
        <v>781</v>
      </c>
      <c r="L476" s="321" t="s">
        <v>781</v>
      </c>
      <c r="M476" s="322" t="s">
        <v>781</v>
      </c>
      <c r="N476" s="323" t="s">
        <v>781</v>
      </c>
      <c r="O476" s="324" t="s">
        <v>781</v>
      </c>
      <c r="P476" s="314" t="s">
        <v>1931</v>
      </c>
      <c r="S476" s="314">
        <v>2081</v>
      </c>
      <c r="T476" t="s">
        <v>281</v>
      </c>
    </row>
    <row r="477" spans="1:20">
      <c r="A477" s="314">
        <v>2081</v>
      </c>
      <c r="B477" s="315" t="s">
        <v>11</v>
      </c>
      <c r="C477" s="316" t="s">
        <v>761</v>
      </c>
      <c r="D477" s="317" t="s">
        <v>195</v>
      </c>
      <c r="E477" s="317" t="s">
        <v>781</v>
      </c>
      <c r="F477" s="318" t="s">
        <v>105</v>
      </c>
      <c r="G477" s="316">
        <v>290</v>
      </c>
      <c r="H477" s="316" t="s">
        <v>1190</v>
      </c>
      <c r="I477" s="320" t="s">
        <v>1932</v>
      </c>
      <c r="J477" s="308" t="s">
        <v>764</v>
      </c>
      <c r="K477" s="309" t="s">
        <v>781</v>
      </c>
      <c r="L477" s="321" t="s">
        <v>781</v>
      </c>
      <c r="M477" s="322" t="s">
        <v>781</v>
      </c>
      <c r="N477" s="323" t="s">
        <v>781</v>
      </c>
      <c r="O477" s="324" t="s">
        <v>781</v>
      </c>
      <c r="P477" s="314" t="s">
        <v>1933</v>
      </c>
      <c r="S477" s="314">
        <v>2081</v>
      </c>
      <c r="T477" t="s">
        <v>281</v>
      </c>
    </row>
    <row r="478" spans="1:20">
      <c r="A478" s="314">
        <v>2081</v>
      </c>
      <c r="B478" s="315" t="s">
        <v>11</v>
      </c>
      <c r="C478" s="316" t="s">
        <v>761</v>
      </c>
      <c r="D478" s="317" t="s">
        <v>195</v>
      </c>
      <c r="E478" s="317" t="s">
        <v>781</v>
      </c>
      <c r="F478" s="318" t="s">
        <v>105</v>
      </c>
      <c r="G478" s="316">
        <v>290</v>
      </c>
      <c r="H478" s="316" t="s">
        <v>1190</v>
      </c>
      <c r="I478" s="320">
        <v>302844</v>
      </c>
      <c r="J478" s="308" t="s">
        <v>764</v>
      </c>
      <c r="K478" s="309" t="s">
        <v>781</v>
      </c>
      <c r="L478" s="321" t="s">
        <v>781</v>
      </c>
      <c r="M478" s="322" t="s">
        <v>781</v>
      </c>
      <c r="N478" s="323" t="s">
        <v>781</v>
      </c>
      <c r="O478" s="324" t="s">
        <v>781</v>
      </c>
      <c r="P478" s="314" t="s">
        <v>1934</v>
      </c>
      <c r="S478" s="314">
        <v>2081</v>
      </c>
      <c r="T478" t="s">
        <v>281</v>
      </c>
    </row>
    <row r="479" spans="1:20">
      <c r="A479" s="314">
        <v>2081</v>
      </c>
      <c r="B479" s="315" t="s">
        <v>11</v>
      </c>
      <c r="C479" s="316" t="s">
        <v>761</v>
      </c>
      <c r="D479" s="317" t="s">
        <v>195</v>
      </c>
      <c r="E479" s="317" t="s">
        <v>781</v>
      </c>
      <c r="F479" s="318" t="s">
        <v>105</v>
      </c>
      <c r="G479" s="316">
        <v>435</v>
      </c>
      <c r="H479" s="316" t="s">
        <v>1190</v>
      </c>
      <c r="I479" s="320">
        <v>301890</v>
      </c>
      <c r="J479" s="308" t="s">
        <v>764</v>
      </c>
      <c r="K479" s="309" t="s">
        <v>781</v>
      </c>
      <c r="L479" s="321" t="s">
        <v>781</v>
      </c>
      <c r="M479" s="322" t="s">
        <v>781</v>
      </c>
      <c r="N479" s="323" t="s">
        <v>781</v>
      </c>
      <c r="O479" s="324" t="s">
        <v>781</v>
      </c>
      <c r="P479" s="314" t="s">
        <v>1935</v>
      </c>
      <c r="S479" s="314">
        <v>2081</v>
      </c>
      <c r="T479" t="s">
        <v>281</v>
      </c>
    </row>
    <row r="480" spans="1:20">
      <c r="A480" s="314">
        <v>2081</v>
      </c>
      <c r="B480" s="315" t="s">
        <v>11</v>
      </c>
      <c r="C480" s="316" t="s">
        <v>761</v>
      </c>
      <c r="D480" s="317" t="s">
        <v>195</v>
      </c>
      <c r="E480" s="317" t="s">
        <v>781</v>
      </c>
      <c r="F480" s="318" t="s">
        <v>105</v>
      </c>
      <c r="G480" s="316">
        <v>435</v>
      </c>
      <c r="H480" s="316" t="s">
        <v>1190</v>
      </c>
      <c r="I480" s="320">
        <v>302845</v>
      </c>
      <c r="J480" s="308" t="s">
        <v>764</v>
      </c>
      <c r="K480" s="309" t="s">
        <v>781</v>
      </c>
      <c r="L480" s="321" t="s">
        <v>781</v>
      </c>
      <c r="M480" s="322" t="s">
        <v>781</v>
      </c>
      <c r="N480" s="323" t="s">
        <v>781</v>
      </c>
      <c r="O480" s="324" t="s">
        <v>781</v>
      </c>
      <c r="P480" s="314" t="s">
        <v>1936</v>
      </c>
      <c r="S480" s="314">
        <v>2081</v>
      </c>
      <c r="T480" t="s">
        <v>281</v>
      </c>
    </row>
    <row r="481" spans="1:20">
      <c r="A481" s="314">
        <v>2081</v>
      </c>
      <c r="B481" s="315" t="s">
        <v>11</v>
      </c>
      <c r="C481" s="316" t="s">
        <v>761</v>
      </c>
      <c r="D481" s="317" t="s">
        <v>195</v>
      </c>
      <c r="E481" s="317" t="s">
        <v>781</v>
      </c>
      <c r="F481" s="318" t="s">
        <v>105</v>
      </c>
      <c r="G481" s="316">
        <v>219.82</v>
      </c>
      <c r="H481" s="316" t="s">
        <v>1190</v>
      </c>
      <c r="I481" s="320">
        <v>301891</v>
      </c>
      <c r="J481" s="308" t="s">
        <v>764</v>
      </c>
      <c r="K481" s="309" t="s">
        <v>781</v>
      </c>
      <c r="L481" s="321" t="s">
        <v>781</v>
      </c>
      <c r="M481" s="322" t="s">
        <v>781</v>
      </c>
      <c r="N481" s="323" t="s">
        <v>781</v>
      </c>
      <c r="O481" s="324" t="s">
        <v>781</v>
      </c>
      <c r="P481" s="314" t="s">
        <v>1937</v>
      </c>
      <c r="S481" s="314">
        <v>2081</v>
      </c>
      <c r="T481" t="s">
        <v>281</v>
      </c>
    </row>
    <row r="482" spans="1:20">
      <c r="A482" s="314">
        <v>2081</v>
      </c>
      <c r="B482" s="315" t="s">
        <v>11</v>
      </c>
      <c r="C482" s="316" t="s">
        <v>761</v>
      </c>
      <c r="D482" s="317" t="s">
        <v>195</v>
      </c>
      <c r="E482" s="317" t="s">
        <v>781</v>
      </c>
      <c r="F482" s="318" t="s">
        <v>105</v>
      </c>
      <c r="G482" s="316">
        <v>219.82</v>
      </c>
      <c r="H482" s="316" t="s">
        <v>1190</v>
      </c>
      <c r="I482" s="320">
        <v>302426</v>
      </c>
      <c r="J482" s="308" t="s">
        <v>764</v>
      </c>
      <c r="K482" s="309" t="s">
        <v>781</v>
      </c>
      <c r="L482" s="321" t="s">
        <v>781</v>
      </c>
      <c r="M482" s="322" t="s">
        <v>781</v>
      </c>
      <c r="N482" s="323" t="s">
        <v>781</v>
      </c>
      <c r="O482" s="324" t="s">
        <v>781</v>
      </c>
      <c r="P482" s="314" t="s">
        <v>1938</v>
      </c>
      <c r="S482" s="314">
        <v>2081</v>
      </c>
      <c r="T482" t="s">
        <v>281</v>
      </c>
    </row>
    <row r="483" spans="1:20">
      <c r="A483" s="314">
        <v>2081</v>
      </c>
      <c r="B483" s="315" t="s">
        <v>11</v>
      </c>
      <c r="C483" s="316" t="s">
        <v>761</v>
      </c>
      <c r="D483" s="317" t="s">
        <v>195</v>
      </c>
      <c r="E483" s="317" t="s">
        <v>781</v>
      </c>
      <c r="F483" s="318" t="s">
        <v>105</v>
      </c>
      <c r="G483" s="316">
        <v>204</v>
      </c>
      <c r="H483" s="316" t="s">
        <v>1190</v>
      </c>
      <c r="I483" s="320">
        <v>301892</v>
      </c>
      <c r="J483" s="308" t="s">
        <v>764</v>
      </c>
      <c r="K483" s="309" t="s">
        <v>781</v>
      </c>
      <c r="L483" s="321" t="s">
        <v>781</v>
      </c>
      <c r="M483" s="322" t="s">
        <v>781</v>
      </c>
      <c r="N483" s="323" t="s">
        <v>781</v>
      </c>
      <c r="O483" s="324" t="s">
        <v>781</v>
      </c>
      <c r="P483" s="314" t="s">
        <v>1939</v>
      </c>
      <c r="S483" s="314">
        <v>2081</v>
      </c>
      <c r="T483" t="s">
        <v>281</v>
      </c>
    </row>
    <row r="484" spans="1:20">
      <c r="A484" s="314">
        <v>2081</v>
      </c>
      <c r="B484" s="315" t="s">
        <v>11</v>
      </c>
      <c r="C484" s="316" t="s">
        <v>761</v>
      </c>
      <c r="D484" s="317" t="s">
        <v>195</v>
      </c>
      <c r="E484" s="317" t="s">
        <v>781</v>
      </c>
      <c r="F484" s="318" t="s">
        <v>105</v>
      </c>
      <c r="G484" s="316">
        <v>204</v>
      </c>
      <c r="H484" s="316" t="s">
        <v>1190</v>
      </c>
      <c r="I484" s="320">
        <v>302847</v>
      </c>
      <c r="J484" s="308" t="s">
        <v>764</v>
      </c>
      <c r="K484" s="309" t="s">
        <v>781</v>
      </c>
      <c r="L484" s="321" t="s">
        <v>781</v>
      </c>
      <c r="M484" s="322" t="s">
        <v>781</v>
      </c>
      <c r="N484" s="323" t="s">
        <v>781</v>
      </c>
      <c r="O484" s="324" t="s">
        <v>781</v>
      </c>
      <c r="P484" s="314" t="s">
        <v>1940</v>
      </c>
      <c r="S484" s="314">
        <v>2081</v>
      </c>
      <c r="T484" t="s">
        <v>281</v>
      </c>
    </row>
    <row r="485" spans="1:20">
      <c r="A485" s="314">
        <v>2081</v>
      </c>
      <c r="B485" s="315" t="s">
        <v>11</v>
      </c>
      <c r="C485" s="316" t="s">
        <v>761</v>
      </c>
      <c r="D485" s="317" t="s">
        <v>195</v>
      </c>
      <c r="E485" s="317" t="s">
        <v>781</v>
      </c>
      <c r="F485" s="318" t="s">
        <v>110</v>
      </c>
      <c r="G485" s="316">
        <v>219.87</v>
      </c>
      <c r="H485" s="316" t="s">
        <v>1190</v>
      </c>
      <c r="I485" s="320">
        <v>302848</v>
      </c>
      <c r="J485" s="308" t="s">
        <v>764</v>
      </c>
      <c r="K485" s="309" t="s">
        <v>781</v>
      </c>
      <c r="L485" s="321" t="s">
        <v>781</v>
      </c>
      <c r="M485" s="322" t="s">
        <v>781</v>
      </c>
      <c r="N485" s="323" t="s">
        <v>781</v>
      </c>
      <c r="O485" s="324" t="s">
        <v>781</v>
      </c>
      <c r="P485" s="314" t="s">
        <v>1941</v>
      </c>
      <c r="S485" s="314">
        <v>2081</v>
      </c>
      <c r="T485" t="s">
        <v>281</v>
      </c>
    </row>
    <row r="486" spans="1:20">
      <c r="A486" s="314">
        <v>2081</v>
      </c>
      <c r="B486" s="315" t="s">
        <v>11</v>
      </c>
      <c r="C486" s="316" t="s">
        <v>761</v>
      </c>
      <c r="D486" s="317" t="s">
        <v>195</v>
      </c>
      <c r="E486" s="317" t="s">
        <v>781</v>
      </c>
      <c r="F486" s="318" t="s">
        <v>69</v>
      </c>
      <c r="G486" s="316">
        <v>480</v>
      </c>
      <c r="H486" s="316" t="s">
        <v>1942</v>
      </c>
      <c r="I486" s="320" t="s">
        <v>1943</v>
      </c>
      <c r="J486" s="308" t="s">
        <v>764</v>
      </c>
      <c r="K486" s="309" t="s">
        <v>781</v>
      </c>
      <c r="L486" s="321" t="s">
        <v>781</v>
      </c>
      <c r="M486" s="322" t="s">
        <v>781</v>
      </c>
      <c r="N486" s="323" t="s">
        <v>781</v>
      </c>
      <c r="O486" s="324" t="s">
        <v>781</v>
      </c>
      <c r="P486" s="314" t="s">
        <v>1944</v>
      </c>
      <c r="S486" s="314">
        <v>2081</v>
      </c>
      <c r="T486" t="s">
        <v>281</v>
      </c>
    </row>
    <row r="487" spans="1:20">
      <c r="A487" s="314">
        <v>2081</v>
      </c>
      <c r="B487" s="315" t="s">
        <v>11</v>
      </c>
      <c r="C487" s="316" t="s">
        <v>761</v>
      </c>
      <c r="D487" s="317" t="s">
        <v>195</v>
      </c>
      <c r="E487" s="317" t="s">
        <v>781</v>
      </c>
      <c r="F487" s="318" t="s">
        <v>110</v>
      </c>
      <c r="G487" s="316">
        <v>145</v>
      </c>
      <c r="H487" s="316" t="s">
        <v>1945</v>
      </c>
      <c r="I487" s="320">
        <v>1157038</v>
      </c>
      <c r="J487" s="308" t="s">
        <v>764</v>
      </c>
      <c r="K487" s="309" t="s">
        <v>781</v>
      </c>
      <c r="L487" s="321" t="s">
        <v>781</v>
      </c>
      <c r="M487" s="322" t="s">
        <v>781</v>
      </c>
      <c r="N487" s="323" t="s">
        <v>781</v>
      </c>
      <c r="O487" s="324" t="s">
        <v>781</v>
      </c>
      <c r="P487" s="314" t="s">
        <v>1946</v>
      </c>
      <c r="S487" s="314">
        <v>2081</v>
      </c>
      <c r="T487" t="s">
        <v>281</v>
      </c>
    </row>
    <row r="488" spans="1:20">
      <c r="A488" s="314">
        <v>2081</v>
      </c>
      <c r="B488" s="315" t="s">
        <v>11</v>
      </c>
      <c r="C488" s="316" t="s">
        <v>761</v>
      </c>
      <c r="D488" s="317" t="s">
        <v>195</v>
      </c>
      <c r="E488" s="317" t="s">
        <v>781</v>
      </c>
      <c r="F488" s="318" t="s">
        <v>110</v>
      </c>
      <c r="G488" s="316">
        <v>145</v>
      </c>
      <c r="H488" s="316" t="s">
        <v>1945</v>
      </c>
      <c r="I488" s="320">
        <v>1158307</v>
      </c>
      <c r="J488" s="308" t="s">
        <v>764</v>
      </c>
      <c r="K488" s="309" t="s">
        <v>781</v>
      </c>
      <c r="L488" s="321" t="s">
        <v>781</v>
      </c>
      <c r="M488" s="322" t="s">
        <v>781</v>
      </c>
      <c r="N488" s="323" t="s">
        <v>781</v>
      </c>
      <c r="O488" s="324" t="s">
        <v>781</v>
      </c>
      <c r="P488" s="314" t="s">
        <v>1947</v>
      </c>
      <c r="S488" s="314">
        <v>2081</v>
      </c>
      <c r="T488" t="s">
        <v>281</v>
      </c>
    </row>
    <row r="489" spans="1:20">
      <c r="A489" s="314">
        <v>2081</v>
      </c>
      <c r="B489" s="315" t="s">
        <v>11</v>
      </c>
      <c r="C489" s="316" t="s">
        <v>761</v>
      </c>
      <c r="D489" s="317" t="s">
        <v>195</v>
      </c>
      <c r="E489" s="317" t="s">
        <v>781</v>
      </c>
      <c r="F489" s="318" t="s">
        <v>105</v>
      </c>
      <c r="G489" s="316">
        <v>688.5</v>
      </c>
      <c r="H489" s="316" t="s">
        <v>905</v>
      </c>
      <c r="I489" s="320">
        <v>633483</v>
      </c>
      <c r="J489" s="308" t="s">
        <v>764</v>
      </c>
      <c r="K489" s="309" t="s">
        <v>781</v>
      </c>
      <c r="L489" s="321" t="s">
        <v>781</v>
      </c>
      <c r="M489" s="322" t="s">
        <v>781</v>
      </c>
      <c r="N489" s="323" t="s">
        <v>781</v>
      </c>
      <c r="O489" s="324" t="s">
        <v>781</v>
      </c>
      <c r="P489" s="314" t="s">
        <v>1948</v>
      </c>
      <c r="S489" s="314">
        <v>2081</v>
      </c>
      <c r="T489" t="s">
        <v>281</v>
      </c>
    </row>
    <row r="490" spans="1:20">
      <c r="A490" s="314">
        <v>2081</v>
      </c>
      <c r="B490" s="315" t="s">
        <v>11</v>
      </c>
      <c r="C490" s="316" t="s">
        <v>761</v>
      </c>
      <c r="D490" s="317" t="s">
        <v>195</v>
      </c>
      <c r="E490" s="317" t="s">
        <v>781</v>
      </c>
      <c r="F490" s="318" t="s">
        <v>105</v>
      </c>
      <c r="G490" s="316">
        <v>459</v>
      </c>
      <c r="H490" s="316" t="s">
        <v>905</v>
      </c>
      <c r="I490" s="320">
        <v>635227</v>
      </c>
      <c r="J490" s="308" t="s">
        <v>764</v>
      </c>
      <c r="K490" s="309" t="s">
        <v>781</v>
      </c>
      <c r="L490" s="321" t="s">
        <v>781</v>
      </c>
      <c r="M490" s="322" t="s">
        <v>781</v>
      </c>
      <c r="N490" s="323" t="s">
        <v>781</v>
      </c>
      <c r="O490" s="324" t="s">
        <v>781</v>
      </c>
      <c r="P490" s="314" t="s">
        <v>1949</v>
      </c>
      <c r="S490" s="314">
        <v>2081</v>
      </c>
      <c r="T490" t="s">
        <v>281</v>
      </c>
    </row>
    <row r="491" spans="1:20">
      <c r="A491" s="314">
        <v>2081</v>
      </c>
      <c r="B491" s="315" t="s">
        <v>11</v>
      </c>
      <c r="C491" s="316" t="s">
        <v>761</v>
      </c>
      <c r="D491" s="317" t="s">
        <v>195</v>
      </c>
      <c r="E491" s="317" t="s">
        <v>781</v>
      </c>
      <c r="F491" s="318" t="s">
        <v>105</v>
      </c>
      <c r="G491" s="316">
        <v>321.60000000000002</v>
      </c>
      <c r="H491" s="316" t="s">
        <v>1950</v>
      </c>
      <c r="I491" s="320">
        <v>6106</v>
      </c>
      <c r="J491" s="308" t="s">
        <v>764</v>
      </c>
      <c r="K491" s="309" t="s">
        <v>781</v>
      </c>
      <c r="L491" s="321" t="s">
        <v>781</v>
      </c>
      <c r="M491" s="322" t="s">
        <v>781</v>
      </c>
      <c r="N491" s="323" t="s">
        <v>781</v>
      </c>
      <c r="O491" s="324" t="s">
        <v>781</v>
      </c>
      <c r="P491" s="314" t="s">
        <v>1951</v>
      </c>
      <c r="S491" s="314">
        <v>2081</v>
      </c>
      <c r="T491" t="s">
        <v>281</v>
      </c>
    </row>
    <row r="492" spans="1:20">
      <c r="A492" s="301">
        <v>2296</v>
      </c>
      <c r="B492" s="302" t="s">
        <v>11</v>
      </c>
      <c r="C492" s="303" t="s">
        <v>761</v>
      </c>
      <c r="D492" s="304" t="s">
        <v>195</v>
      </c>
      <c r="E492" s="304" t="s">
        <v>781</v>
      </c>
      <c r="F492" s="305" t="s">
        <v>93</v>
      </c>
      <c r="G492" s="303">
        <v>1920</v>
      </c>
      <c r="H492" s="303" t="s">
        <v>1952</v>
      </c>
      <c r="I492" s="344" t="s">
        <v>1953</v>
      </c>
      <c r="J492" s="308" t="s">
        <v>764</v>
      </c>
      <c r="K492" s="309" t="s">
        <v>781</v>
      </c>
      <c r="L492" s="310" t="s">
        <v>781</v>
      </c>
      <c r="M492" s="311" t="s">
        <v>781</v>
      </c>
      <c r="N492" s="312" t="s">
        <v>781</v>
      </c>
      <c r="O492" s="313" t="s">
        <v>781</v>
      </c>
      <c r="P492" s="301" t="s">
        <v>1954</v>
      </c>
      <c r="S492" s="301">
        <v>2296</v>
      </c>
      <c r="T492" t="s">
        <v>281</v>
      </c>
    </row>
    <row r="493" spans="1:20">
      <c r="A493" s="314">
        <v>2296</v>
      </c>
      <c r="B493" s="315" t="s">
        <v>11</v>
      </c>
      <c r="C493" s="316" t="s">
        <v>761</v>
      </c>
      <c r="D493" s="317" t="s">
        <v>195</v>
      </c>
      <c r="E493" s="317" t="s">
        <v>781</v>
      </c>
      <c r="F493" s="318" t="s">
        <v>91</v>
      </c>
      <c r="G493" s="316">
        <v>295</v>
      </c>
      <c r="H493" s="316" t="s">
        <v>1955</v>
      </c>
      <c r="I493" s="320" t="s">
        <v>1956</v>
      </c>
      <c r="J493" s="308" t="s">
        <v>764</v>
      </c>
      <c r="K493" s="309" t="s">
        <v>781</v>
      </c>
      <c r="L493" s="321" t="s">
        <v>781</v>
      </c>
      <c r="M493" s="322" t="s">
        <v>781</v>
      </c>
      <c r="N493" s="323" t="s">
        <v>781</v>
      </c>
      <c r="O493" s="324" t="s">
        <v>781</v>
      </c>
      <c r="P493" s="314" t="s">
        <v>1957</v>
      </c>
      <c r="S493" s="314">
        <v>2296</v>
      </c>
      <c r="T493" t="s">
        <v>281</v>
      </c>
    </row>
    <row r="494" spans="1:20">
      <c r="A494" s="314">
        <v>2296</v>
      </c>
      <c r="B494" s="315" t="s">
        <v>11</v>
      </c>
      <c r="C494" s="316" t="s">
        <v>761</v>
      </c>
      <c r="D494" s="317" t="s">
        <v>195</v>
      </c>
      <c r="E494" s="317" t="s">
        <v>781</v>
      </c>
      <c r="F494" s="318" t="s">
        <v>91</v>
      </c>
      <c r="G494" s="316">
        <v>495</v>
      </c>
      <c r="H494" s="316" t="s">
        <v>1955</v>
      </c>
      <c r="I494" s="320" t="s">
        <v>1956</v>
      </c>
      <c r="J494" s="308" t="s">
        <v>764</v>
      </c>
      <c r="K494" s="309" t="s">
        <v>781</v>
      </c>
      <c r="L494" s="321" t="s">
        <v>781</v>
      </c>
      <c r="M494" s="322" t="s">
        <v>781</v>
      </c>
      <c r="N494" s="323" t="s">
        <v>781</v>
      </c>
      <c r="O494" s="324" t="s">
        <v>781</v>
      </c>
      <c r="P494" s="314" t="s">
        <v>1958</v>
      </c>
      <c r="S494" s="314">
        <v>2296</v>
      </c>
      <c r="T494" t="s">
        <v>281</v>
      </c>
    </row>
    <row r="495" spans="1:20">
      <c r="A495" s="314">
        <v>2296</v>
      </c>
      <c r="B495" s="315" t="s">
        <v>11</v>
      </c>
      <c r="C495" s="316" t="s">
        <v>761</v>
      </c>
      <c r="D495" s="317" t="s">
        <v>195</v>
      </c>
      <c r="E495" s="317" t="s">
        <v>781</v>
      </c>
      <c r="F495" s="318" t="s">
        <v>91</v>
      </c>
      <c r="G495" s="316">
        <v>69.959999999999994</v>
      </c>
      <c r="H495" s="316" t="s">
        <v>1959</v>
      </c>
      <c r="I495" s="320" t="s">
        <v>1676</v>
      </c>
      <c r="J495" s="308" t="s">
        <v>764</v>
      </c>
      <c r="K495" s="309" t="s">
        <v>781</v>
      </c>
      <c r="L495" s="321" t="s">
        <v>781</v>
      </c>
      <c r="M495" s="322" t="s">
        <v>781</v>
      </c>
      <c r="N495" s="323" t="s">
        <v>781</v>
      </c>
      <c r="O495" s="324" t="s">
        <v>781</v>
      </c>
      <c r="P495" s="314" t="s">
        <v>1960</v>
      </c>
      <c r="S495" s="314">
        <v>2296</v>
      </c>
      <c r="T495" t="s">
        <v>281</v>
      </c>
    </row>
    <row r="496" spans="1:20">
      <c r="A496" s="314">
        <v>2296</v>
      </c>
      <c r="B496" s="315" t="s">
        <v>11</v>
      </c>
      <c r="C496" s="316" t="s">
        <v>761</v>
      </c>
      <c r="D496" s="317" t="s">
        <v>195</v>
      </c>
      <c r="E496" s="317" t="s">
        <v>781</v>
      </c>
      <c r="F496" s="318" t="s">
        <v>91</v>
      </c>
      <c r="G496" s="316">
        <v>461.1</v>
      </c>
      <c r="H496" s="316" t="s">
        <v>1961</v>
      </c>
      <c r="I496" s="320" t="s">
        <v>1676</v>
      </c>
      <c r="J496" s="308" t="s">
        <v>764</v>
      </c>
      <c r="K496" s="309" t="s">
        <v>781</v>
      </c>
      <c r="L496" s="321" t="s">
        <v>781</v>
      </c>
      <c r="M496" s="322" t="s">
        <v>781</v>
      </c>
      <c r="N496" s="323" t="s">
        <v>781</v>
      </c>
      <c r="O496" s="324" t="s">
        <v>781</v>
      </c>
      <c r="P496" s="314" t="s">
        <v>1962</v>
      </c>
      <c r="S496" s="314">
        <v>2296</v>
      </c>
      <c r="T496" t="s">
        <v>281</v>
      </c>
    </row>
    <row r="497" spans="1:20">
      <c r="A497" s="314">
        <v>2296</v>
      </c>
      <c r="B497" s="315" t="s">
        <v>11</v>
      </c>
      <c r="C497" s="316" t="s">
        <v>761</v>
      </c>
      <c r="D497" s="317" t="s">
        <v>195</v>
      </c>
      <c r="E497" s="317" t="s">
        <v>781</v>
      </c>
      <c r="F497" s="318" t="s">
        <v>91</v>
      </c>
      <c r="G497" s="316">
        <v>250.73</v>
      </c>
      <c r="H497" s="316" t="s">
        <v>867</v>
      </c>
      <c r="I497" s="320" t="s">
        <v>1676</v>
      </c>
      <c r="J497" s="308" t="s">
        <v>764</v>
      </c>
      <c r="K497" s="309" t="s">
        <v>781</v>
      </c>
      <c r="L497" s="321" t="s">
        <v>781</v>
      </c>
      <c r="M497" s="322" t="s">
        <v>781</v>
      </c>
      <c r="N497" s="323" t="s">
        <v>781</v>
      </c>
      <c r="O497" s="324" t="s">
        <v>781</v>
      </c>
      <c r="P497" s="314" t="s">
        <v>1963</v>
      </c>
      <c r="S497" s="314">
        <v>2296</v>
      </c>
      <c r="T497" t="s">
        <v>281</v>
      </c>
    </row>
    <row r="498" spans="1:20">
      <c r="A498" s="314">
        <v>2296</v>
      </c>
      <c r="B498" s="315" t="s">
        <v>11</v>
      </c>
      <c r="C498" s="316" t="s">
        <v>761</v>
      </c>
      <c r="D498" s="317" t="s">
        <v>195</v>
      </c>
      <c r="E498" s="317" t="s">
        <v>781</v>
      </c>
      <c r="F498" s="318" t="s">
        <v>110</v>
      </c>
      <c r="G498" s="316">
        <v>159</v>
      </c>
      <c r="H498" s="316" t="s">
        <v>1964</v>
      </c>
      <c r="I498" s="320" t="s">
        <v>1965</v>
      </c>
      <c r="J498" s="308" t="s">
        <v>764</v>
      </c>
      <c r="K498" s="309" t="s">
        <v>781</v>
      </c>
      <c r="L498" s="321" t="s">
        <v>781</v>
      </c>
      <c r="M498" s="322" t="s">
        <v>781</v>
      </c>
      <c r="N498" s="323" t="s">
        <v>781</v>
      </c>
      <c r="O498" s="324" t="s">
        <v>781</v>
      </c>
      <c r="P498" s="314" t="s">
        <v>1966</v>
      </c>
      <c r="S498" s="314">
        <v>2296</v>
      </c>
      <c r="T498" t="s">
        <v>281</v>
      </c>
    </row>
    <row r="499" spans="1:20">
      <c r="A499" s="314">
        <v>2296</v>
      </c>
      <c r="B499" s="315" t="s">
        <v>11</v>
      </c>
      <c r="C499" s="316" t="s">
        <v>761</v>
      </c>
      <c r="D499" s="317" t="s">
        <v>195</v>
      </c>
      <c r="E499" s="317" t="s">
        <v>781</v>
      </c>
      <c r="F499" s="318" t="s">
        <v>110</v>
      </c>
      <c r="G499" s="316">
        <v>31.25</v>
      </c>
      <c r="H499" s="316" t="s">
        <v>1964</v>
      </c>
      <c r="I499" s="320" t="s">
        <v>1967</v>
      </c>
      <c r="J499" s="308" t="s">
        <v>764</v>
      </c>
      <c r="K499" s="309" t="s">
        <v>781</v>
      </c>
      <c r="L499" s="321" t="s">
        <v>781</v>
      </c>
      <c r="M499" s="322" t="s">
        <v>781</v>
      </c>
      <c r="N499" s="323" t="s">
        <v>781</v>
      </c>
      <c r="O499" s="324" t="s">
        <v>781</v>
      </c>
      <c r="P499" s="314" t="s">
        <v>1968</v>
      </c>
      <c r="S499" s="314">
        <v>2296</v>
      </c>
      <c r="T499" t="s">
        <v>281</v>
      </c>
    </row>
    <row r="500" spans="1:20">
      <c r="A500" s="314">
        <v>2296</v>
      </c>
      <c r="B500" s="315" t="s">
        <v>11</v>
      </c>
      <c r="C500" s="316" t="s">
        <v>761</v>
      </c>
      <c r="D500" s="317" t="s">
        <v>195</v>
      </c>
      <c r="E500" s="317" t="s">
        <v>781</v>
      </c>
      <c r="F500" s="318" t="s">
        <v>77</v>
      </c>
      <c r="G500" s="316">
        <v>55</v>
      </c>
      <c r="H500" s="316" t="s">
        <v>1969</v>
      </c>
      <c r="I500" s="320" t="s">
        <v>1970</v>
      </c>
      <c r="J500" s="308" t="s">
        <v>764</v>
      </c>
      <c r="K500" s="309" t="s">
        <v>781</v>
      </c>
      <c r="L500" s="321" t="s">
        <v>781</v>
      </c>
      <c r="M500" s="322" t="s">
        <v>781</v>
      </c>
      <c r="N500" s="323" t="s">
        <v>781</v>
      </c>
      <c r="O500" s="324" t="s">
        <v>781</v>
      </c>
      <c r="P500" s="314" t="s">
        <v>1971</v>
      </c>
      <c r="S500" s="314">
        <v>2296</v>
      </c>
      <c r="T500" t="s">
        <v>281</v>
      </c>
    </row>
    <row r="501" spans="1:20">
      <c r="A501" s="314">
        <v>2296</v>
      </c>
      <c r="B501" s="315" t="s">
        <v>11</v>
      </c>
      <c r="C501" s="316" t="s">
        <v>761</v>
      </c>
      <c r="D501" s="317" t="s">
        <v>195</v>
      </c>
      <c r="E501" s="317" t="s">
        <v>781</v>
      </c>
      <c r="F501" s="318" t="s">
        <v>1972</v>
      </c>
      <c r="G501" s="316">
        <v>1375.18</v>
      </c>
      <c r="H501" s="316" t="s">
        <v>1973</v>
      </c>
      <c r="I501" s="320" t="s">
        <v>1974</v>
      </c>
      <c r="J501" s="308" t="s">
        <v>764</v>
      </c>
      <c r="K501" s="309" t="s">
        <v>781</v>
      </c>
      <c r="L501" s="321" t="s">
        <v>781</v>
      </c>
      <c r="M501" s="322" t="s">
        <v>781</v>
      </c>
      <c r="N501" s="323" t="s">
        <v>781</v>
      </c>
      <c r="O501" s="324" t="s">
        <v>781</v>
      </c>
      <c r="P501" s="314" t="s">
        <v>1975</v>
      </c>
      <c r="S501" s="314">
        <v>2296</v>
      </c>
      <c r="T501" t="s">
        <v>281</v>
      </c>
    </row>
    <row r="502" spans="1:20">
      <c r="A502" s="314">
        <v>2296</v>
      </c>
      <c r="B502" s="315" t="s">
        <v>11</v>
      </c>
      <c r="C502" s="316" t="s">
        <v>761</v>
      </c>
      <c r="D502" s="317" t="s">
        <v>195</v>
      </c>
      <c r="E502" s="317" t="s">
        <v>781</v>
      </c>
      <c r="F502" s="318" t="s">
        <v>71</v>
      </c>
      <c r="G502" s="316">
        <v>120</v>
      </c>
      <c r="H502" s="316" t="s">
        <v>1976</v>
      </c>
      <c r="I502" s="320" t="s">
        <v>1977</v>
      </c>
      <c r="J502" s="308" t="s">
        <v>764</v>
      </c>
      <c r="K502" s="309" t="s">
        <v>781</v>
      </c>
      <c r="L502" s="321" t="s">
        <v>781</v>
      </c>
      <c r="M502" s="322" t="s">
        <v>781</v>
      </c>
      <c r="N502" s="323" t="s">
        <v>781</v>
      </c>
      <c r="O502" s="324" t="s">
        <v>781</v>
      </c>
      <c r="P502" s="314" t="s">
        <v>1978</v>
      </c>
      <c r="S502" s="314">
        <v>2296</v>
      </c>
      <c r="T502" t="s">
        <v>281</v>
      </c>
    </row>
    <row r="503" spans="1:20">
      <c r="A503" s="314">
        <v>2296</v>
      </c>
      <c r="B503" s="315" t="s">
        <v>11</v>
      </c>
      <c r="C503" s="316" t="s">
        <v>761</v>
      </c>
      <c r="D503" s="317" t="s">
        <v>195</v>
      </c>
      <c r="E503" s="317" t="s">
        <v>781</v>
      </c>
      <c r="F503" s="318" t="s">
        <v>91</v>
      </c>
      <c r="G503" s="316">
        <v>792</v>
      </c>
      <c r="H503" s="316" t="s">
        <v>1979</v>
      </c>
      <c r="I503" s="320" t="s">
        <v>1980</v>
      </c>
      <c r="J503" s="308" t="s">
        <v>764</v>
      </c>
      <c r="K503" s="309" t="s">
        <v>781</v>
      </c>
      <c r="L503" s="321" t="s">
        <v>781</v>
      </c>
      <c r="M503" s="322" t="s">
        <v>781</v>
      </c>
      <c r="N503" s="323" t="s">
        <v>781</v>
      </c>
      <c r="O503" s="324" t="s">
        <v>781</v>
      </c>
      <c r="P503" s="314" t="s">
        <v>1981</v>
      </c>
      <c r="S503" s="314">
        <v>2296</v>
      </c>
      <c r="T503" t="s">
        <v>281</v>
      </c>
    </row>
    <row r="504" spans="1:20">
      <c r="A504" s="314">
        <v>2296</v>
      </c>
      <c r="B504" s="315" t="s">
        <v>11</v>
      </c>
      <c r="C504" s="316" t="s">
        <v>761</v>
      </c>
      <c r="D504" s="317" t="s">
        <v>195</v>
      </c>
      <c r="E504" s="317" t="s">
        <v>781</v>
      </c>
      <c r="F504" s="318" t="s">
        <v>110</v>
      </c>
      <c r="G504" s="316">
        <v>1050</v>
      </c>
      <c r="H504" s="316" t="s">
        <v>1134</v>
      </c>
      <c r="I504" s="320" t="s">
        <v>1982</v>
      </c>
      <c r="J504" s="308" t="s">
        <v>764</v>
      </c>
      <c r="K504" s="309" t="s">
        <v>781</v>
      </c>
      <c r="L504" s="321" t="s">
        <v>781</v>
      </c>
      <c r="M504" s="322" t="s">
        <v>781</v>
      </c>
      <c r="N504" s="323" t="s">
        <v>781</v>
      </c>
      <c r="O504" s="324" t="s">
        <v>781</v>
      </c>
      <c r="P504" s="314" t="s">
        <v>1983</v>
      </c>
      <c r="S504" s="314">
        <v>2296</v>
      </c>
      <c r="T504" t="s">
        <v>281</v>
      </c>
    </row>
    <row r="505" spans="1:20">
      <c r="A505" s="314">
        <v>2296</v>
      </c>
      <c r="B505" s="315" t="s">
        <v>11</v>
      </c>
      <c r="C505" s="316" t="s">
        <v>761</v>
      </c>
      <c r="D505" s="317" t="s">
        <v>195</v>
      </c>
      <c r="E505" s="317" t="s">
        <v>781</v>
      </c>
      <c r="F505" s="318" t="s">
        <v>105</v>
      </c>
      <c r="G505" s="316">
        <v>1233.6500000000001</v>
      </c>
      <c r="H505" s="316" t="s">
        <v>1984</v>
      </c>
      <c r="I505" s="320" t="s">
        <v>1985</v>
      </c>
      <c r="J505" s="308" t="s">
        <v>764</v>
      </c>
      <c r="K505" s="309" t="s">
        <v>781</v>
      </c>
      <c r="L505" s="321" t="s">
        <v>781</v>
      </c>
      <c r="M505" s="322" t="s">
        <v>781</v>
      </c>
      <c r="N505" s="323" t="s">
        <v>781</v>
      </c>
      <c r="O505" s="324" t="s">
        <v>781</v>
      </c>
      <c r="P505" s="314" t="s">
        <v>1986</v>
      </c>
      <c r="S505" s="314">
        <v>2296</v>
      </c>
      <c r="T505" t="s">
        <v>281</v>
      </c>
    </row>
    <row r="506" spans="1:20">
      <c r="A506" s="314">
        <v>2296</v>
      </c>
      <c r="B506" s="315" t="s">
        <v>11</v>
      </c>
      <c r="C506" s="316" t="s">
        <v>761</v>
      </c>
      <c r="D506" s="317" t="s">
        <v>195</v>
      </c>
      <c r="E506" s="317" t="s">
        <v>781</v>
      </c>
      <c r="F506" s="318" t="s">
        <v>105</v>
      </c>
      <c r="G506" s="316">
        <v>118.75</v>
      </c>
      <c r="H506" s="316" t="s">
        <v>1984</v>
      </c>
      <c r="I506" s="320" t="s">
        <v>1985</v>
      </c>
      <c r="J506" s="308" t="s">
        <v>764</v>
      </c>
      <c r="K506" s="309" t="s">
        <v>781</v>
      </c>
      <c r="L506" s="321" t="s">
        <v>781</v>
      </c>
      <c r="M506" s="322" t="s">
        <v>781</v>
      </c>
      <c r="N506" s="323" t="s">
        <v>781</v>
      </c>
      <c r="O506" s="324" t="s">
        <v>781</v>
      </c>
      <c r="P506" s="314" t="s">
        <v>1987</v>
      </c>
      <c r="S506" s="314">
        <v>2296</v>
      </c>
      <c r="T506" t="s">
        <v>281</v>
      </c>
    </row>
    <row r="507" spans="1:20">
      <c r="A507" s="314">
        <v>2296</v>
      </c>
      <c r="B507" s="315" t="s">
        <v>11</v>
      </c>
      <c r="C507" s="316" t="s">
        <v>761</v>
      </c>
      <c r="D507" s="317" t="s">
        <v>195</v>
      </c>
      <c r="E507" s="317" t="s">
        <v>781</v>
      </c>
      <c r="F507" s="318" t="s">
        <v>105</v>
      </c>
      <c r="G507" s="316">
        <v>590</v>
      </c>
      <c r="H507" s="316" t="s">
        <v>1984</v>
      </c>
      <c r="I507" s="320" t="s">
        <v>1985</v>
      </c>
      <c r="J507" s="308" t="s">
        <v>764</v>
      </c>
      <c r="K507" s="309" t="s">
        <v>781</v>
      </c>
      <c r="L507" s="321" t="s">
        <v>781</v>
      </c>
      <c r="M507" s="322" t="s">
        <v>781</v>
      </c>
      <c r="N507" s="323" t="s">
        <v>781</v>
      </c>
      <c r="O507" s="324" t="s">
        <v>781</v>
      </c>
      <c r="P507" s="314" t="s">
        <v>1988</v>
      </c>
      <c r="S507" s="314">
        <v>2296</v>
      </c>
      <c r="T507" t="s">
        <v>281</v>
      </c>
    </row>
    <row r="508" spans="1:20">
      <c r="A508" s="314">
        <v>2296</v>
      </c>
      <c r="B508" s="315" t="s">
        <v>11</v>
      </c>
      <c r="C508" s="316" t="s">
        <v>761</v>
      </c>
      <c r="D508" s="317" t="s">
        <v>195</v>
      </c>
      <c r="E508" s="317" t="s">
        <v>781</v>
      </c>
      <c r="F508" s="318" t="s">
        <v>105</v>
      </c>
      <c r="G508" s="316">
        <v>143</v>
      </c>
      <c r="H508" s="316" t="s">
        <v>1063</v>
      </c>
      <c r="I508" s="320" t="s">
        <v>1985</v>
      </c>
      <c r="J508" s="308" t="s">
        <v>764</v>
      </c>
      <c r="K508" s="309" t="s">
        <v>781</v>
      </c>
      <c r="L508" s="321" t="s">
        <v>781</v>
      </c>
      <c r="M508" s="322" t="s">
        <v>781</v>
      </c>
      <c r="N508" s="323" t="s">
        <v>781</v>
      </c>
      <c r="O508" s="324" t="s">
        <v>781</v>
      </c>
      <c r="P508" s="314" t="s">
        <v>1989</v>
      </c>
      <c r="S508" s="314">
        <v>2296</v>
      </c>
      <c r="T508" t="s">
        <v>281</v>
      </c>
    </row>
    <row r="509" spans="1:20">
      <c r="A509" s="314">
        <v>2296</v>
      </c>
      <c r="B509" s="315" t="s">
        <v>11</v>
      </c>
      <c r="C509" s="316" t="s">
        <v>761</v>
      </c>
      <c r="D509" s="317" t="s">
        <v>195</v>
      </c>
      <c r="E509" s="317" t="s">
        <v>781</v>
      </c>
      <c r="F509" s="318" t="s">
        <v>105</v>
      </c>
      <c r="G509" s="316">
        <v>286</v>
      </c>
      <c r="H509" s="316" t="s">
        <v>1063</v>
      </c>
      <c r="I509" s="320" t="s">
        <v>1985</v>
      </c>
      <c r="J509" s="308" t="s">
        <v>764</v>
      </c>
      <c r="K509" s="309" t="s">
        <v>781</v>
      </c>
      <c r="L509" s="321" t="s">
        <v>781</v>
      </c>
      <c r="M509" s="322" t="s">
        <v>781</v>
      </c>
      <c r="N509" s="323" t="s">
        <v>781</v>
      </c>
      <c r="O509" s="324" t="s">
        <v>781</v>
      </c>
      <c r="P509" s="314" t="s">
        <v>1990</v>
      </c>
      <c r="S509" s="314">
        <v>2296</v>
      </c>
      <c r="T509" t="s">
        <v>281</v>
      </c>
    </row>
    <row r="510" spans="1:20">
      <c r="A510" s="314">
        <v>2296</v>
      </c>
      <c r="B510" s="315" t="s">
        <v>11</v>
      </c>
      <c r="C510" s="316" t="s">
        <v>761</v>
      </c>
      <c r="D510" s="317" t="s">
        <v>195</v>
      </c>
      <c r="E510" s="317" t="s">
        <v>781</v>
      </c>
      <c r="F510" s="318" t="s">
        <v>105</v>
      </c>
      <c r="G510" s="316">
        <v>220</v>
      </c>
      <c r="H510" s="316" t="s">
        <v>1394</v>
      </c>
      <c r="I510" s="320" t="s">
        <v>1985</v>
      </c>
      <c r="J510" s="308" t="s">
        <v>764</v>
      </c>
      <c r="K510" s="309" t="s">
        <v>781</v>
      </c>
      <c r="L510" s="321" t="s">
        <v>781</v>
      </c>
      <c r="M510" s="322" t="s">
        <v>781</v>
      </c>
      <c r="N510" s="323" t="s">
        <v>781</v>
      </c>
      <c r="O510" s="324" t="s">
        <v>781</v>
      </c>
      <c r="P510" s="314" t="s">
        <v>1991</v>
      </c>
      <c r="S510" s="314">
        <v>2296</v>
      </c>
      <c r="T510" t="s">
        <v>281</v>
      </c>
    </row>
    <row r="511" spans="1:20">
      <c r="A511" s="314">
        <v>2296</v>
      </c>
      <c r="B511" s="315" t="s">
        <v>11</v>
      </c>
      <c r="C511" s="316" t="s">
        <v>761</v>
      </c>
      <c r="D511" s="317" t="s">
        <v>195</v>
      </c>
      <c r="E511" s="317" t="s">
        <v>781</v>
      </c>
      <c r="F511" s="318" t="s">
        <v>105</v>
      </c>
      <c r="G511" s="316">
        <v>715</v>
      </c>
      <c r="H511" s="316" t="s">
        <v>1063</v>
      </c>
      <c r="I511" s="320" t="s">
        <v>1985</v>
      </c>
      <c r="J511" s="308" t="s">
        <v>764</v>
      </c>
      <c r="K511" s="309" t="s">
        <v>781</v>
      </c>
      <c r="L511" s="321" t="s">
        <v>781</v>
      </c>
      <c r="M511" s="322" t="s">
        <v>781</v>
      </c>
      <c r="N511" s="323" t="s">
        <v>781</v>
      </c>
      <c r="O511" s="324" t="s">
        <v>781</v>
      </c>
      <c r="P511" s="314" t="s">
        <v>1992</v>
      </c>
      <c r="S511" s="314">
        <v>2296</v>
      </c>
      <c r="T511" t="s">
        <v>281</v>
      </c>
    </row>
    <row r="512" spans="1:20">
      <c r="A512" s="314">
        <v>2296</v>
      </c>
      <c r="B512" s="315" t="s">
        <v>11</v>
      </c>
      <c r="C512" s="316" t="s">
        <v>761</v>
      </c>
      <c r="D512" s="317" t="s">
        <v>195</v>
      </c>
      <c r="E512" s="317" t="s">
        <v>781</v>
      </c>
      <c r="F512" s="318" t="s">
        <v>105</v>
      </c>
      <c r="G512" s="316">
        <v>572</v>
      </c>
      <c r="H512" s="316" t="s">
        <v>1063</v>
      </c>
      <c r="I512" s="320" t="s">
        <v>1985</v>
      </c>
      <c r="J512" s="308" t="s">
        <v>764</v>
      </c>
      <c r="K512" s="309" t="s">
        <v>781</v>
      </c>
      <c r="L512" s="321" t="s">
        <v>781</v>
      </c>
      <c r="M512" s="322" t="s">
        <v>781</v>
      </c>
      <c r="N512" s="323" t="s">
        <v>781</v>
      </c>
      <c r="O512" s="324" t="s">
        <v>781</v>
      </c>
      <c r="P512" s="314" t="s">
        <v>1993</v>
      </c>
      <c r="S512" s="314">
        <v>2296</v>
      </c>
      <c r="T512" t="s">
        <v>281</v>
      </c>
    </row>
    <row r="513" spans="1:20">
      <c r="A513" s="314">
        <v>2296</v>
      </c>
      <c r="B513" s="315" t="s">
        <v>11</v>
      </c>
      <c r="C513" s="316" t="s">
        <v>761</v>
      </c>
      <c r="D513" s="317" t="s">
        <v>195</v>
      </c>
      <c r="E513" s="317" t="s">
        <v>781</v>
      </c>
      <c r="F513" s="318" t="s">
        <v>105</v>
      </c>
      <c r="G513" s="316">
        <v>1433.1</v>
      </c>
      <c r="H513" s="316" t="s">
        <v>905</v>
      </c>
      <c r="I513" s="320" t="s">
        <v>1985</v>
      </c>
      <c r="J513" s="308" t="s">
        <v>764</v>
      </c>
      <c r="K513" s="309" t="s">
        <v>781</v>
      </c>
      <c r="L513" s="321" t="s">
        <v>781</v>
      </c>
      <c r="M513" s="322" t="s">
        <v>781</v>
      </c>
      <c r="N513" s="323" t="s">
        <v>781</v>
      </c>
      <c r="O513" s="324" t="s">
        <v>781</v>
      </c>
      <c r="P513" s="314" t="s">
        <v>1994</v>
      </c>
      <c r="S513" s="314">
        <v>2296</v>
      </c>
      <c r="T513" t="s">
        <v>281</v>
      </c>
    </row>
    <row r="514" spans="1:20">
      <c r="A514" s="314">
        <v>2296</v>
      </c>
      <c r="B514" s="315" t="s">
        <v>11</v>
      </c>
      <c r="C514" s="316" t="s">
        <v>761</v>
      </c>
      <c r="D514" s="317" t="s">
        <v>195</v>
      </c>
      <c r="E514" s="317" t="s">
        <v>781</v>
      </c>
      <c r="F514" s="318" t="s">
        <v>105</v>
      </c>
      <c r="G514" s="316">
        <v>678.27</v>
      </c>
      <c r="H514" s="316" t="s">
        <v>1950</v>
      </c>
      <c r="I514" s="320" t="s">
        <v>1985</v>
      </c>
      <c r="J514" s="308" t="s">
        <v>764</v>
      </c>
      <c r="K514" s="309" t="s">
        <v>781</v>
      </c>
      <c r="L514" s="321" t="s">
        <v>781</v>
      </c>
      <c r="M514" s="322" t="s">
        <v>781</v>
      </c>
      <c r="N514" s="323" t="s">
        <v>781</v>
      </c>
      <c r="O514" s="324" t="s">
        <v>781</v>
      </c>
      <c r="P514" s="314" t="s">
        <v>1995</v>
      </c>
      <c r="S514" s="314">
        <v>2296</v>
      </c>
      <c r="T514" t="s">
        <v>281</v>
      </c>
    </row>
    <row r="515" spans="1:20">
      <c r="A515" s="314">
        <v>2296</v>
      </c>
      <c r="B515" s="315" t="s">
        <v>11</v>
      </c>
      <c r="C515" s="316" t="s">
        <v>761</v>
      </c>
      <c r="D515" s="317" t="s">
        <v>195</v>
      </c>
      <c r="E515" s="317" t="s">
        <v>781</v>
      </c>
      <c r="F515" s="318" t="s">
        <v>105</v>
      </c>
      <c r="G515" s="316">
        <v>678.27</v>
      </c>
      <c r="H515" s="316" t="s">
        <v>1950</v>
      </c>
      <c r="I515" s="320" t="s">
        <v>1985</v>
      </c>
      <c r="J515" s="308" t="s">
        <v>764</v>
      </c>
      <c r="K515" s="309" t="s">
        <v>781</v>
      </c>
      <c r="L515" s="321" t="s">
        <v>781</v>
      </c>
      <c r="M515" s="322" t="s">
        <v>781</v>
      </c>
      <c r="N515" s="323" t="s">
        <v>781</v>
      </c>
      <c r="O515" s="324" t="s">
        <v>781</v>
      </c>
      <c r="P515" s="314" t="s">
        <v>1996</v>
      </c>
      <c r="S515" s="314">
        <v>2296</v>
      </c>
      <c r="T515" t="s">
        <v>281</v>
      </c>
    </row>
    <row r="516" spans="1:20">
      <c r="A516" s="314">
        <v>2296</v>
      </c>
      <c r="B516" s="315" t="s">
        <v>11</v>
      </c>
      <c r="C516" s="316" t="s">
        <v>761</v>
      </c>
      <c r="D516" s="317" t="s">
        <v>195</v>
      </c>
      <c r="E516" s="317" t="s">
        <v>781</v>
      </c>
      <c r="F516" s="318" t="s">
        <v>110</v>
      </c>
      <c r="G516" s="316">
        <v>15</v>
      </c>
      <c r="H516" s="316" t="s">
        <v>1997</v>
      </c>
      <c r="I516" s="320" t="s">
        <v>1998</v>
      </c>
      <c r="J516" s="308" t="s">
        <v>764</v>
      </c>
      <c r="K516" s="309" t="s">
        <v>781</v>
      </c>
      <c r="L516" s="321" t="s">
        <v>781</v>
      </c>
      <c r="M516" s="322" t="s">
        <v>781</v>
      </c>
      <c r="N516" s="323" t="s">
        <v>781</v>
      </c>
      <c r="O516" s="324" t="s">
        <v>781</v>
      </c>
      <c r="P516" s="314" t="s">
        <v>1999</v>
      </c>
      <c r="S516" s="314">
        <v>2296</v>
      </c>
      <c r="T516" t="s">
        <v>281</v>
      </c>
    </row>
    <row r="517" spans="1:20">
      <c r="A517" s="314">
        <v>2296</v>
      </c>
      <c r="B517" s="315" t="s">
        <v>11</v>
      </c>
      <c r="C517" s="316" t="s">
        <v>761</v>
      </c>
      <c r="D517" s="317" t="s">
        <v>195</v>
      </c>
      <c r="E517" s="317" t="s">
        <v>781</v>
      </c>
      <c r="F517" s="318" t="s">
        <v>1972</v>
      </c>
      <c r="G517" s="316">
        <v>80.06</v>
      </c>
      <c r="H517" s="316" t="s">
        <v>2000</v>
      </c>
      <c r="I517" s="320" t="s">
        <v>2001</v>
      </c>
      <c r="J517" s="308" t="s">
        <v>764</v>
      </c>
      <c r="K517" s="309" t="s">
        <v>781</v>
      </c>
      <c r="L517" s="321" t="s">
        <v>781</v>
      </c>
      <c r="M517" s="322" t="s">
        <v>781</v>
      </c>
      <c r="N517" s="323" t="s">
        <v>781</v>
      </c>
      <c r="O517" s="324" t="s">
        <v>781</v>
      </c>
      <c r="P517" s="314" t="s">
        <v>2002</v>
      </c>
      <c r="S517" s="314">
        <v>2296</v>
      </c>
      <c r="T517" t="s">
        <v>281</v>
      </c>
    </row>
    <row r="518" spans="1:20">
      <c r="A518" s="314">
        <v>2296</v>
      </c>
      <c r="B518" s="315" t="s">
        <v>11</v>
      </c>
      <c r="C518" s="316" t="s">
        <v>761</v>
      </c>
      <c r="D518" s="317" t="s">
        <v>195</v>
      </c>
      <c r="E518" s="317" t="s">
        <v>781</v>
      </c>
      <c r="F518" s="318" t="s">
        <v>103</v>
      </c>
      <c r="G518" s="316">
        <v>7433.14</v>
      </c>
      <c r="H518" s="316" t="s">
        <v>2003</v>
      </c>
      <c r="I518" s="320" t="s">
        <v>1557</v>
      </c>
      <c r="J518" s="308" t="s">
        <v>764</v>
      </c>
      <c r="K518" s="309" t="s">
        <v>781</v>
      </c>
      <c r="L518" s="321" t="s">
        <v>781</v>
      </c>
      <c r="M518" s="322" t="s">
        <v>781</v>
      </c>
      <c r="N518" s="323" t="s">
        <v>781</v>
      </c>
      <c r="O518" s="324" t="s">
        <v>781</v>
      </c>
      <c r="P518" s="314" t="s">
        <v>2004</v>
      </c>
      <c r="S518" s="314">
        <v>2296</v>
      </c>
      <c r="T518" t="s">
        <v>281</v>
      </c>
    </row>
    <row r="519" spans="1:20">
      <c r="A519" s="314">
        <v>2296</v>
      </c>
      <c r="B519" s="315" t="s">
        <v>11</v>
      </c>
      <c r="C519" s="316" t="s">
        <v>761</v>
      </c>
      <c r="D519" s="317" t="s">
        <v>195</v>
      </c>
      <c r="E519" s="317" t="s">
        <v>781</v>
      </c>
      <c r="F519" s="318" t="s">
        <v>91</v>
      </c>
      <c r="G519" s="316">
        <v>171</v>
      </c>
      <c r="H519" s="316" t="s">
        <v>2005</v>
      </c>
      <c r="I519" s="320" t="s">
        <v>2006</v>
      </c>
      <c r="J519" s="308" t="s">
        <v>764</v>
      </c>
      <c r="K519" s="309" t="s">
        <v>781</v>
      </c>
      <c r="L519" s="321" t="s">
        <v>781</v>
      </c>
      <c r="M519" s="322" t="s">
        <v>781</v>
      </c>
      <c r="N519" s="323" t="s">
        <v>781</v>
      </c>
      <c r="O519" s="324" t="s">
        <v>781</v>
      </c>
      <c r="P519" s="314" t="s">
        <v>2007</v>
      </c>
      <c r="S519" s="314">
        <v>2296</v>
      </c>
      <c r="T519" t="s">
        <v>281</v>
      </c>
    </row>
    <row r="520" spans="1:20">
      <c r="A520" s="326">
        <v>1015</v>
      </c>
      <c r="B520" s="327" t="s">
        <v>10</v>
      </c>
      <c r="C520" s="304" t="s">
        <v>754</v>
      </c>
      <c r="D520" s="304" t="s">
        <v>192</v>
      </c>
      <c r="E520" s="304" t="s">
        <v>755</v>
      </c>
      <c r="F520" s="328" t="s">
        <v>35</v>
      </c>
      <c r="G520" s="329">
        <v>4792.3999999999996</v>
      </c>
      <c r="H520" s="304" t="s">
        <v>756</v>
      </c>
      <c r="I520" s="333" t="s">
        <v>757</v>
      </c>
      <c r="J520" s="331" t="s">
        <v>781</v>
      </c>
      <c r="K520" s="312" t="s">
        <v>758</v>
      </c>
      <c r="L520" s="332" t="s">
        <v>549</v>
      </c>
      <c r="M520" s="304" t="s">
        <v>781</v>
      </c>
      <c r="N520" s="304" t="s">
        <v>781</v>
      </c>
      <c r="O520" s="326" t="s">
        <v>781</v>
      </c>
      <c r="P520" s="326" t="s">
        <v>2008</v>
      </c>
      <c r="S520" s="326">
        <v>1015</v>
      </c>
      <c r="T520" t="s">
        <v>281</v>
      </c>
    </row>
    <row r="521" spans="1:20">
      <c r="A521" s="314">
        <v>1015</v>
      </c>
      <c r="B521" s="315" t="s">
        <v>11</v>
      </c>
      <c r="C521" s="316" t="s">
        <v>761</v>
      </c>
      <c r="D521" s="317" t="s">
        <v>195</v>
      </c>
      <c r="E521" s="317" t="s">
        <v>781</v>
      </c>
      <c r="F521" s="318" t="s">
        <v>89</v>
      </c>
      <c r="G521" s="316">
        <v>33.979999999999997</v>
      </c>
      <c r="H521" s="316" t="s">
        <v>2009</v>
      </c>
      <c r="I521" s="320" t="s">
        <v>2010</v>
      </c>
      <c r="J521" s="308" t="s">
        <v>11</v>
      </c>
      <c r="K521" s="309" t="s">
        <v>781</v>
      </c>
      <c r="L521" s="321" t="s">
        <v>781</v>
      </c>
      <c r="M521" s="322" t="s">
        <v>781</v>
      </c>
      <c r="N521" s="323" t="s">
        <v>781</v>
      </c>
      <c r="O521" s="324" t="s">
        <v>781</v>
      </c>
      <c r="P521" s="314" t="s">
        <v>2011</v>
      </c>
      <c r="S521" s="314">
        <v>1015</v>
      </c>
      <c r="T521" t="s">
        <v>281</v>
      </c>
    </row>
    <row r="522" spans="1:20">
      <c r="A522" s="314">
        <v>1015</v>
      </c>
      <c r="B522" s="315" t="s">
        <v>11</v>
      </c>
      <c r="C522" s="316" t="s">
        <v>761</v>
      </c>
      <c r="D522" s="317" t="s">
        <v>195</v>
      </c>
      <c r="E522" s="317" t="s">
        <v>781</v>
      </c>
      <c r="F522" s="318" t="s">
        <v>67</v>
      </c>
      <c r="G522" s="316">
        <v>764.05</v>
      </c>
      <c r="H522" s="316" t="s">
        <v>2012</v>
      </c>
      <c r="I522" s="320" t="s">
        <v>2013</v>
      </c>
      <c r="J522" s="308" t="s">
        <v>11</v>
      </c>
      <c r="K522" s="309" t="s">
        <v>781</v>
      </c>
      <c r="L522" s="321" t="s">
        <v>781</v>
      </c>
      <c r="M522" s="322" t="s">
        <v>781</v>
      </c>
      <c r="N522" s="323" t="s">
        <v>781</v>
      </c>
      <c r="O522" s="324" t="s">
        <v>781</v>
      </c>
      <c r="P522" s="314" t="s">
        <v>2014</v>
      </c>
      <c r="S522" s="314">
        <v>1015</v>
      </c>
      <c r="T522" t="s">
        <v>281</v>
      </c>
    </row>
    <row r="523" spans="1:20">
      <c r="A523" s="314">
        <v>1015</v>
      </c>
      <c r="B523" s="315" t="s">
        <v>11</v>
      </c>
      <c r="C523" s="316" t="s">
        <v>754</v>
      </c>
      <c r="D523" s="317" t="s">
        <v>196</v>
      </c>
      <c r="E523" s="317" t="s">
        <v>781</v>
      </c>
      <c r="F523" s="318" t="s">
        <v>97</v>
      </c>
      <c r="G523" s="316">
        <v>-1788</v>
      </c>
      <c r="H523" s="316" t="s">
        <v>756</v>
      </c>
      <c r="I523" s="320" t="s">
        <v>2015</v>
      </c>
      <c r="J523" s="308" t="s">
        <v>819</v>
      </c>
      <c r="K523" s="309" t="s">
        <v>781</v>
      </c>
      <c r="L523" s="321" t="s">
        <v>781</v>
      </c>
      <c r="M523" s="322" t="s">
        <v>2016</v>
      </c>
      <c r="N523" s="323" t="s">
        <v>781</v>
      </c>
      <c r="O523" s="324" t="s">
        <v>756</v>
      </c>
      <c r="P523" s="314" t="s">
        <v>2017</v>
      </c>
      <c r="S523" s="314">
        <v>1015</v>
      </c>
      <c r="T523" t="s">
        <v>281</v>
      </c>
    </row>
    <row r="524" spans="1:20">
      <c r="A524" s="314">
        <v>1015</v>
      </c>
      <c r="B524" s="315" t="s">
        <v>11</v>
      </c>
      <c r="C524" s="316" t="s">
        <v>761</v>
      </c>
      <c r="D524" s="317" t="s">
        <v>195</v>
      </c>
      <c r="E524" s="317" t="s">
        <v>781</v>
      </c>
      <c r="F524" s="318" t="s">
        <v>77</v>
      </c>
      <c r="G524" s="316">
        <v>1800</v>
      </c>
      <c r="H524" s="316" t="s">
        <v>2018</v>
      </c>
      <c r="I524" s="320" t="s">
        <v>2019</v>
      </c>
      <c r="J524" s="308" t="s">
        <v>11</v>
      </c>
      <c r="K524" s="309" t="s">
        <v>781</v>
      </c>
      <c r="L524" s="321" t="s">
        <v>781</v>
      </c>
      <c r="M524" s="322" t="s">
        <v>781</v>
      </c>
      <c r="N524" s="323" t="s">
        <v>781</v>
      </c>
      <c r="O524" s="324" t="s">
        <v>781</v>
      </c>
      <c r="P524" s="314" t="s">
        <v>2020</v>
      </c>
      <c r="S524" s="314">
        <v>1015</v>
      </c>
      <c r="T524" t="s">
        <v>281</v>
      </c>
    </row>
    <row r="525" spans="1:20">
      <c r="A525" s="314">
        <v>1015</v>
      </c>
      <c r="B525" s="315" t="s">
        <v>11</v>
      </c>
      <c r="C525" s="316" t="s">
        <v>761</v>
      </c>
      <c r="D525" s="317" t="s">
        <v>195</v>
      </c>
      <c r="E525" s="317" t="s">
        <v>781</v>
      </c>
      <c r="F525" s="318" t="s">
        <v>85</v>
      </c>
      <c r="G525" s="316">
        <v>426.89</v>
      </c>
      <c r="H525" s="316" t="s">
        <v>785</v>
      </c>
      <c r="I525" s="320" t="s">
        <v>2021</v>
      </c>
      <c r="J525" s="308" t="s">
        <v>11</v>
      </c>
      <c r="K525" s="309" t="s">
        <v>781</v>
      </c>
      <c r="L525" s="321" t="s">
        <v>781</v>
      </c>
      <c r="M525" s="322" t="s">
        <v>781</v>
      </c>
      <c r="N525" s="323" t="s">
        <v>781</v>
      </c>
      <c r="O525" s="324" t="s">
        <v>781</v>
      </c>
      <c r="P525" s="314" t="s">
        <v>2022</v>
      </c>
      <c r="S525" s="314">
        <v>1015</v>
      </c>
      <c r="T525" t="s">
        <v>281</v>
      </c>
    </row>
    <row r="526" spans="1:20">
      <c r="A526" s="314">
        <v>1015</v>
      </c>
      <c r="B526" s="315" t="s">
        <v>11</v>
      </c>
      <c r="C526" s="316" t="s">
        <v>761</v>
      </c>
      <c r="D526" s="317" t="s">
        <v>195</v>
      </c>
      <c r="E526" s="317" t="s">
        <v>781</v>
      </c>
      <c r="F526" s="318" t="s">
        <v>85</v>
      </c>
      <c r="G526" s="316">
        <v>405.31</v>
      </c>
      <c r="H526" s="316" t="s">
        <v>785</v>
      </c>
      <c r="I526" s="320" t="s">
        <v>2023</v>
      </c>
      <c r="J526" s="308" t="s">
        <v>11</v>
      </c>
      <c r="K526" s="309" t="s">
        <v>781</v>
      </c>
      <c r="L526" s="321" t="s">
        <v>781</v>
      </c>
      <c r="M526" s="322" t="s">
        <v>781</v>
      </c>
      <c r="N526" s="323" t="s">
        <v>781</v>
      </c>
      <c r="O526" s="324" t="s">
        <v>781</v>
      </c>
      <c r="P526" s="314" t="s">
        <v>2024</v>
      </c>
      <c r="S526" s="314">
        <v>1015</v>
      </c>
      <c r="T526" t="s">
        <v>281</v>
      </c>
    </row>
    <row r="527" spans="1:20">
      <c r="A527">
        <v>2251</v>
      </c>
      <c r="B527" t="s">
        <v>11</v>
      </c>
      <c r="C527" t="s">
        <v>761</v>
      </c>
      <c r="D527" t="s">
        <v>195</v>
      </c>
      <c r="F527" t="s">
        <v>71</v>
      </c>
      <c r="G527">
        <v>1135</v>
      </c>
      <c r="H527" t="s">
        <v>2025</v>
      </c>
      <c r="I527" t="s">
        <v>2026</v>
      </c>
      <c r="J527" t="s">
        <v>764</v>
      </c>
      <c r="L527" t="s">
        <v>759</v>
      </c>
      <c r="O527" t="s">
        <v>759</v>
      </c>
      <c r="P527" t="s">
        <v>2027</v>
      </c>
      <c r="S527">
        <v>2251</v>
      </c>
      <c r="T527" t="s">
        <v>281</v>
      </c>
    </row>
    <row r="528" spans="1:20">
      <c r="A528">
        <v>2251</v>
      </c>
      <c r="B528" t="s">
        <v>11</v>
      </c>
      <c r="C528" t="s">
        <v>761</v>
      </c>
      <c r="D528" t="s">
        <v>195</v>
      </c>
      <c r="F528" t="s">
        <v>71</v>
      </c>
      <c r="G528">
        <v>50</v>
      </c>
      <c r="H528" t="s">
        <v>1158</v>
      </c>
      <c r="I528" t="s">
        <v>2028</v>
      </c>
      <c r="J528" t="s">
        <v>764</v>
      </c>
      <c r="L528" t="s">
        <v>759</v>
      </c>
      <c r="O528" t="s">
        <v>759</v>
      </c>
      <c r="P528" t="s">
        <v>2029</v>
      </c>
      <c r="S528">
        <v>2251</v>
      </c>
      <c r="T528" t="s">
        <v>281</v>
      </c>
    </row>
    <row r="529" spans="1:20">
      <c r="A529">
        <v>2251</v>
      </c>
      <c r="B529" t="s">
        <v>11</v>
      </c>
      <c r="C529" t="s">
        <v>761</v>
      </c>
      <c r="D529" t="s">
        <v>195</v>
      </c>
      <c r="F529" t="s">
        <v>71</v>
      </c>
      <c r="G529">
        <v>50</v>
      </c>
      <c r="H529" t="s">
        <v>1158</v>
      </c>
      <c r="I529" t="s">
        <v>2030</v>
      </c>
      <c r="J529" t="s">
        <v>764</v>
      </c>
      <c r="L529" t="s">
        <v>759</v>
      </c>
      <c r="O529" t="s">
        <v>759</v>
      </c>
      <c r="P529" t="s">
        <v>2031</v>
      </c>
      <c r="S529">
        <v>2251</v>
      </c>
      <c r="T529" t="s">
        <v>281</v>
      </c>
    </row>
    <row r="530" spans="1:20">
      <c r="A530">
        <v>2251</v>
      </c>
      <c r="B530" t="s">
        <v>11</v>
      </c>
      <c r="C530" t="s">
        <v>761</v>
      </c>
      <c r="D530" t="s">
        <v>195</v>
      </c>
      <c r="F530" t="s">
        <v>85</v>
      </c>
      <c r="G530">
        <v>1388</v>
      </c>
      <c r="H530" t="s">
        <v>2032</v>
      </c>
      <c r="I530" t="s">
        <v>2033</v>
      </c>
      <c r="J530" t="s">
        <v>764</v>
      </c>
      <c r="L530" t="s">
        <v>759</v>
      </c>
      <c r="O530" t="s">
        <v>759</v>
      </c>
      <c r="P530" t="s">
        <v>2034</v>
      </c>
      <c r="S530">
        <v>2251</v>
      </c>
      <c r="T530" t="s">
        <v>281</v>
      </c>
    </row>
    <row r="531" spans="1:20">
      <c r="A531">
        <v>2251</v>
      </c>
      <c r="B531" t="s">
        <v>11</v>
      </c>
      <c r="C531" t="s">
        <v>761</v>
      </c>
      <c r="D531" t="s">
        <v>195</v>
      </c>
      <c r="F531" t="s">
        <v>85</v>
      </c>
      <c r="G531">
        <v>1388</v>
      </c>
      <c r="H531" t="s">
        <v>2032</v>
      </c>
      <c r="I531" t="s">
        <v>2035</v>
      </c>
      <c r="J531" t="s">
        <v>764</v>
      </c>
      <c r="L531" t="s">
        <v>759</v>
      </c>
      <c r="O531" t="s">
        <v>759</v>
      </c>
      <c r="P531" t="s">
        <v>2036</v>
      </c>
      <c r="S531">
        <v>2251</v>
      </c>
      <c r="T531" t="s">
        <v>281</v>
      </c>
    </row>
    <row r="532" spans="1:20">
      <c r="A532">
        <v>2251</v>
      </c>
      <c r="B532" t="s">
        <v>11</v>
      </c>
      <c r="C532" t="s">
        <v>761</v>
      </c>
      <c r="D532" t="s">
        <v>195</v>
      </c>
      <c r="F532" t="s">
        <v>85</v>
      </c>
      <c r="G532">
        <v>2510</v>
      </c>
      <c r="H532" t="s">
        <v>2032</v>
      </c>
      <c r="I532" t="s">
        <v>2037</v>
      </c>
      <c r="J532" t="s">
        <v>764</v>
      </c>
      <c r="L532" t="s">
        <v>759</v>
      </c>
      <c r="O532" t="s">
        <v>759</v>
      </c>
      <c r="P532" t="s">
        <v>2038</v>
      </c>
      <c r="S532">
        <v>2251</v>
      </c>
      <c r="T532" t="s">
        <v>281</v>
      </c>
    </row>
    <row r="533" spans="1:20">
      <c r="A533">
        <v>2251</v>
      </c>
      <c r="B533" t="s">
        <v>11</v>
      </c>
      <c r="C533" t="s">
        <v>761</v>
      </c>
      <c r="D533" t="s">
        <v>195</v>
      </c>
      <c r="F533" t="s">
        <v>85</v>
      </c>
      <c r="G533">
        <v>2510</v>
      </c>
      <c r="H533" t="s">
        <v>2032</v>
      </c>
      <c r="I533" t="s">
        <v>2039</v>
      </c>
      <c r="J533" t="s">
        <v>764</v>
      </c>
      <c r="L533" t="s">
        <v>759</v>
      </c>
      <c r="O533" t="s">
        <v>759</v>
      </c>
      <c r="P533" t="s">
        <v>2040</v>
      </c>
      <c r="S533">
        <v>2251</v>
      </c>
      <c r="T533" t="s">
        <v>281</v>
      </c>
    </row>
    <row r="534" spans="1:20">
      <c r="A534">
        <v>2251</v>
      </c>
      <c r="B534" t="s">
        <v>11</v>
      </c>
      <c r="C534" t="s">
        <v>761</v>
      </c>
      <c r="D534" t="s">
        <v>195</v>
      </c>
      <c r="F534" t="s">
        <v>91</v>
      </c>
      <c r="G534">
        <v>525</v>
      </c>
      <c r="H534" t="s">
        <v>2041</v>
      </c>
      <c r="I534" t="s">
        <v>2042</v>
      </c>
      <c r="J534" t="s">
        <v>764</v>
      </c>
      <c r="L534" t="s">
        <v>759</v>
      </c>
      <c r="O534" t="s">
        <v>759</v>
      </c>
      <c r="P534" t="s">
        <v>2043</v>
      </c>
      <c r="S534">
        <v>2251</v>
      </c>
      <c r="T534" t="s">
        <v>281</v>
      </c>
    </row>
    <row r="535" spans="1:20">
      <c r="A535">
        <v>2251</v>
      </c>
      <c r="B535" t="s">
        <v>11</v>
      </c>
      <c r="C535" t="s">
        <v>761</v>
      </c>
      <c r="D535" t="s">
        <v>195</v>
      </c>
      <c r="F535" t="s">
        <v>91</v>
      </c>
      <c r="G535">
        <v>525</v>
      </c>
      <c r="H535" t="s">
        <v>2041</v>
      </c>
      <c r="I535" t="s">
        <v>2044</v>
      </c>
      <c r="J535" t="s">
        <v>764</v>
      </c>
      <c r="L535" t="s">
        <v>759</v>
      </c>
      <c r="O535" t="s">
        <v>759</v>
      </c>
      <c r="P535" t="s">
        <v>2045</v>
      </c>
      <c r="S535">
        <v>2251</v>
      </c>
      <c r="T535" t="s">
        <v>281</v>
      </c>
    </row>
    <row r="536" spans="1:20">
      <c r="A536">
        <v>2251</v>
      </c>
      <c r="B536" t="s">
        <v>11</v>
      </c>
      <c r="C536" t="s">
        <v>761</v>
      </c>
      <c r="D536" t="s">
        <v>195</v>
      </c>
      <c r="F536" t="s">
        <v>91</v>
      </c>
      <c r="G536">
        <v>372.64</v>
      </c>
      <c r="H536" t="s">
        <v>2046</v>
      </c>
      <c r="I536" t="s">
        <v>2047</v>
      </c>
      <c r="J536" t="s">
        <v>764</v>
      </c>
      <c r="L536" t="s">
        <v>759</v>
      </c>
      <c r="O536" t="s">
        <v>759</v>
      </c>
      <c r="P536" t="s">
        <v>2048</v>
      </c>
      <c r="S536">
        <v>2251</v>
      </c>
      <c r="T536" t="s">
        <v>281</v>
      </c>
    </row>
    <row r="537" spans="1:20">
      <c r="A537">
        <v>2251</v>
      </c>
      <c r="B537" t="s">
        <v>11</v>
      </c>
      <c r="C537" t="s">
        <v>761</v>
      </c>
      <c r="D537" t="s">
        <v>195</v>
      </c>
      <c r="F537" t="s">
        <v>91</v>
      </c>
      <c r="G537">
        <v>480</v>
      </c>
      <c r="H537" t="s">
        <v>914</v>
      </c>
      <c r="I537" t="s">
        <v>2049</v>
      </c>
      <c r="J537" t="s">
        <v>764</v>
      </c>
      <c r="L537" t="s">
        <v>759</v>
      </c>
      <c r="O537" t="s">
        <v>759</v>
      </c>
      <c r="P537" t="s">
        <v>2050</v>
      </c>
      <c r="S537">
        <v>2251</v>
      </c>
      <c r="T537" t="s">
        <v>281</v>
      </c>
    </row>
    <row r="538" spans="1:20">
      <c r="A538">
        <v>2251</v>
      </c>
      <c r="B538" t="s">
        <v>11</v>
      </c>
      <c r="C538" t="s">
        <v>761</v>
      </c>
      <c r="D538" t="s">
        <v>195</v>
      </c>
      <c r="F538" t="s">
        <v>93</v>
      </c>
      <c r="G538">
        <v>433</v>
      </c>
      <c r="H538" t="s">
        <v>2051</v>
      </c>
      <c r="I538" t="s">
        <v>2052</v>
      </c>
      <c r="J538" t="s">
        <v>764</v>
      </c>
      <c r="L538" t="s">
        <v>759</v>
      </c>
      <c r="O538" t="s">
        <v>759</v>
      </c>
      <c r="P538" t="s">
        <v>2053</v>
      </c>
      <c r="S538">
        <v>2251</v>
      </c>
      <c r="T538" t="s">
        <v>281</v>
      </c>
    </row>
    <row r="539" spans="1:20">
      <c r="A539">
        <v>2251</v>
      </c>
      <c r="B539" t="s">
        <v>11</v>
      </c>
      <c r="C539" t="s">
        <v>761</v>
      </c>
      <c r="D539" t="s">
        <v>195</v>
      </c>
      <c r="F539" t="s">
        <v>107</v>
      </c>
      <c r="G539">
        <v>1576</v>
      </c>
      <c r="H539" t="s">
        <v>2054</v>
      </c>
      <c r="I539" t="s">
        <v>2055</v>
      </c>
      <c r="J539" t="s">
        <v>764</v>
      </c>
      <c r="L539" t="s">
        <v>759</v>
      </c>
      <c r="O539" t="s">
        <v>759</v>
      </c>
      <c r="P539" t="s">
        <v>2056</v>
      </c>
      <c r="S539">
        <v>2251</v>
      </c>
      <c r="T539" t="s">
        <v>281</v>
      </c>
    </row>
    <row r="540" spans="1:20">
      <c r="A540">
        <v>2251</v>
      </c>
      <c r="B540" t="s">
        <v>11</v>
      </c>
      <c r="C540" t="s">
        <v>754</v>
      </c>
      <c r="D540" t="s">
        <v>196</v>
      </c>
      <c r="F540" t="s">
        <v>107</v>
      </c>
      <c r="G540">
        <v>248</v>
      </c>
      <c r="H540" t="s">
        <v>2057</v>
      </c>
      <c r="I540" t="s">
        <v>2058</v>
      </c>
      <c r="J540" t="s">
        <v>764</v>
      </c>
      <c r="L540" t="s">
        <v>759</v>
      </c>
      <c r="O540" t="s">
        <v>759</v>
      </c>
      <c r="P540" t="s">
        <v>2059</v>
      </c>
      <c r="S540">
        <v>2251</v>
      </c>
      <c r="T540" t="s">
        <v>281</v>
      </c>
    </row>
    <row r="541" spans="1:20">
      <c r="A541">
        <v>2251</v>
      </c>
      <c r="B541" t="s">
        <v>1275</v>
      </c>
      <c r="C541" t="s">
        <v>761</v>
      </c>
      <c r="D541" t="s">
        <v>198</v>
      </c>
      <c r="F541" t="s">
        <v>37</v>
      </c>
      <c r="G541">
        <v>1845</v>
      </c>
      <c r="H541" t="s">
        <v>2060</v>
      </c>
      <c r="I541" t="s">
        <v>2060</v>
      </c>
      <c r="K541" t="s">
        <v>1108</v>
      </c>
      <c r="L541" t="s">
        <v>549</v>
      </c>
      <c r="O541" t="s">
        <v>759</v>
      </c>
      <c r="P541" t="s">
        <v>2061</v>
      </c>
      <c r="S541">
        <v>2251</v>
      </c>
      <c r="T541" t="s">
        <v>281</v>
      </c>
    </row>
    <row r="542" spans="1:20">
      <c r="A542">
        <v>2251</v>
      </c>
      <c r="B542" t="s">
        <v>1275</v>
      </c>
      <c r="C542" t="s">
        <v>761</v>
      </c>
      <c r="D542" t="s">
        <v>198</v>
      </c>
      <c r="F542" t="s">
        <v>43</v>
      </c>
      <c r="G542">
        <v>610</v>
      </c>
      <c r="H542" t="s">
        <v>2062</v>
      </c>
      <c r="I542" t="s">
        <v>2062</v>
      </c>
      <c r="K542" t="s">
        <v>1108</v>
      </c>
      <c r="L542" t="s">
        <v>549</v>
      </c>
      <c r="O542" t="s">
        <v>759</v>
      </c>
      <c r="P542" t="s">
        <v>2063</v>
      </c>
      <c r="S542">
        <v>2251</v>
      </c>
      <c r="T542" t="s">
        <v>281</v>
      </c>
    </row>
    <row r="543" spans="1:20">
      <c r="A543">
        <v>2251</v>
      </c>
      <c r="B543" t="s">
        <v>1275</v>
      </c>
      <c r="C543" t="s">
        <v>761</v>
      </c>
      <c r="D543" t="s">
        <v>198</v>
      </c>
      <c r="F543" t="s">
        <v>43</v>
      </c>
      <c r="G543">
        <v>500</v>
      </c>
      <c r="H543" t="s">
        <v>2064</v>
      </c>
      <c r="I543" t="s">
        <v>2064</v>
      </c>
      <c r="K543" t="s">
        <v>1108</v>
      </c>
      <c r="L543" t="s">
        <v>549</v>
      </c>
      <c r="O543" t="s">
        <v>759</v>
      </c>
      <c r="P543" t="s">
        <v>2065</v>
      </c>
      <c r="S543">
        <v>2251</v>
      </c>
      <c r="T543" t="s">
        <v>281</v>
      </c>
    </row>
    <row r="544" spans="1:20">
      <c r="A544">
        <v>2251</v>
      </c>
      <c r="B544" t="s">
        <v>1275</v>
      </c>
      <c r="C544" t="s">
        <v>761</v>
      </c>
      <c r="D544" t="s">
        <v>198</v>
      </c>
      <c r="F544" t="s">
        <v>43</v>
      </c>
      <c r="G544">
        <v>1500</v>
      </c>
      <c r="H544" t="s">
        <v>2066</v>
      </c>
      <c r="I544" t="s">
        <v>2066</v>
      </c>
      <c r="K544" t="s">
        <v>1108</v>
      </c>
      <c r="L544" t="s">
        <v>549</v>
      </c>
      <c r="O544" t="s">
        <v>759</v>
      </c>
      <c r="P544" t="s">
        <v>2067</v>
      </c>
      <c r="S544">
        <v>2251</v>
      </c>
      <c r="T544" t="s">
        <v>281</v>
      </c>
    </row>
    <row r="545" spans="1:20">
      <c r="A545">
        <v>2251</v>
      </c>
      <c r="B545" t="s">
        <v>1275</v>
      </c>
      <c r="C545" t="s">
        <v>761</v>
      </c>
      <c r="D545" t="s">
        <v>198</v>
      </c>
      <c r="F545" t="s">
        <v>43</v>
      </c>
      <c r="G545">
        <v>17227</v>
      </c>
      <c r="H545" t="s">
        <v>2068</v>
      </c>
      <c r="I545" t="s">
        <v>2068</v>
      </c>
      <c r="K545" t="s">
        <v>1108</v>
      </c>
      <c r="L545" t="s">
        <v>549</v>
      </c>
      <c r="O545" t="s">
        <v>759</v>
      </c>
      <c r="P545" t="s">
        <v>2069</v>
      </c>
      <c r="S545">
        <v>2251</v>
      </c>
      <c r="T545" t="s">
        <v>281</v>
      </c>
    </row>
    <row r="546" spans="1:20">
      <c r="A546">
        <v>2251</v>
      </c>
      <c r="B546" t="s">
        <v>1275</v>
      </c>
      <c r="C546" t="s">
        <v>761</v>
      </c>
      <c r="D546" t="s">
        <v>198</v>
      </c>
      <c r="F546" t="s">
        <v>45</v>
      </c>
      <c r="G546">
        <v>3500</v>
      </c>
      <c r="H546" t="s">
        <v>2070</v>
      </c>
      <c r="I546" t="s">
        <v>2070</v>
      </c>
      <c r="K546" t="s">
        <v>1108</v>
      </c>
      <c r="L546" t="s">
        <v>549</v>
      </c>
      <c r="O546" t="s">
        <v>759</v>
      </c>
      <c r="P546" t="s">
        <v>2071</v>
      </c>
      <c r="S546">
        <v>2251</v>
      </c>
      <c r="T546" t="s">
        <v>281</v>
      </c>
    </row>
    <row r="547" spans="1:20">
      <c r="A547">
        <v>2251</v>
      </c>
      <c r="B547" t="s">
        <v>10</v>
      </c>
      <c r="C547" t="s">
        <v>761</v>
      </c>
      <c r="D547" t="s">
        <v>191</v>
      </c>
      <c r="F547" t="s">
        <v>28</v>
      </c>
      <c r="G547">
        <v>6713.86</v>
      </c>
      <c r="H547" t="s">
        <v>2072</v>
      </c>
      <c r="I547" t="s">
        <v>2072</v>
      </c>
      <c r="K547" t="s">
        <v>758</v>
      </c>
      <c r="L547" t="s">
        <v>549</v>
      </c>
      <c r="O547" t="s">
        <v>759</v>
      </c>
      <c r="P547" t="s">
        <v>2073</v>
      </c>
      <c r="S547">
        <v>2251</v>
      </c>
      <c r="T547" t="s">
        <v>281</v>
      </c>
    </row>
    <row r="548" spans="1:20">
      <c r="A548">
        <v>2251</v>
      </c>
      <c r="B548" t="s">
        <v>11</v>
      </c>
      <c r="C548" t="s">
        <v>761</v>
      </c>
      <c r="D548" t="s">
        <v>195</v>
      </c>
      <c r="F548" t="s">
        <v>105</v>
      </c>
      <c r="G548">
        <v>133.57</v>
      </c>
      <c r="H548" t="s">
        <v>1209</v>
      </c>
      <c r="I548" t="s">
        <v>2074</v>
      </c>
      <c r="J548" t="s">
        <v>764</v>
      </c>
      <c r="L548" t="s">
        <v>759</v>
      </c>
      <c r="O548" t="s">
        <v>759</v>
      </c>
      <c r="P548" t="s">
        <v>2075</v>
      </c>
      <c r="S548">
        <v>2251</v>
      </c>
      <c r="T548" t="s">
        <v>281</v>
      </c>
    </row>
    <row r="549" spans="1:20">
      <c r="A549">
        <v>2251</v>
      </c>
      <c r="B549" t="s">
        <v>11</v>
      </c>
      <c r="C549" t="s">
        <v>761</v>
      </c>
      <c r="D549" t="s">
        <v>195</v>
      </c>
      <c r="F549" t="s">
        <v>105</v>
      </c>
      <c r="G549">
        <v>119</v>
      </c>
      <c r="H549" t="s">
        <v>2076</v>
      </c>
      <c r="I549" t="s">
        <v>2077</v>
      </c>
      <c r="J549" t="s">
        <v>764</v>
      </c>
      <c r="L549" t="s">
        <v>759</v>
      </c>
      <c r="O549" t="s">
        <v>759</v>
      </c>
      <c r="P549" t="s">
        <v>2078</v>
      </c>
      <c r="S549">
        <v>2251</v>
      </c>
      <c r="T549" t="s">
        <v>281</v>
      </c>
    </row>
    <row r="550" spans="1:20">
      <c r="A550">
        <v>2251</v>
      </c>
      <c r="B550" t="s">
        <v>11</v>
      </c>
      <c r="C550" t="s">
        <v>761</v>
      </c>
      <c r="D550" t="s">
        <v>195</v>
      </c>
      <c r="F550" t="s">
        <v>105</v>
      </c>
      <c r="G550">
        <v>829.19999999999993</v>
      </c>
      <c r="H550" t="s">
        <v>2076</v>
      </c>
      <c r="I550" t="s">
        <v>2079</v>
      </c>
      <c r="J550" t="s">
        <v>764</v>
      </c>
      <c r="L550" t="s">
        <v>759</v>
      </c>
      <c r="O550" t="s">
        <v>759</v>
      </c>
      <c r="P550" t="s">
        <v>2080</v>
      </c>
      <c r="S550">
        <v>2251</v>
      </c>
      <c r="T550" t="s">
        <v>281</v>
      </c>
    </row>
    <row r="551" spans="1:20">
      <c r="A551">
        <v>2251</v>
      </c>
      <c r="B551" t="s">
        <v>11</v>
      </c>
      <c r="C551" t="s">
        <v>761</v>
      </c>
      <c r="D551" t="s">
        <v>195</v>
      </c>
      <c r="F551" t="s">
        <v>105</v>
      </c>
      <c r="G551">
        <v>140</v>
      </c>
      <c r="H551" t="s">
        <v>2076</v>
      </c>
      <c r="I551" t="s">
        <v>2081</v>
      </c>
      <c r="J551" t="s">
        <v>764</v>
      </c>
      <c r="L551" t="s">
        <v>759</v>
      </c>
      <c r="O551" t="s">
        <v>759</v>
      </c>
      <c r="P551" t="s">
        <v>2082</v>
      </c>
      <c r="S551">
        <v>2251</v>
      </c>
      <c r="T551" t="s">
        <v>281</v>
      </c>
    </row>
    <row r="552" spans="1:20">
      <c r="A552">
        <v>2251</v>
      </c>
      <c r="B552" t="s">
        <v>11</v>
      </c>
      <c r="C552" t="s">
        <v>761</v>
      </c>
      <c r="D552" t="s">
        <v>195</v>
      </c>
      <c r="F552" t="s">
        <v>91</v>
      </c>
      <c r="G552">
        <v>31</v>
      </c>
      <c r="H552" t="s">
        <v>2083</v>
      </c>
      <c r="I552" t="s">
        <v>2084</v>
      </c>
      <c r="J552" t="s">
        <v>764</v>
      </c>
      <c r="L552" t="s">
        <v>759</v>
      </c>
      <c r="O552" t="s">
        <v>759</v>
      </c>
      <c r="P552" t="s">
        <v>2085</v>
      </c>
      <c r="S552">
        <v>2251</v>
      </c>
      <c r="T552" t="s">
        <v>281</v>
      </c>
    </row>
    <row r="553" spans="1:20">
      <c r="A553">
        <v>2251</v>
      </c>
      <c r="B553" t="s">
        <v>11</v>
      </c>
      <c r="C553" t="s">
        <v>754</v>
      </c>
      <c r="D553" t="s">
        <v>196</v>
      </c>
      <c r="F553" t="s">
        <v>71</v>
      </c>
      <c r="G553">
        <v>115</v>
      </c>
      <c r="H553" t="s">
        <v>2057</v>
      </c>
      <c r="I553" t="s">
        <v>2086</v>
      </c>
      <c r="J553" t="s">
        <v>819</v>
      </c>
      <c r="L553" t="s">
        <v>759</v>
      </c>
      <c r="O553" t="s">
        <v>759</v>
      </c>
      <c r="P553" t="s">
        <v>2087</v>
      </c>
      <c r="S553">
        <v>2251</v>
      </c>
      <c r="T553" t="s">
        <v>281</v>
      </c>
    </row>
    <row r="554" spans="1:20">
      <c r="A554">
        <v>2251</v>
      </c>
      <c r="B554" t="s">
        <v>11</v>
      </c>
      <c r="C554" t="s">
        <v>761</v>
      </c>
      <c r="D554" t="s">
        <v>195</v>
      </c>
      <c r="F554" t="s">
        <v>97</v>
      </c>
      <c r="G554">
        <v>60</v>
      </c>
      <c r="H554" t="s">
        <v>2088</v>
      </c>
      <c r="I554" t="s">
        <v>2089</v>
      </c>
      <c r="J554" t="s">
        <v>764</v>
      </c>
      <c r="L554" t="s">
        <v>759</v>
      </c>
      <c r="O554" t="s">
        <v>759</v>
      </c>
      <c r="P554" t="s">
        <v>2090</v>
      </c>
      <c r="S554">
        <v>2251</v>
      </c>
      <c r="T554" t="s">
        <v>281</v>
      </c>
    </row>
    <row r="555" spans="1:20">
      <c r="A555">
        <v>2251</v>
      </c>
      <c r="B555" t="s">
        <v>11</v>
      </c>
      <c r="C555" t="s">
        <v>761</v>
      </c>
      <c r="D555" t="s">
        <v>195</v>
      </c>
      <c r="F555" t="s">
        <v>97</v>
      </c>
      <c r="G555">
        <v>2056</v>
      </c>
      <c r="H555" t="s">
        <v>2091</v>
      </c>
      <c r="I555" t="s">
        <v>2092</v>
      </c>
      <c r="J555" t="s">
        <v>764</v>
      </c>
      <c r="L555" t="s">
        <v>759</v>
      </c>
      <c r="O555" t="s">
        <v>759</v>
      </c>
      <c r="P555" t="s">
        <v>2093</v>
      </c>
      <c r="S555">
        <v>2251</v>
      </c>
      <c r="T555" t="s">
        <v>281</v>
      </c>
    </row>
    <row r="556" spans="1:20">
      <c r="A556">
        <v>2251</v>
      </c>
      <c r="B556" t="s">
        <v>11</v>
      </c>
      <c r="C556" t="s">
        <v>761</v>
      </c>
      <c r="D556" t="s">
        <v>195</v>
      </c>
      <c r="F556" t="s">
        <v>103</v>
      </c>
      <c r="G556">
        <v>200</v>
      </c>
      <c r="H556" t="s">
        <v>2094</v>
      </c>
      <c r="I556" t="s">
        <v>2095</v>
      </c>
      <c r="J556" t="s">
        <v>764</v>
      </c>
      <c r="L556" t="s">
        <v>759</v>
      </c>
      <c r="O556" t="s">
        <v>759</v>
      </c>
      <c r="P556" t="s">
        <v>2096</v>
      </c>
      <c r="S556">
        <v>2251</v>
      </c>
      <c r="T556" t="s">
        <v>281</v>
      </c>
    </row>
    <row r="557" spans="1:20">
      <c r="A557">
        <v>2251</v>
      </c>
      <c r="B557" t="s">
        <v>11</v>
      </c>
      <c r="C557" t="s">
        <v>761</v>
      </c>
      <c r="D557" t="s">
        <v>195</v>
      </c>
      <c r="F557" t="s">
        <v>105</v>
      </c>
      <c r="G557">
        <v>30</v>
      </c>
      <c r="H557" t="s">
        <v>2097</v>
      </c>
      <c r="I557" t="s">
        <v>2098</v>
      </c>
      <c r="J557" t="s">
        <v>764</v>
      </c>
      <c r="L557" t="s">
        <v>759</v>
      </c>
      <c r="O557" t="s">
        <v>759</v>
      </c>
      <c r="P557" t="s">
        <v>2099</v>
      </c>
      <c r="S557">
        <v>2251</v>
      </c>
      <c r="T557" t="s">
        <v>281</v>
      </c>
    </row>
    <row r="558" spans="1:20">
      <c r="A558">
        <v>2251</v>
      </c>
      <c r="B558" t="s">
        <v>11</v>
      </c>
      <c r="C558" t="s">
        <v>761</v>
      </c>
      <c r="D558" t="s">
        <v>195</v>
      </c>
      <c r="F558" t="s">
        <v>105</v>
      </c>
      <c r="G558">
        <v>30</v>
      </c>
      <c r="H558" t="s">
        <v>2097</v>
      </c>
      <c r="I558" t="s">
        <v>2100</v>
      </c>
      <c r="J558" t="s">
        <v>764</v>
      </c>
      <c r="L558" t="s">
        <v>759</v>
      </c>
      <c r="O558" t="s">
        <v>759</v>
      </c>
      <c r="P558" t="s">
        <v>2101</v>
      </c>
      <c r="S558">
        <v>2251</v>
      </c>
      <c r="T558" t="s">
        <v>281</v>
      </c>
    </row>
    <row r="559" spans="1:20">
      <c r="A559">
        <v>2251</v>
      </c>
      <c r="B559" t="s">
        <v>11</v>
      </c>
      <c r="C559" t="s">
        <v>761</v>
      </c>
      <c r="D559" t="s">
        <v>195</v>
      </c>
      <c r="F559" t="s">
        <v>105</v>
      </c>
      <c r="G559">
        <v>30</v>
      </c>
      <c r="H559" t="s">
        <v>2097</v>
      </c>
      <c r="I559" t="s">
        <v>2102</v>
      </c>
      <c r="J559" t="s">
        <v>764</v>
      </c>
      <c r="L559" t="s">
        <v>759</v>
      </c>
      <c r="O559" t="s">
        <v>759</v>
      </c>
      <c r="P559" t="s">
        <v>2103</v>
      </c>
      <c r="S559">
        <v>2251</v>
      </c>
      <c r="T559" t="s">
        <v>281</v>
      </c>
    </row>
    <row r="560" spans="1:20">
      <c r="A560">
        <v>2251</v>
      </c>
      <c r="B560" t="s">
        <v>11</v>
      </c>
      <c r="C560" t="s">
        <v>761</v>
      </c>
      <c r="D560" t="s">
        <v>195</v>
      </c>
      <c r="F560" t="s">
        <v>105</v>
      </c>
      <c r="G560">
        <v>36</v>
      </c>
      <c r="H560" t="s">
        <v>1209</v>
      </c>
      <c r="I560" t="s">
        <v>2104</v>
      </c>
      <c r="J560" t="s">
        <v>764</v>
      </c>
      <c r="L560" t="s">
        <v>759</v>
      </c>
      <c r="O560" t="s">
        <v>759</v>
      </c>
      <c r="P560" t="s">
        <v>2105</v>
      </c>
      <c r="S560">
        <v>2251</v>
      </c>
      <c r="T560" t="s">
        <v>281</v>
      </c>
    </row>
    <row r="561" spans="1:20">
      <c r="A561">
        <v>2251</v>
      </c>
      <c r="B561" t="s">
        <v>11</v>
      </c>
      <c r="C561" t="s">
        <v>761</v>
      </c>
      <c r="D561" t="s">
        <v>195</v>
      </c>
      <c r="F561" t="s">
        <v>105</v>
      </c>
      <c r="G561">
        <v>150</v>
      </c>
      <c r="H561" t="s">
        <v>2097</v>
      </c>
      <c r="I561" t="s">
        <v>2106</v>
      </c>
      <c r="J561" t="s">
        <v>764</v>
      </c>
      <c r="L561" t="s">
        <v>759</v>
      </c>
      <c r="O561" t="s">
        <v>759</v>
      </c>
      <c r="P561" t="s">
        <v>2107</v>
      </c>
      <c r="S561">
        <v>2251</v>
      </c>
      <c r="T561" t="s">
        <v>281</v>
      </c>
    </row>
    <row r="562" spans="1:20">
      <c r="A562">
        <v>2251</v>
      </c>
      <c r="B562" t="s">
        <v>11</v>
      </c>
      <c r="C562" t="s">
        <v>761</v>
      </c>
      <c r="D562" t="s">
        <v>195</v>
      </c>
      <c r="F562" t="s">
        <v>97</v>
      </c>
      <c r="G562">
        <v>100</v>
      </c>
      <c r="H562" t="s">
        <v>1997</v>
      </c>
      <c r="I562" t="s">
        <v>2108</v>
      </c>
      <c r="J562" t="s">
        <v>764</v>
      </c>
      <c r="L562" t="s">
        <v>759</v>
      </c>
      <c r="O562" t="s">
        <v>759</v>
      </c>
      <c r="P562" t="s">
        <v>2109</v>
      </c>
      <c r="S562">
        <v>2251</v>
      </c>
      <c r="T562" t="s">
        <v>281</v>
      </c>
    </row>
    <row r="563" spans="1:20">
      <c r="A563">
        <v>2251</v>
      </c>
      <c r="B563" t="s">
        <v>11</v>
      </c>
      <c r="C563" t="s">
        <v>761</v>
      </c>
      <c r="D563" t="s">
        <v>195</v>
      </c>
      <c r="F563" t="s">
        <v>91</v>
      </c>
      <c r="G563">
        <v>2825</v>
      </c>
      <c r="H563" t="s">
        <v>2110</v>
      </c>
      <c r="I563" t="s">
        <v>2111</v>
      </c>
      <c r="J563" t="s">
        <v>764</v>
      </c>
      <c r="L563" t="s">
        <v>759</v>
      </c>
      <c r="O563" t="s">
        <v>759</v>
      </c>
      <c r="P563" t="s">
        <v>2112</v>
      </c>
      <c r="S563">
        <v>2251</v>
      </c>
      <c r="T563" t="s">
        <v>281</v>
      </c>
    </row>
    <row r="564" spans="1:20">
      <c r="A564" s="326">
        <v>1022</v>
      </c>
      <c r="B564" s="327" t="s">
        <v>10</v>
      </c>
      <c r="C564" s="304" t="s">
        <v>754</v>
      </c>
      <c r="D564" s="304" t="s">
        <v>192</v>
      </c>
      <c r="E564" s="304" t="s">
        <v>755</v>
      </c>
      <c r="F564" s="328" t="s">
        <v>35</v>
      </c>
      <c r="G564" s="329">
        <v>6647.33</v>
      </c>
      <c r="H564" s="304" t="s">
        <v>756</v>
      </c>
      <c r="I564" s="333" t="s">
        <v>757</v>
      </c>
      <c r="J564" s="331" t="s">
        <v>781</v>
      </c>
      <c r="K564" s="312" t="s">
        <v>758</v>
      </c>
      <c r="L564" s="332" t="s">
        <v>549</v>
      </c>
      <c r="M564" s="304" t="s">
        <v>781</v>
      </c>
      <c r="N564" s="304" t="s">
        <v>781</v>
      </c>
      <c r="O564" s="326" t="s">
        <v>781</v>
      </c>
      <c r="P564" s="326" t="s">
        <v>2113</v>
      </c>
      <c r="S564" s="326">
        <v>1022</v>
      </c>
      <c r="T564" t="s">
        <v>281</v>
      </c>
    </row>
    <row r="565" spans="1:20">
      <c r="A565" s="314">
        <v>1022</v>
      </c>
      <c r="B565" s="315" t="s">
        <v>11</v>
      </c>
      <c r="C565" s="316" t="s">
        <v>761</v>
      </c>
      <c r="D565" s="317" t="s">
        <v>195</v>
      </c>
      <c r="E565" s="317" t="s">
        <v>781</v>
      </c>
      <c r="F565" s="318" t="s">
        <v>105</v>
      </c>
      <c r="G565" s="316">
        <v>1625.5</v>
      </c>
      <c r="H565" s="316" t="s">
        <v>1984</v>
      </c>
      <c r="I565" s="320" t="s">
        <v>2114</v>
      </c>
      <c r="J565" s="308" t="s">
        <v>764</v>
      </c>
      <c r="K565" s="309" t="s">
        <v>781</v>
      </c>
      <c r="L565" s="321" t="s">
        <v>781</v>
      </c>
      <c r="M565" s="322" t="s">
        <v>781</v>
      </c>
      <c r="N565" s="323" t="s">
        <v>781</v>
      </c>
      <c r="O565" s="324" t="s">
        <v>781</v>
      </c>
      <c r="P565" s="314" t="s">
        <v>2115</v>
      </c>
      <c r="S565" s="314">
        <v>1022</v>
      </c>
      <c r="T565" t="s">
        <v>281</v>
      </c>
    </row>
    <row r="566" spans="1:20">
      <c r="A566" s="314">
        <v>1022</v>
      </c>
      <c r="B566" s="315" t="s">
        <v>11</v>
      </c>
      <c r="C566" s="316" t="s">
        <v>761</v>
      </c>
      <c r="D566" s="317" t="s">
        <v>195</v>
      </c>
      <c r="E566" s="317" t="s">
        <v>781</v>
      </c>
      <c r="F566" s="318" t="s">
        <v>105</v>
      </c>
      <c r="G566" s="316">
        <v>1730</v>
      </c>
      <c r="H566" s="316" t="s">
        <v>1618</v>
      </c>
      <c r="I566" s="320" t="s">
        <v>2114</v>
      </c>
      <c r="J566" s="308" t="s">
        <v>764</v>
      </c>
      <c r="K566" s="309" t="s">
        <v>781</v>
      </c>
      <c r="L566" s="321" t="s">
        <v>781</v>
      </c>
      <c r="M566" s="322" t="s">
        <v>781</v>
      </c>
      <c r="N566" s="323" t="s">
        <v>781</v>
      </c>
      <c r="O566" s="324" t="s">
        <v>781</v>
      </c>
      <c r="P566" s="314" t="s">
        <v>2116</v>
      </c>
      <c r="S566" s="314">
        <v>1022</v>
      </c>
      <c r="T566" t="s">
        <v>281</v>
      </c>
    </row>
    <row r="567" spans="1:20">
      <c r="A567" s="314">
        <v>1022</v>
      </c>
      <c r="B567" s="315" t="s">
        <v>11</v>
      </c>
      <c r="C567" s="316" t="s">
        <v>761</v>
      </c>
      <c r="D567" s="317" t="s">
        <v>195</v>
      </c>
      <c r="E567" s="317" t="s">
        <v>781</v>
      </c>
      <c r="F567" s="318" t="s">
        <v>105</v>
      </c>
      <c r="G567" s="316">
        <v>2812.68</v>
      </c>
      <c r="H567" s="316" t="s">
        <v>2117</v>
      </c>
      <c r="I567" s="320" t="s">
        <v>2114</v>
      </c>
      <c r="J567" s="308" t="s">
        <v>764</v>
      </c>
      <c r="K567" s="309" t="s">
        <v>781</v>
      </c>
      <c r="L567" s="321" t="s">
        <v>781</v>
      </c>
      <c r="M567" s="322" t="s">
        <v>781</v>
      </c>
      <c r="N567" s="323" t="s">
        <v>781</v>
      </c>
      <c r="O567" s="324" t="s">
        <v>781</v>
      </c>
      <c r="P567" s="314" t="s">
        <v>2118</v>
      </c>
      <c r="S567" s="314">
        <v>1022</v>
      </c>
      <c r="T567" t="s">
        <v>281</v>
      </c>
    </row>
    <row r="568" spans="1:20">
      <c r="A568" s="314">
        <v>1022</v>
      </c>
      <c r="B568" s="315" t="s">
        <v>11</v>
      </c>
      <c r="C568" s="316" t="s">
        <v>761</v>
      </c>
      <c r="D568" s="317" t="s">
        <v>195</v>
      </c>
      <c r="E568" s="317" t="s">
        <v>781</v>
      </c>
      <c r="F568" s="318" t="s">
        <v>69</v>
      </c>
      <c r="G568" s="316">
        <v>18</v>
      </c>
      <c r="H568" s="316" t="s">
        <v>2119</v>
      </c>
      <c r="I568" s="320" t="s">
        <v>2120</v>
      </c>
      <c r="J568" s="308" t="s">
        <v>764</v>
      </c>
      <c r="K568" s="309" t="s">
        <v>781</v>
      </c>
      <c r="L568" s="321" t="s">
        <v>781</v>
      </c>
      <c r="M568" s="322" t="s">
        <v>781</v>
      </c>
      <c r="N568" s="323" t="s">
        <v>781</v>
      </c>
      <c r="O568" s="324" t="s">
        <v>781</v>
      </c>
      <c r="P568" s="314" t="s">
        <v>2121</v>
      </c>
      <c r="S568" s="314">
        <v>1022</v>
      </c>
      <c r="T568" t="s">
        <v>281</v>
      </c>
    </row>
    <row r="569" spans="1:20">
      <c r="A569" s="314">
        <v>1022</v>
      </c>
      <c r="B569" s="315" t="s">
        <v>11</v>
      </c>
      <c r="C569" s="316" t="s">
        <v>761</v>
      </c>
      <c r="D569" s="317" t="s">
        <v>195</v>
      </c>
      <c r="E569" s="317" t="s">
        <v>781</v>
      </c>
      <c r="F569" s="318" t="s">
        <v>97</v>
      </c>
      <c r="G569" s="316">
        <v>89.6</v>
      </c>
      <c r="H569" s="316" t="s">
        <v>2122</v>
      </c>
      <c r="I569" s="320" t="s">
        <v>2123</v>
      </c>
      <c r="J569" s="308" t="s">
        <v>764</v>
      </c>
      <c r="K569" s="309" t="s">
        <v>781</v>
      </c>
      <c r="L569" s="321" t="s">
        <v>781</v>
      </c>
      <c r="M569" s="322" t="s">
        <v>781</v>
      </c>
      <c r="N569" s="323" t="s">
        <v>781</v>
      </c>
      <c r="O569" s="324" t="s">
        <v>781</v>
      </c>
      <c r="P569" s="314" t="s">
        <v>2124</v>
      </c>
      <c r="S569" s="314">
        <v>1022</v>
      </c>
      <c r="T569" t="s">
        <v>281</v>
      </c>
    </row>
    <row r="570" spans="1:20">
      <c r="A570" s="314">
        <v>1022</v>
      </c>
      <c r="B570" s="315" t="s">
        <v>11</v>
      </c>
      <c r="C570" s="316" t="s">
        <v>761</v>
      </c>
      <c r="D570" s="317" t="s">
        <v>195</v>
      </c>
      <c r="E570" s="317" t="s">
        <v>781</v>
      </c>
      <c r="F570" s="318" t="s">
        <v>91</v>
      </c>
      <c r="G570" s="316">
        <v>134.99</v>
      </c>
      <c r="H570" s="316" t="s">
        <v>1959</v>
      </c>
      <c r="I570" s="320" t="s">
        <v>2125</v>
      </c>
      <c r="J570" s="308" t="s">
        <v>764</v>
      </c>
      <c r="K570" s="309" t="s">
        <v>781</v>
      </c>
      <c r="L570" s="321" t="s">
        <v>781</v>
      </c>
      <c r="M570" s="322" t="s">
        <v>781</v>
      </c>
      <c r="N570" s="323" t="s">
        <v>781</v>
      </c>
      <c r="O570" s="324" t="s">
        <v>781</v>
      </c>
      <c r="P570" s="314" t="s">
        <v>2126</v>
      </c>
      <c r="S570" s="314">
        <v>1022</v>
      </c>
      <c r="T570" t="s">
        <v>281</v>
      </c>
    </row>
    <row r="571" spans="1:20">
      <c r="A571" s="314">
        <v>1022</v>
      </c>
      <c r="B571" s="315" t="s">
        <v>11</v>
      </c>
      <c r="C571" s="316" t="s">
        <v>761</v>
      </c>
      <c r="D571" s="317" t="s">
        <v>195</v>
      </c>
      <c r="E571" s="317" t="s">
        <v>781</v>
      </c>
      <c r="F571" s="318" t="s">
        <v>77</v>
      </c>
      <c r="G571" s="316">
        <v>2955</v>
      </c>
      <c r="H571" s="316" t="s">
        <v>2127</v>
      </c>
      <c r="I571" s="320" t="s">
        <v>2128</v>
      </c>
      <c r="J571" s="308" t="s">
        <v>764</v>
      </c>
      <c r="K571" s="309" t="s">
        <v>781</v>
      </c>
      <c r="L571" s="321" t="s">
        <v>781</v>
      </c>
      <c r="M571" s="322" t="s">
        <v>781</v>
      </c>
      <c r="N571" s="323" t="s">
        <v>781</v>
      </c>
      <c r="O571" s="324" t="s">
        <v>781</v>
      </c>
      <c r="P571" s="314" t="s">
        <v>2129</v>
      </c>
      <c r="S571" s="314">
        <v>1022</v>
      </c>
      <c r="T571" t="s">
        <v>281</v>
      </c>
    </row>
    <row r="572" spans="1:20">
      <c r="A572" s="314">
        <v>1022</v>
      </c>
      <c r="B572" s="315" t="s">
        <v>11</v>
      </c>
      <c r="C572" s="316" t="s">
        <v>761</v>
      </c>
      <c r="D572" s="317" t="s">
        <v>195</v>
      </c>
      <c r="E572" s="317" t="s">
        <v>781</v>
      </c>
      <c r="F572" s="318" t="s">
        <v>93</v>
      </c>
      <c r="G572" s="316">
        <v>132.16999999999999</v>
      </c>
      <c r="H572" s="316" t="s">
        <v>2130</v>
      </c>
      <c r="I572" s="320" t="s">
        <v>2131</v>
      </c>
      <c r="J572" s="308" t="s">
        <v>764</v>
      </c>
      <c r="K572" s="309" t="s">
        <v>781</v>
      </c>
      <c r="L572" s="321" t="s">
        <v>781</v>
      </c>
      <c r="M572" s="322" t="s">
        <v>781</v>
      </c>
      <c r="N572" s="323" t="s">
        <v>781</v>
      </c>
      <c r="O572" s="324" t="s">
        <v>781</v>
      </c>
      <c r="P572" s="314" t="s">
        <v>2132</v>
      </c>
      <c r="S572" s="314">
        <v>1022</v>
      </c>
      <c r="T572" t="s">
        <v>281</v>
      </c>
    </row>
    <row r="573" spans="1:20">
      <c r="A573" s="314">
        <v>1022</v>
      </c>
      <c r="B573" s="315" t="s">
        <v>11</v>
      </c>
      <c r="C573" s="316" t="s">
        <v>761</v>
      </c>
      <c r="D573" s="317" t="s">
        <v>195</v>
      </c>
      <c r="E573" s="317" t="s">
        <v>781</v>
      </c>
      <c r="F573" s="318" t="s">
        <v>93</v>
      </c>
      <c r="G573" s="316">
        <v>760.97</v>
      </c>
      <c r="H573" s="316" t="s">
        <v>968</v>
      </c>
      <c r="I573" s="320" t="s">
        <v>2133</v>
      </c>
      <c r="J573" s="308" t="s">
        <v>764</v>
      </c>
      <c r="K573" s="309" t="s">
        <v>781</v>
      </c>
      <c r="L573" s="321" t="s">
        <v>781</v>
      </c>
      <c r="M573" s="322" t="s">
        <v>781</v>
      </c>
      <c r="N573" s="323" t="s">
        <v>781</v>
      </c>
      <c r="O573" s="324" t="s">
        <v>781</v>
      </c>
      <c r="P573" s="314" t="s">
        <v>2134</v>
      </c>
      <c r="S573" s="314">
        <v>1022</v>
      </c>
      <c r="T573" t="s">
        <v>281</v>
      </c>
    </row>
    <row r="574" spans="1:20">
      <c r="A574" s="314">
        <v>1022</v>
      </c>
      <c r="B574" s="315" t="s">
        <v>11</v>
      </c>
      <c r="C574" s="316" t="s">
        <v>761</v>
      </c>
      <c r="D574" s="317" t="s">
        <v>195</v>
      </c>
      <c r="E574" s="317" t="s">
        <v>781</v>
      </c>
      <c r="F574" s="318" t="s">
        <v>79</v>
      </c>
      <c r="G574" s="316">
        <v>214</v>
      </c>
      <c r="H574" s="316" t="s">
        <v>2135</v>
      </c>
      <c r="I574" s="320" t="s">
        <v>2136</v>
      </c>
      <c r="J574" s="308" t="s">
        <v>764</v>
      </c>
      <c r="K574" s="309" t="s">
        <v>781</v>
      </c>
      <c r="L574" s="321" t="s">
        <v>781</v>
      </c>
      <c r="M574" s="322" t="s">
        <v>781</v>
      </c>
      <c r="N574" s="323" t="s">
        <v>781</v>
      </c>
      <c r="O574" s="324" t="s">
        <v>781</v>
      </c>
      <c r="P574" s="314" t="s">
        <v>2137</v>
      </c>
      <c r="S574" s="314">
        <v>1022</v>
      </c>
      <c r="T574" t="s">
        <v>281</v>
      </c>
    </row>
    <row r="575" spans="1:20">
      <c r="A575" s="314">
        <v>1022</v>
      </c>
      <c r="B575" s="315" t="s">
        <v>11</v>
      </c>
      <c r="C575" s="316" t="s">
        <v>761</v>
      </c>
      <c r="D575" s="317" t="s">
        <v>195</v>
      </c>
      <c r="E575" s="317" t="s">
        <v>781</v>
      </c>
      <c r="F575" s="318" t="s">
        <v>83</v>
      </c>
      <c r="G575" s="316">
        <v>80.819999999999993</v>
      </c>
      <c r="H575" s="316" t="s">
        <v>2138</v>
      </c>
      <c r="I575" s="320" t="s">
        <v>2139</v>
      </c>
      <c r="J575" s="308" t="s">
        <v>764</v>
      </c>
      <c r="K575" s="309" t="s">
        <v>781</v>
      </c>
      <c r="L575" s="321" t="s">
        <v>781</v>
      </c>
      <c r="M575" s="322" t="s">
        <v>781</v>
      </c>
      <c r="N575" s="323" t="s">
        <v>781</v>
      </c>
      <c r="O575" s="324" t="s">
        <v>781</v>
      </c>
      <c r="P575" s="314" t="s">
        <v>2140</v>
      </c>
      <c r="S575" s="314">
        <v>1022</v>
      </c>
      <c r="T575" t="s">
        <v>281</v>
      </c>
    </row>
    <row r="576" spans="1:20">
      <c r="A576" s="314">
        <v>1022</v>
      </c>
      <c r="B576" s="315" t="s">
        <v>11</v>
      </c>
      <c r="C576" s="316" t="s">
        <v>761</v>
      </c>
      <c r="D576" s="317" t="s">
        <v>195</v>
      </c>
      <c r="E576" s="317" t="s">
        <v>781</v>
      </c>
      <c r="F576" s="318" t="s">
        <v>97</v>
      </c>
      <c r="G576" s="316">
        <v>73.58</v>
      </c>
      <c r="H576" s="316" t="s">
        <v>2141</v>
      </c>
      <c r="I576" s="320" t="s">
        <v>2139</v>
      </c>
      <c r="J576" s="308" t="s">
        <v>764</v>
      </c>
      <c r="K576" s="309" t="s">
        <v>781</v>
      </c>
      <c r="L576" s="321" t="s">
        <v>781</v>
      </c>
      <c r="M576" s="322" t="s">
        <v>781</v>
      </c>
      <c r="N576" s="323" t="s">
        <v>781</v>
      </c>
      <c r="O576" s="324" t="s">
        <v>781</v>
      </c>
      <c r="P576" s="314" t="s">
        <v>2142</v>
      </c>
      <c r="S576" s="314">
        <v>1022</v>
      </c>
      <c r="T576" t="s">
        <v>281</v>
      </c>
    </row>
    <row r="577" spans="1:20">
      <c r="A577" s="314">
        <v>1022</v>
      </c>
      <c r="B577" s="315" t="s">
        <v>11</v>
      </c>
      <c r="C577" s="316" t="s">
        <v>761</v>
      </c>
      <c r="D577" s="317" t="s">
        <v>195</v>
      </c>
      <c r="E577" s="317" t="s">
        <v>781</v>
      </c>
      <c r="F577" s="318" t="s">
        <v>61</v>
      </c>
      <c r="G577" s="316">
        <v>1262</v>
      </c>
      <c r="H577" s="316" t="s">
        <v>2143</v>
      </c>
      <c r="I577" s="320" t="s">
        <v>2144</v>
      </c>
      <c r="J577" s="308" t="s">
        <v>764</v>
      </c>
      <c r="K577" s="309" t="s">
        <v>781</v>
      </c>
      <c r="L577" s="321" t="s">
        <v>781</v>
      </c>
      <c r="M577" s="322" t="s">
        <v>781</v>
      </c>
      <c r="N577" s="323" t="s">
        <v>781</v>
      </c>
      <c r="O577" s="324" t="s">
        <v>781</v>
      </c>
      <c r="P577" s="314" t="s">
        <v>2145</v>
      </c>
      <c r="S577" s="314">
        <v>1022</v>
      </c>
      <c r="T577" t="s">
        <v>281</v>
      </c>
    </row>
    <row r="578" spans="1:20">
      <c r="A578" s="326">
        <v>2087</v>
      </c>
      <c r="B578" s="327" t="s">
        <v>10</v>
      </c>
      <c r="C578" s="304" t="s">
        <v>754</v>
      </c>
      <c r="D578" s="304" t="s">
        <v>192</v>
      </c>
      <c r="E578" s="304" t="s">
        <v>755</v>
      </c>
      <c r="F578" s="328" t="s">
        <v>35</v>
      </c>
      <c r="G578" s="329">
        <v>7545.92</v>
      </c>
      <c r="H578" s="304" t="s">
        <v>756</v>
      </c>
      <c r="I578" s="333" t="s">
        <v>757</v>
      </c>
      <c r="J578" s="331" t="s">
        <v>781</v>
      </c>
      <c r="K578" s="312" t="s">
        <v>758</v>
      </c>
      <c r="L578" s="332" t="s">
        <v>549</v>
      </c>
      <c r="M578" s="304" t="s">
        <v>781</v>
      </c>
      <c r="N578" s="304" t="s">
        <v>781</v>
      </c>
      <c r="O578" s="326" t="s">
        <v>781</v>
      </c>
      <c r="P578" s="326" t="s">
        <v>2146</v>
      </c>
      <c r="S578" s="326">
        <v>2087</v>
      </c>
      <c r="T578" t="s">
        <v>281</v>
      </c>
    </row>
    <row r="579" spans="1:20">
      <c r="A579" s="326">
        <v>2466</v>
      </c>
      <c r="B579" s="327" t="s">
        <v>10</v>
      </c>
      <c r="C579" s="304" t="s">
        <v>754</v>
      </c>
      <c r="D579" s="304" t="s">
        <v>192</v>
      </c>
      <c r="E579" s="304" t="s">
        <v>755</v>
      </c>
      <c r="F579" s="328" t="s">
        <v>35</v>
      </c>
      <c r="G579" s="329">
        <v>26393.14</v>
      </c>
      <c r="H579" s="304" t="s">
        <v>756</v>
      </c>
      <c r="I579" s="333" t="s">
        <v>757</v>
      </c>
      <c r="J579" s="331" t="s">
        <v>781</v>
      </c>
      <c r="K579" s="312" t="s">
        <v>758</v>
      </c>
      <c r="L579" s="332" t="s">
        <v>549</v>
      </c>
      <c r="M579" s="304" t="s">
        <v>781</v>
      </c>
      <c r="N579" s="304" t="s">
        <v>781</v>
      </c>
      <c r="O579" s="326" t="s">
        <v>781</v>
      </c>
      <c r="P579" s="326" t="s">
        <v>2147</v>
      </c>
      <c r="S579" s="326">
        <v>2466</v>
      </c>
      <c r="T579" t="s">
        <v>281</v>
      </c>
    </row>
    <row r="580" spans="1:20">
      <c r="A580" s="314">
        <v>2466</v>
      </c>
      <c r="B580" s="315" t="s">
        <v>11</v>
      </c>
      <c r="C580" s="316" t="s">
        <v>761</v>
      </c>
      <c r="D580" s="317" t="s">
        <v>195</v>
      </c>
      <c r="E580" s="317" t="s">
        <v>781</v>
      </c>
      <c r="F580" s="318" t="s">
        <v>77</v>
      </c>
      <c r="G580" s="316">
        <v>596.54</v>
      </c>
      <c r="H580" s="316" t="s">
        <v>2148</v>
      </c>
      <c r="I580" s="320" t="s">
        <v>2149</v>
      </c>
      <c r="J580" s="308" t="s">
        <v>764</v>
      </c>
      <c r="K580" s="309" t="s">
        <v>781</v>
      </c>
      <c r="L580" s="321" t="s">
        <v>781</v>
      </c>
      <c r="M580" s="322" t="s">
        <v>781</v>
      </c>
      <c r="N580" s="323" t="s">
        <v>781</v>
      </c>
      <c r="O580" s="324" t="s">
        <v>781</v>
      </c>
      <c r="P580" s="314" t="s">
        <v>2150</v>
      </c>
      <c r="S580" s="314">
        <v>2466</v>
      </c>
      <c r="T580" t="s">
        <v>281</v>
      </c>
    </row>
    <row r="581" spans="1:20">
      <c r="A581" s="314">
        <v>2466</v>
      </c>
      <c r="B581" s="315" t="s">
        <v>11</v>
      </c>
      <c r="C581" s="316" t="s">
        <v>761</v>
      </c>
      <c r="D581" s="317" t="s">
        <v>195</v>
      </c>
      <c r="E581" s="317" t="s">
        <v>781</v>
      </c>
      <c r="F581" s="318" t="s">
        <v>105</v>
      </c>
      <c r="G581" s="316">
        <v>235</v>
      </c>
      <c r="H581" s="316" t="s">
        <v>1140</v>
      </c>
      <c r="I581" s="320" t="s">
        <v>2151</v>
      </c>
      <c r="J581" s="308" t="s">
        <v>764</v>
      </c>
      <c r="K581" s="309" t="s">
        <v>781</v>
      </c>
      <c r="L581" s="321" t="s">
        <v>781</v>
      </c>
      <c r="M581" s="322" t="s">
        <v>781</v>
      </c>
      <c r="N581" s="323" t="s">
        <v>781</v>
      </c>
      <c r="O581" s="324" t="s">
        <v>781</v>
      </c>
      <c r="P581" s="314" t="s">
        <v>2152</v>
      </c>
      <c r="S581" s="314">
        <v>2466</v>
      </c>
      <c r="T581" t="s">
        <v>281</v>
      </c>
    </row>
    <row r="582" spans="1:20">
      <c r="A582" s="314">
        <v>2466</v>
      </c>
      <c r="B582" s="315" t="s">
        <v>11</v>
      </c>
      <c r="C582" s="316" t="s">
        <v>761</v>
      </c>
      <c r="D582" s="317" t="s">
        <v>195</v>
      </c>
      <c r="E582" s="317" t="s">
        <v>781</v>
      </c>
      <c r="F582" s="318" t="s">
        <v>105</v>
      </c>
      <c r="G582" s="316">
        <v>5226.8999999999996</v>
      </c>
      <c r="H582" s="316" t="s">
        <v>1140</v>
      </c>
      <c r="I582" s="320" t="s">
        <v>2151</v>
      </c>
      <c r="J582" s="308" t="s">
        <v>764</v>
      </c>
      <c r="K582" s="309" t="s">
        <v>781</v>
      </c>
      <c r="L582" s="321" t="s">
        <v>781</v>
      </c>
      <c r="M582" s="322" t="s">
        <v>781</v>
      </c>
      <c r="N582" s="323" t="s">
        <v>781</v>
      </c>
      <c r="O582" s="324" t="s">
        <v>781</v>
      </c>
      <c r="P582" s="314" t="s">
        <v>2153</v>
      </c>
      <c r="S582" s="314">
        <v>2466</v>
      </c>
      <c r="T582" t="s">
        <v>281</v>
      </c>
    </row>
    <row r="583" spans="1:20">
      <c r="A583" s="314">
        <v>2466</v>
      </c>
      <c r="B583" s="315" t="s">
        <v>11</v>
      </c>
      <c r="C583" s="316" t="s">
        <v>761</v>
      </c>
      <c r="D583" s="317" t="s">
        <v>195</v>
      </c>
      <c r="E583" s="317" t="s">
        <v>781</v>
      </c>
      <c r="F583" s="318" t="s">
        <v>105</v>
      </c>
      <c r="G583" s="316">
        <v>5640</v>
      </c>
      <c r="H583" s="316" t="s">
        <v>1140</v>
      </c>
      <c r="I583" s="320" t="s">
        <v>2154</v>
      </c>
      <c r="J583" s="308" t="s">
        <v>764</v>
      </c>
      <c r="K583" s="309" t="s">
        <v>781</v>
      </c>
      <c r="L583" s="321" t="s">
        <v>781</v>
      </c>
      <c r="M583" s="322" t="s">
        <v>781</v>
      </c>
      <c r="N583" s="323" t="s">
        <v>781</v>
      </c>
      <c r="O583" s="324" t="s">
        <v>781</v>
      </c>
      <c r="P583" s="314" t="s">
        <v>2155</v>
      </c>
      <c r="S583" s="314">
        <v>2466</v>
      </c>
      <c r="T583" t="s">
        <v>281</v>
      </c>
    </row>
    <row r="584" spans="1:20">
      <c r="A584" s="314">
        <v>2466</v>
      </c>
      <c r="B584" s="315" t="s">
        <v>11</v>
      </c>
      <c r="C584" s="316" t="s">
        <v>2156</v>
      </c>
      <c r="D584" s="317" t="s">
        <v>2157</v>
      </c>
      <c r="E584" s="317" t="s">
        <v>781</v>
      </c>
      <c r="F584" s="318" t="s">
        <v>105</v>
      </c>
      <c r="G584" s="316">
        <v>235</v>
      </c>
      <c r="H584" s="316" t="s">
        <v>1140</v>
      </c>
      <c r="I584" s="320" t="s">
        <v>2151</v>
      </c>
      <c r="J584" s="308" t="s">
        <v>764</v>
      </c>
      <c r="K584" s="309" t="s">
        <v>781</v>
      </c>
      <c r="L584" s="321" t="s">
        <v>781</v>
      </c>
      <c r="M584" s="322" t="s">
        <v>781</v>
      </c>
      <c r="N584" s="323" t="s">
        <v>781</v>
      </c>
      <c r="O584" s="324" t="s">
        <v>781</v>
      </c>
      <c r="P584" s="314" t="s">
        <v>2158</v>
      </c>
      <c r="S584" s="314">
        <v>2466</v>
      </c>
      <c r="T584" t="s">
        <v>281</v>
      </c>
    </row>
    <row r="585" spans="1:20">
      <c r="A585" s="314">
        <v>2466</v>
      </c>
      <c r="B585" s="315" t="s">
        <v>11</v>
      </c>
      <c r="C585" s="316" t="s">
        <v>761</v>
      </c>
      <c r="D585" s="317" t="s">
        <v>195</v>
      </c>
      <c r="E585" s="317" t="s">
        <v>781</v>
      </c>
      <c r="F585" s="318" t="s">
        <v>97</v>
      </c>
      <c r="G585" s="316">
        <v>92.58</v>
      </c>
      <c r="H585" s="316" t="s">
        <v>2159</v>
      </c>
      <c r="I585" s="320" t="s">
        <v>2160</v>
      </c>
      <c r="J585" s="308" t="s">
        <v>764</v>
      </c>
      <c r="K585" s="309" t="s">
        <v>781</v>
      </c>
      <c r="L585" s="321" t="s">
        <v>781</v>
      </c>
      <c r="M585" s="322" t="s">
        <v>781</v>
      </c>
      <c r="N585" s="323" t="s">
        <v>781</v>
      </c>
      <c r="O585" s="324" t="s">
        <v>781</v>
      </c>
      <c r="P585" s="314" t="s">
        <v>2161</v>
      </c>
      <c r="S585" s="314">
        <v>2466</v>
      </c>
      <c r="T585" t="s">
        <v>281</v>
      </c>
    </row>
    <row r="586" spans="1:20">
      <c r="A586" s="314">
        <v>2466</v>
      </c>
      <c r="B586" s="315" t="s">
        <v>11</v>
      </c>
      <c r="C586" s="316" t="s">
        <v>761</v>
      </c>
      <c r="D586" s="317" t="s">
        <v>195</v>
      </c>
      <c r="E586" s="317" t="s">
        <v>781</v>
      </c>
      <c r="F586" s="318" t="s">
        <v>59</v>
      </c>
      <c r="G586" s="316">
        <v>3192</v>
      </c>
      <c r="H586" s="316" t="s">
        <v>2162</v>
      </c>
      <c r="I586" s="320" t="s">
        <v>2163</v>
      </c>
      <c r="J586" s="308" t="s">
        <v>764</v>
      </c>
      <c r="K586" s="309" t="s">
        <v>781</v>
      </c>
      <c r="L586" s="321" t="s">
        <v>781</v>
      </c>
      <c r="M586" s="322" t="s">
        <v>781</v>
      </c>
      <c r="N586" s="323" t="s">
        <v>781</v>
      </c>
      <c r="O586" s="324" t="s">
        <v>781</v>
      </c>
      <c r="P586" s="314" t="s">
        <v>2164</v>
      </c>
      <c r="S586" s="314">
        <v>2466</v>
      </c>
      <c r="T586" t="s">
        <v>281</v>
      </c>
    </row>
    <row r="587" spans="1:20">
      <c r="A587" s="314">
        <v>2466</v>
      </c>
      <c r="B587" s="315" t="s">
        <v>11</v>
      </c>
      <c r="C587" s="316" t="s">
        <v>761</v>
      </c>
      <c r="D587" s="317" t="s">
        <v>195</v>
      </c>
      <c r="E587" s="317" t="s">
        <v>781</v>
      </c>
      <c r="F587" s="318" t="s">
        <v>59</v>
      </c>
      <c r="G587" s="316">
        <v>3168</v>
      </c>
      <c r="H587" s="316" t="s">
        <v>2162</v>
      </c>
      <c r="I587" s="320" t="s">
        <v>2163</v>
      </c>
      <c r="J587" s="308" t="s">
        <v>764</v>
      </c>
      <c r="K587" s="309" t="s">
        <v>781</v>
      </c>
      <c r="L587" s="321" t="s">
        <v>781</v>
      </c>
      <c r="M587" s="322" t="s">
        <v>781</v>
      </c>
      <c r="N587" s="323" t="s">
        <v>781</v>
      </c>
      <c r="O587" s="324" t="s">
        <v>781</v>
      </c>
      <c r="P587" s="314" t="s">
        <v>2165</v>
      </c>
      <c r="S587" s="314">
        <v>2466</v>
      </c>
      <c r="T587" t="s">
        <v>281</v>
      </c>
    </row>
    <row r="588" spans="1:20">
      <c r="A588" s="314">
        <v>2466</v>
      </c>
      <c r="B588" s="315" t="s">
        <v>11</v>
      </c>
      <c r="C588" s="316" t="s">
        <v>761</v>
      </c>
      <c r="D588" s="317" t="s">
        <v>195</v>
      </c>
      <c r="E588" s="317" t="s">
        <v>781</v>
      </c>
      <c r="F588" s="318" t="s">
        <v>91</v>
      </c>
      <c r="G588" s="316">
        <v>1380</v>
      </c>
      <c r="H588" s="316" t="s">
        <v>1707</v>
      </c>
      <c r="I588" s="320" t="s">
        <v>2166</v>
      </c>
      <c r="J588" s="308" t="s">
        <v>764</v>
      </c>
      <c r="K588" s="309" t="s">
        <v>781</v>
      </c>
      <c r="L588" s="321" t="s">
        <v>781</v>
      </c>
      <c r="M588" s="322" t="s">
        <v>781</v>
      </c>
      <c r="N588" s="323" t="s">
        <v>781</v>
      </c>
      <c r="O588" s="324" t="s">
        <v>781</v>
      </c>
      <c r="P588" s="314" t="s">
        <v>2167</v>
      </c>
      <c r="S588" s="314">
        <v>2466</v>
      </c>
      <c r="T588" t="s">
        <v>281</v>
      </c>
    </row>
    <row r="589" spans="1:20">
      <c r="A589" s="314">
        <v>2466</v>
      </c>
      <c r="B589" s="315" t="s">
        <v>11</v>
      </c>
      <c r="C589" s="316" t="s">
        <v>761</v>
      </c>
      <c r="D589" s="317" t="s">
        <v>195</v>
      </c>
      <c r="E589" s="317" t="s">
        <v>781</v>
      </c>
      <c r="F589" s="318" t="s">
        <v>110</v>
      </c>
      <c r="G589" s="316">
        <v>1578</v>
      </c>
      <c r="H589" s="316" t="s">
        <v>2168</v>
      </c>
      <c r="I589" s="320" t="s">
        <v>2169</v>
      </c>
      <c r="J589" s="308" t="s">
        <v>764</v>
      </c>
      <c r="K589" s="309" t="s">
        <v>781</v>
      </c>
      <c r="L589" s="321" t="s">
        <v>781</v>
      </c>
      <c r="M589" s="322" t="s">
        <v>781</v>
      </c>
      <c r="N589" s="323" t="s">
        <v>781</v>
      </c>
      <c r="O589" s="324" t="s">
        <v>781</v>
      </c>
      <c r="P589" s="314" t="s">
        <v>2170</v>
      </c>
      <c r="S589" s="314">
        <v>2466</v>
      </c>
      <c r="T589" t="s">
        <v>281</v>
      </c>
    </row>
    <row r="590" spans="1:20">
      <c r="A590" s="314">
        <v>2466</v>
      </c>
      <c r="B590" s="315" t="s">
        <v>11</v>
      </c>
      <c r="C590" s="316" t="s">
        <v>761</v>
      </c>
      <c r="D590" s="317" t="s">
        <v>195</v>
      </c>
      <c r="E590" s="317" t="s">
        <v>781</v>
      </c>
      <c r="F590" s="318" t="s">
        <v>79</v>
      </c>
      <c r="G590" s="316">
        <v>3183.39</v>
      </c>
      <c r="H590" s="316" t="s">
        <v>2171</v>
      </c>
      <c r="I590" s="320" t="s">
        <v>2172</v>
      </c>
      <c r="J590" s="308" t="s">
        <v>764</v>
      </c>
      <c r="K590" s="309" t="s">
        <v>781</v>
      </c>
      <c r="L590" s="321" t="s">
        <v>781</v>
      </c>
      <c r="M590" s="322" t="s">
        <v>781</v>
      </c>
      <c r="N590" s="323" t="s">
        <v>781</v>
      </c>
      <c r="O590" s="324" t="s">
        <v>781</v>
      </c>
      <c r="P590" s="314" t="s">
        <v>2173</v>
      </c>
      <c r="S590" s="314">
        <v>2466</v>
      </c>
      <c r="T590" t="s">
        <v>281</v>
      </c>
    </row>
    <row r="591" spans="1:20">
      <c r="A591" s="314">
        <v>2466</v>
      </c>
      <c r="B591" s="315" t="s">
        <v>11</v>
      </c>
      <c r="C591" s="316" t="s">
        <v>761</v>
      </c>
      <c r="D591" s="317" t="s">
        <v>195</v>
      </c>
      <c r="E591" s="317" t="s">
        <v>781</v>
      </c>
      <c r="F591" s="318" t="s">
        <v>110</v>
      </c>
      <c r="G591" s="316">
        <v>114</v>
      </c>
      <c r="H591" s="316" t="s">
        <v>2174</v>
      </c>
      <c r="I591" s="320" t="s">
        <v>2175</v>
      </c>
      <c r="J591" s="308" t="s">
        <v>764</v>
      </c>
      <c r="K591" s="309" t="s">
        <v>781</v>
      </c>
      <c r="L591" s="321" t="s">
        <v>781</v>
      </c>
      <c r="M591" s="322" t="s">
        <v>781</v>
      </c>
      <c r="N591" s="323" t="s">
        <v>781</v>
      </c>
      <c r="O591" s="324" t="s">
        <v>781</v>
      </c>
      <c r="P591" s="314" t="s">
        <v>2176</v>
      </c>
      <c r="S591" s="314">
        <v>2466</v>
      </c>
      <c r="T591" t="s">
        <v>281</v>
      </c>
    </row>
    <row r="592" spans="1:20">
      <c r="A592" s="314">
        <v>2466</v>
      </c>
      <c r="B592" s="315" t="s">
        <v>11</v>
      </c>
      <c r="C592" s="316" t="s">
        <v>761</v>
      </c>
      <c r="D592" s="317" t="s">
        <v>195</v>
      </c>
      <c r="E592" s="317" t="s">
        <v>781</v>
      </c>
      <c r="F592" s="318" t="s">
        <v>110</v>
      </c>
      <c r="G592" s="316">
        <v>3540</v>
      </c>
      <c r="H592" s="316" t="s">
        <v>2177</v>
      </c>
      <c r="I592" s="320" t="s">
        <v>2178</v>
      </c>
      <c r="J592" s="308" t="s">
        <v>764</v>
      </c>
      <c r="K592" s="309" t="s">
        <v>781</v>
      </c>
      <c r="L592" s="321" t="s">
        <v>781</v>
      </c>
      <c r="M592" s="322" t="s">
        <v>781</v>
      </c>
      <c r="N592" s="323" t="s">
        <v>781</v>
      </c>
      <c r="O592" s="324" t="s">
        <v>781</v>
      </c>
      <c r="P592" s="314" t="s">
        <v>2179</v>
      </c>
      <c r="S592" s="314">
        <v>2466</v>
      </c>
      <c r="T592" t="s">
        <v>281</v>
      </c>
    </row>
    <row r="593" spans="1:20">
      <c r="A593" s="314">
        <v>2466</v>
      </c>
      <c r="B593" s="315" t="s">
        <v>11</v>
      </c>
      <c r="C593" s="316" t="s">
        <v>761</v>
      </c>
      <c r="D593" s="317" t="s">
        <v>195</v>
      </c>
      <c r="E593" s="317" t="s">
        <v>781</v>
      </c>
      <c r="F593" s="318" t="s">
        <v>81</v>
      </c>
      <c r="G593" s="316">
        <v>1785.05</v>
      </c>
      <c r="H593" s="316" t="s">
        <v>2180</v>
      </c>
      <c r="I593" s="320" t="s">
        <v>2181</v>
      </c>
      <c r="J593" s="308" t="s">
        <v>764</v>
      </c>
      <c r="K593" s="309" t="s">
        <v>781</v>
      </c>
      <c r="L593" s="321" t="s">
        <v>781</v>
      </c>
      <c r="M593" s="322" t="s">
        <v>781</v>
      </c>
      <c r="N593" s="323" t="s">
        <v>781</v>
      </c>
      <c r="O593" s="324" t="s">
        <v>781</v>
      </c>
      <c r="P593" s="314" t="s">
        <v>2182</v>
      </c>
      <c r="S593" s="314">
        <v>2466</v>
      </c>
      <c r="T593" t="s">
        <v>281</v>
      </c>
    </row>
    <row r="594" spans="1:20">
      <c r="A594" s="314">
        <v>2466</v>
      </c>
      <c r="B594" s="315" t="s">
        <v>11</v>
      </c>
      <c r="C594" s="316" t="s">
        <v>761</v>
      </c>
      <c r="D594" s="317" t="s">
        <v>195</v>
      </c>
      <c r="E594" s="317" t="s">
        <v>781</v>
      </c>
      <c r="F594" s="318" t="s">
        <v>97</v>
      </c>
      <c r="G594" s="316">
        <v>842.5</v>
      </c>
      <c r="H594" s="316" t="s">
        <v>914</v>
      </c>
      <c r="I594" s="320" t="s">
        <v>2183</v>
      </c>
      <c r="J594" s="308" t="s">
        <v>764</v>
      </c>
      <c r="K594" s="309" t="s">
        <v>781</v>
      </c>
      <c r="L594" s="321" t="s">
        <v>781</v>
      </c>
      <c r="M594" s="322" t="s">
        <v>781</v>
      </c>
      <c r="N594" s="323" t="s">
        <v>781</v>
      </c>
      <c r="O594" s="324" t="s">
        <v>781</v>
      </c>
      <c r="P594" s="314" t="s">
        <v>2184</v>
      </c>
      <c r="S594" s="314">
        <v>2466</v>
      </c>
      <c r="T594" t="s">
        <v>281</v>
      </c>
    </row>
    <row r="595" spans="1:20">
      <c r="A595" s="314">
        <v>2466</v>
      </c>
      <c r="B595" s="315" t="s">
        <v>11</v>
      </c>
      <c r="C595" s="316" t="s">
        <v>761</v>
      </c>
      <c r="D595" s="317" t="s">
        <v>195</v>
      </c>
      <c r="E595" s="317" t="s">
        <v>781</v>
      </c>
      <c r="F595" s="318" t="s">
        <v>107</v>
      </c>
      <c r="G595" s="316">
        <v>360</v>
      </c>
      <c r="H595" s="316" t="s">
        <v>2185</v>
      </c>
      <c r="I595" s="320" t="s">
        <v>2186</v>
      </c>
      <c r="J595" s="308" t="s">
        <v>764</v>
      </c>
      <c r="K595" s="309" t="s">
        <v>781</v>
      </c>
      <c r="L595" s="321" t="s">
        <v>781</v>
      </c>
      <c r="M595" s="322" t="s">
        <v>781</v>
      </c>
      <c r="N595" s="323" t="s">
        <v>781</v>
      </c>
      <c r="O595" s="324" t="s">
        <v>781</v>
      </c>
      <c r="P595" s="314" t="s">
        <v>2187</v>
      </c>
      <c r="S595" s="314">
        <v>2466</v>
      </c>
      <c r="T595" t="s">
        <v>281</v>
      </c>
    </row>
    <row r="596" spans="1:20">
      <c r="A596" s="314">
        <v>2466</v>
      </c>
      <c r="B596" s="315" t="s">
        <v>11</v>
      </c>
      <c r="C596" s="316" t="s">
        <v>761</v>
      </c>
      <c r="D596" s="317" t="s">
        <v>195</v>
      </c>
      <c r="E596" s="317" t="s">
        <v>781</v>
      </c>
      <c r="F596" s="318" t="s">
        <v>77</v>
      </c>
      <c r="G596" s="316">
        <v>737.1</v>
      </c>
      <c r="H596" s="316" t="s">
        <v>1671</v>
      </c>
      <c r="I596" s="320" t="s">
        <v>2188</v>
      </c>
      <c r="J596" s="308" t="s">
        <v>764</v>
      </c>
      <c r="K596" s="309" t="s">
        <v>781</v>
      </c>
      <c r="L596" s="321" t="s">
        <v>781</v>
      </c>
      <c r="M596" s="322" t="s">
        <v>781</v>
      </c>
      <c r="N596" s="323" t="s">
        <v>781</v>
      </c>
      <c r="O596" s="324" t="s">
        <v>781</v>
      </c>
      <c r="P596" s="314" t="s">
        <v>2189</v>
      </c>
      <c r="S596" s="314">
        <v>2466</v>
      </c>
      <c r="T596" t="s">
        <v>281</v>
      </c>
    </row>
    <row r="597" spans="1:20">
      <c r="A597" s="314">
        <v>2466</v>
      </c>
      <c r="B597" s="315" t="s">
        <v>11</v>
      </c>
      <c r="C597" s="316" t="s">
        <v>761</v>
      </c>
      <c r="D597" s="317" t="s">
        <v>195</v>
      </c>
      <c r="E597" s="317" t="s">
        <v>781</v>
      </c>
      <c r="F597" s="318" t="s">
        <v>67</v>
      </c>
      <c r="G597" s="316">
        <v>187</v>
      </c>
      <c r="H597" s="316" t="s">
        <v>2190</v>
      </c>
      <c r="I597" s="320" t="s">
        <v>2191</v>
      </c>
      <c r="J597" s="308" t="s">
        <v>764</v>
      </c>
      <c r="K597" s="309" t="s">
        <v>781</v>
      </c>
      <c r="L597" s="321" t="s">
        <v>781</v>
      </c>
      <c r="M597" s="322" t="s">
        <v>781</v>
      </c>
      <c r="N597" s="323" t="s">
        <v>781</v>
      </c>
      <c r="O597" s="324" t="s">
        <v>781</v>
      </c>
      <c r="P597" s="314" t="s">
        <v>2192</v>
      </c>
      <c r="S597" s="314">
        <v>2466</v>
      </c>
      <c r="T597" t="s">
        <v>281</v>
      </c>
    </row>
    <row r="598" spans="1:20">
      <c r="A598" s="314">
        <v>2466</v>
      </c>
      <c r="B598" s="315" t="s">
        <v>11</v>
      </c>
      <c r="C598" s="316" t="s">
        <v>761</v>
      </c>
      <c r="D598" s="317" t="s">
        <v>195</v>
      </c>
      <c r="E598" s="317" t="s">
        <v>781</v>
      </c>
      <c r="F598" s="318" t="s">
        <v>67</v>
      </c>
      <c r="G598" s="316">
        <v>528</v>
      </c>
      <c r="H598" s="316" t="s">
        <v>2190</v>
      </c>
      <c r="I598" s="320" t="s">
        <v>2193</v>
      </c>
      <c r="J598" s="308" t="s">
        <v>764</v>
      </c>
      <c r="K598" s="309" t="s">
        <v>781</v>
      </c>
      <c r="L598" s="321" t="s">
        <v>781</v>
      </c>
      <c r="M598" s="322" t="s">
        <v>781</v>
      </c>
      <c r="N598" s="323" t="s">
        <v>781</v>
      </c>
      <c r="O598" s="324" t="s">
        <v>781</v>
      </c>
      <c r="P598" s="314" t="s">
        <v>2194</v>
      </c>
      <c r="S598" s="314">
        <v>2466</v>
      </c>
      <c r="T598" t="s">
        <v>281</v>
      </c>
    </row>
    <row r="599" spans="1:20">
      <c r="A599" s="314">
        <v>2466</v>
      </c>
      <c r="B599" s="315" t="s">
        <v>11</v>
      </c>
      <c r="C599" s="316" t="s">
        <v>761</v>
      </c>
      <c r="D599" s="317" t="s">
        <v>195</v>
      </c>
      <c r="E599" s="317" t="s">
        <v>781</v>
      </c>
      <c r="F599" s="318" t="s">
        <v>67</v>
      </c>
      <c r="G599" s="316">
        <v>2200</v>
      </c>
      <c r="H599" s="316" t="s">
        <v>2190</v>
      </c>
      <c r="I599" s="320" t="s">
        <v>2193</v>
      </c>
      <c r="J599" s="308" t="s">
        <v>764</v>
      </c>
      <c r="K599" s="309" t="s">
        <v>781</v>
      </c>
      <c r="L599" s="321" t="s">
        <v>781</v>
      </c>
      <c r="M599" s="322" t="s">
        <v>781</v>
      </c>
      <c r="N599" s="323" t="s">
        <v>781</v>
      </c>
      <c r="O599" s="324" t="s">
        <v>781</v>
      </c>
      <c r="P599" s="314" t="s">
        <v>2195</v>
      </c>
      <c r="S599" s="314">
        <v>2466</v>
      </c>
      <c r="T599" t="s">
        <v>281</v>
      </c>
    </row>
    <row r="600" spans="1:20">
      <c r="A600" s="314">
        <v>2466</v>
      </c>
      <c r="B600" s="315" t="s">
        <v>11</v>
      </c>
      <c r="C600" s="316" t="s">
        <v>761</v>
      </c>
      <c r="D600" s="317" t="s">
        <v>195</v>
      </c>
      <c r="E600" s="317" t="s">
        <v>781</v>
      </c>
      <c r="F600" s="318" t="s">
        <v>93</v>
      </c>
      <c r="G600" s="316">
        <v>2930.2</v>
      </c>
      <c r="H600" s="316" t="s">
        <v>2196</v>
      </c>
      <c r="I600" s="320" t="s">
        <v>2197</v>
      </c>
      <c r="J600" s="308" t="s">
        <v>764</v>
      </c>
      <c r="K600" s="309" t="s">
        <v>781</v>
      </c>
      <c r="L600" s="321" t="s">
        <v>781</v>
      </c>
      <c r="M600" s="322" t="s">
        <v>781</v>
      </c>
      <c r="N600" s="323" t="s">
        <v>781</v>
      </c>
      <c r="O600" s="324" t="s">
        <v>781</v>
      </c>
      <c r="P600" s="314" t="s">
        <v>2198</v>
      </c>
      <c r="S600" s="314">
        <v>2466</v>
      </c>
      <c r="T600" t="s">
        <v>281</v>
      </c>
    </row>
    <row r="601" spans="1:20">
      <c r="A601" s="314">
        <v>2466</v>
      </c>
      <c r="B601" s="315" t="s">
        <v>11</v>
      </c>
      <c r="C601" s="316" t="s">
        <v>761</v>
      </c>
      <c r="D601" s="317" t="s">
        <v>195</v>
      </c>
      <c r="E601" s="317" t="s">
        <v>781</v>
      </c>
      <c r="F601" s="318" t="s">
        <v>93</v>
      </c>
      <c r="G601" s="316">
        <v>9456</v>
      </c>
      <c r="H601" s="316" t="s">
        <v>2196</v>
      </c>
      <c r="I601" s="320" t="s">
        <v>2199</v>
      </c>
      <c r="J601" s="308" t="s">
        <v>764</v>
      </c>
      <c r="K601" s="309" t="s">
        <v>781</v>
      </c>
      <c r="L601" s="321" t="s">
        <v>781</v>
      </c>
      <c r="M601" s="322" t="s">
        <v>781</v>
      </c>
      <c r="N601" s="323" t="s">
        <v>781</v>
      </c>
      <c r="O601" s="324" t="s">
        <v>781</v>
      </c>
      <c r="P601" s="314" t="s">
        <v>2200</v>
      </c>
      <c r="S601" s="314">
        <v>2466</v>
      </c>
      <c r="T601" t="s">
        <v>281</v>
      </c>
    </row>
    <row r="602" spans="1:20">
      <c r="A602" s="314">
        <v>2466</v>
      </c>
      <c r="B602" s="315" t="s">
        <v>11</v>
      </c>
      <c r="C602" s="316" t="s">
        <v>761</v>
      </c>
      <c r="D602" s="317" t="s">
        <v>195</v>
      </c>
      <c r="E602" s="317" t="s">
        <v>781</v>
      </c>
      <c r="F602" s="318" t="s">
        <v>93</v>
      </c>
      <c r="G602" s="316">
        <v>3380</v>
      </c>
      <c r="H602" s="316" t="s">
        <v>2196</v>
      </c>
      <c r="I602" s="320" t="s">
        <v>2201</v>
      </c>
      <c r="J602" s="308" t="s">
        <v>764</v>
      </c>
      <c r="K602" s="309" t="s">
        <v>781</v>
      </c>
      <c r="L602" s="321" t="s">
        <v>781</v>
      </c>
      <c r="M602" s="322" t="s">
        <v>781</v>
      </c>
      <c r="N602" s="323" t="s">
        <v>781</v>
      </c>
      <c r="O602" s="324" t="s">
        <v>781</v>
      </c>
      <c r="P602" s="314" t="s">
        <v>2202</v>
      </c>
      <c r="S602" s="314">
        <v>2466</v>
      </c>
      <c r="T602" t="s">
        <v>281</v>
      </c>
    </row>
    <row r="603" spans="1:20">
      <c r="A603" s="314">
        <v>2466</v>
      </c>
      <c r="B603" s="315" t="s">
        <v>11</v>
      </c>
      <c r="C603" s="316" t="s">
        <v>761</v>
      </c>
      <c r="D603" s="317" t="s">
        <v>195</v>
      </c>
      <c r="E603" s="317" t="s">
        <v>781</v>
      </c>
      <c r="F603" s="318" t="s">
        <v>91</v>
      </c>
      <c r="G603" s="316">
        <v>637.4</v>
      </c>
      <c r="H603" s="316" t="s">
        <v>2203</v>
      </c>
      <c r="I603" s="320" t="s">
        <v>2204</v>
      </c>
      <c r="J603" s="308" t="s">
        <v>764</v>
      </c>
      <c r="K603" s="309" t="s">
        <v>781</v>
      </c>
      <c r="L603" s="321" t="s">
        <v>781</v>
      </c>
      <c r="M603" s="322" t="s">
        <v>781</v>
      </c>
      <c r="N603" s="323" t="s">
        <v>781</v>
      </c>
      <c r="O603" s="324" t="s">
        <v>781</v>
      </c>
      <c r="P603" s="314" t="s">
        <v>2205</v>
      </c>
      <c r="S603" s="314">
        <v>2466</v>
      </c>
      <c r="T603" t="s">
        <v>281</v>
      </c>
    </row>
    <row r="604" spans="1:20">
      <c r="A604" s="314">
        <v>2466</v>
      </c>
      <c r="B604" s="315" t="s">
        <v>11</v>
      </c>
      <c r="C604" s="316" t="s">
        <v>761</v>
      </c>
      <c r="D604" s="317" t="s">
        <v>195</v>
      </c>
      <c r="E604" s="317" t="s">
        <v>781</v>
      </c>
      <c r="F604" s="318" t="s">
        <v>107</v>
      </c>
      <c r="G604" s="316">
        <v>1100</v>
      </c>
      <c r="H604" s="316" t="s">
        <v>2206</v>
      </c>
      <c r="I604" s="320" t="s">
        <v>2207</v>
      </c>
      <c r="J604" s="308" t="s">
        <v>764</v>
      </c>
      <c r="K604" s="309" t="s">
        <v>781</v>
      </c>
      <c r="L604" s="321" t="s">
        <v>781</v>
      </c>
      <c r="M604" s="322" t="s">
        <v>781</v>
      </c>
      <c r="N604" s="323" t="s">
        <v>781</v>
      </c>
      <c r="O604" s="324" t="s">
        <v>781</v>
      </c>
      <c r="P604" s="314" t="s">
        <v>2208</v>
      </c>
      <c r="S604" s="314">
        <v>2466</v>
      </c>
      <c r="T604" t="s">
        <v>281</v>
      </c>
    </row>
    <row r="605" spans="1:20">
      <c r="A605" s="314">
        <v>2466</v>
      </c>
      <c r="B605" s="315" t="s">
        <v>11</v>
      </c>
      <c r="C605" s="316" t="s">
        <v>761</v>
      </c>
      <c r="D605" s="317" t="s">
        <v>195</v>
      </c>
      <c r="E605" s="317" t="s">
        <v>781</v>
      </c>
      <c r="F605" s="318" t="s">
        <v>91</v>
      </c>
      <c r="G605" s="316">
        <v>695.6</v>
      </c>
      <c r="H605" s="316" t="s">
        <v>1678</v>
      </c>
      <c r="I605" s="320" t="s">
        <v>2209</v>
      </c>
      <c r="J605" s="308" t="s">
        <v>764</v>
      </c>
      <c r="K605" s="309" t="s">
        <v>781</v>
      </c>
      <c r="L605" s="321" t="s">
        <v>781</v>
      </c>
      <c r="M605" s="322" t="s">
        <v>781</v>
      </c>
      <c r="N605" s="323" t="s">
        <v>781</v>
      </c>
      <c r="O605" s="324" t="s">
        <v>781</v>
      </c>
      <c r="P605" s="314" t="s">
        <v>2210</v>
      </c>
      <c r="S605" s="314">
        <v>2466</v>
      </c>
      <c r="T605" t="s">
        <v>281</v>
      </c>
    </row>
    <row r="606" spans="1:20">
      <c r="A606" s="314">
        <v>2466</v>
      </c>
      <c r="B606" s="315" t="s">
        <v>11</v>
      </c>
      <c r="C606" s="316" t="s">
        <v>761</v>
      </c>
      <c r="D606" s="317" t="s">
        <v>195</v>
      </c>
      <c r="E606" s="317" t="s">
        <v>781</v>
      </c>
      <c r="F606" s="318" t="s">
        <v>97</v>
      </c>
      <c r="G606" s="316">
        <v>295.24</v>
      </c>
      <c r="H606" s="316" t="s">
        <v>2211</v>
      </c>
      <c r="I606" s="320" t="s">
        <v>2212</v>
      </c>
      <c r="J606" s="308" t="s">
        <v>764</v>
      </c>
      <c r="K606" s="309" t="s">
        <v>781</v>
      </c>
      <c r="L606" s="321" t="s">
        <v>781</v>
      </c>
      <c r="M606" s="322" t="s">
        <v>781</v>
      </c>
      <c r="N606" s="323" t="s">
        <v>781</v>
      </c>
      <c r="O606" s="324" t="s">
        <v>781</v>
      </c>
      <c r="P606" s="314" t="s">
        <v>2213</v>
      </c>
      <c r="S606" s="314">
        <v>2466</v>
      </c>
      <c r="T606" t="s">
        <v>281</v>
      </c>
    </row>
    <row r="607" spans="1:20">
      <c r="A607" s="314">
        <v>2466</v>
      </c>
      <c r="B607" s="315" t="s">
        <v>11</v>
      </c>
      <c r="C607" s="316" t="s">
        <v>761</v>
      </c>
      <c r="D607" s="317" t="s">
        <v>195</v>
      </c>
      <c r="E607" s="317" t="s">
        <v>781</v>
      </c>
      <c r="F607" s="318" t="s">
        <v>97</v>
      </c>
      <c r="G607" s="316">
        <v>71.77</v>
      </c>
      <c r="H607" s="316" t="s">
        <v>2211</v>
      </c>
      <c r="I607" s="320" t="s">
        <v>2214</v>
      </c>
      <c r="J607" s="308" t="s">
        <v>764</v>
      </c>
      <c r="K607" s="309" t="s">
        <v>781</v>
      </c>
      <c r="L607" s="321" t="s">
        <v>781</v>
      </c>
      <c r="M607" s="322" t="s">
        <v>781</v>
      </c>
      <c r="N607" s="323" t="s">
        <v>781</v>
      </c>
      <c r="O607" s="324" t="s">
        <v>781</v>
      </c>
      <c r="P607" s="314" t="s">
        <v>2215</v>
      </c>
      <c r="S607" s="314">
        <v>2466</v>
      </c>
      <c r="T607" t="s">
        <v>281</v>
      </c>
    </row>
    <row r="608" spans="1:20">
      <c r="A608" s="314">
        <v>2466</v>
      </c>
      <c r="B608" s="315" t="s">
        <v>11</v>
      </c>
      <c r="C608" s="316" t="s">
        <v>761</v>
      </c>
      <c r="D608" s="317" t="s">
        <v>195</v>
      </c>
      <c r="E608" s="317" t="s">
        <v>781</v>
      </c>
      <c r="F608" s="318" t="s">
        <v>97</v>
      </c>
      <c r="G608" s="316">
        <v>190.01</v>
      </c>
      <c r="H608" s="316" t="s">
        <v>2216</v>
      </c>
      <c r="I608" s="320" t="s">
        <v>2217</v>
      </c>
      <c r="J608" s="308" t="s">
        <v>764</v>
      </c>
      <c r="K608" s="309" t="s">
        <v>781</v>
      </c>
      <c r="L608" s="321" t="s">
        <v>781</v>
      </c>
      <c r="M608" s="322" t="s">
        <v>781</v>
      </c>
      <c r="N608" s="323" t="s">
        <v>781</v>
      </c>
      <c r="O608" s="324" t="s">
        <v>781</v>
      </c>
      <c r="P608" s="314" t="s">
        <v>2218</v>
      </c>
      <c r="S608" s="314">
        <v>2466</v>
      </c>
      <c r="T608" t="s">
        <v>281</v>
      </c>
    </row>
    <row r="609" spans="1:20">
      <c r="A609" s="314">
        <v>2466</v>
      </c>
      <c r="B609" s="315" t="s">
        <v>11</v>
      </c>
      <c r="C609" s="316" t="s">
        <v>761</v>
      </c>
      <c r="D609" s="317" t="s">
        <v>195</v>
      </c>
      <c r="E609" s="317" t="s">
        <v>781</v>
      </c>
      <c r="F609" s="318" t="s">
        <v>107</v>
      </c>
      <c r="G609" s="316">
        <v>1000</v>
      </c>
      <c r="H609" s="316" t="s">
        <v>2219</v>
      </c>
      <c r="I609" s="320" t="s">
        <v>2220</v>
      </c>
      <c r="J609" s="308" t="s">
        <v>764</v>
      </c>
      <c r="K609" s="309" t="s">
        <v>781</v>
      </c>
      <c r="L609" s="321" t="s">
        <v>781</v>
      </c>
      <c r="M609" s="322" t="s">
        <v>781</v>
      </c>
      <c r="N609" s="323" t="s">
        <v>781</v>
      </c>
      <c r="O609" s="324" t="s">
        <v>781</v>
      </c>
      <c r="P609" s="314" t="s">
        <v>2221</v>
      </c>
      <c r="S609" s="314">
        <v>2466</v>
      </c>
      <c r="T609" t="s">
        <v>281</v>
      </c>
    </row>
    <row r="610" spans="1:20">
      <c r="A610" s="314">
        <v>2466</v>
      </c>
      <c r="B610" s="315" t="s">
        <v>11</v>
      </c>
      <c r="C610" s="316" t="s">
        <v>761</v>
      </c>
      <c r="D610" s="317" t="s">
        <v>195</v>
      </c>
      <c r="E610" s="317" t="s">
        <v>781</v>
      </c>
      <c r="F610" s="318" t="s">
        <v>77</v>
      </c>
      <c r="G610" s="316">
        <v>155.19999999999999</v>
      </c>
      <c r="H610" s="316" t="s">
        <v>2222</v>
      </c>
      <c r="I610" s="320" t="s">
        <v>2223</v>
      </c>
      <c r="J610" s="308" t="s">
        <v>764</v>
      </c>
      <c r="K610" s="309" t="s">
        <v>781</v>
      </c>
      <c r="L610" s="321" t="s">
        <v>781</v>
      </c>
      <c r="M610" s="322" t="s">
        <v>781</v>
      </c>
      <c r="N610" s="323" t="s">
        <v>781</v>
      </c>
      <c r="O610" s="324" t="s">
        <v>781</v>
      </c>
      <c r="P610" s="314" t="s">
        <v>2224</v>
      </c>
      <c r="S610" s="314">
        <v>2466</v>
      </c>
      <c r="T610" t="s">
        <v>281</v>
      </c>
    </row>
    <row r="611" spans="1:20">
      <c r="A611" s="314">
        <v>2466</v>
      </c>
      <c r="B611" s="315" t="s">
        <v>11</v>
      </c>
      <c r="C611" s="316" t="s">
        <v>761</v>
      </c>
      <c r="D611" s="317" t="s">
        <v>195</v>
      </c>
      <c r="E611" s="317" t="s">
        <v>781</v>
      </c>
      <c r="F611" s="318" t="s">
        <v>107</v>
      </c>
      <c r="G611" s="316">
        <v>1650</v>
      </c>
      <c r="H611" s="316" t="s">
        <v>2225</v>
      </c>
      <c r="I611" s="320" t="s">
        <v>2226</v>
      </c>
      <c r="J611" s="308" t="s">
        <v>764</v>
      </c>
      <c r="K611" s="309" t="s">
        <v>781</v>
      </c>
      <c r="L611" s="321" t="s">
        <v>781</v>
      </c>
      <c r="M611" s="322" t="s">
        <v>781</v>
      </c>
      <c r="N611" s="323" t="s">
        <v>781</v>
      </c>
      <c r="O611" s="324" t="s">
        <v>781</v>
      </c>
      <c r="P611" s="314" t="s">
        <v>2227</v>
      </c>
      <c r="S611" s="314">
        <v>2466</v>
      </c>
      <c r="T611" t="s">
        <v>281</v>
      </c>
    </row>
    <row r="612" spans="1:20">
      <c r="A612" s="314">
        <v>2466</v>
      </c>
      <c r="B612" s="315" t="s">
        <v>11</v>
      </c>
      <c r="C612" s="316" t="s">
        <v>761</v>
      </c>
      <c r="D612" s="317" t="s">
        <v>195</v>
      </c>
      <c r="E612" s="317" t="s">
        <v>781</v>
      </c>
      <c r="F612" s="318" t="s">
        <v>67</v>
      </c>
      <c r="G612" s="316">
        <v>4583.3500000000004</v>
      </c>
      <c r="H612" s="316" t="s">
        <v>2228</v>
      </c>
      <c r="I612" s="320" t="s">
        <v>2229</v>
      </c>
      <c r="J612" s="308" t="s">
        <v>764</v>
      </c>
      <c r="K612" s="309" t="s">
        <v>781</v>
      </c>
      <c r="L612" s="321" t="s">
        <v>781</v>
      </c>
      <c r="M612" s="322" t="s">
        <v>781</v>
      </c>
      <c r="N612" s="323" t="s">
        <v>781</v>
      </c>
      <c r="O612" s="324" t="s">
        <v>781</v>
      </c>
      <c r="P612" s="314" t="s">
        <v>2230</v>
      </c>
      <c r="S612" s="314">
        <v>2466</v>
      </c>
      <c r="T612" t="s">
        <v>281</v>
      </c>
    </row>
    <row r="613" spans="1:20">
      <c r="A613" s="314">
        <v>2466</v>
      </c>
      <c r="B613" s="315" t="s">
        <v>11</v>
      </c>
      <c r="C613" s="316" t="s">
        <v>761</v>
      </c>
      <c r="D613" s="317" t="s">
        <v>195</v>
      </c>
      <c r="E613" s="317" t="s">
        <v>781</v>
      </c>
      <c r="F613" s="318" t="s">
        <v>67</v>
      </c>
      <c r="G613" s="316">
        <v>4030</v>
      </c>
      <c r="H613" s="316" t="s">
        <v>2228</v>
      </c>
      <c r="I613" s="320" t="s">
        <v>2163</v>
      </c>
      <c r="J613" s="308" t="s">
        <v>764</v>
      </c>
      <c r="K613" s="309" t="s">
        <v>781</v>
      </c>
      <c r="L613" s="321" t="s">
        <v>781</v>
      </c>
      <c r="M613" s="322" t="s">
        <v>781</v>
      </c>
      <c r="N613" s="323" t="s">
        <v>781</v>
      </c>
      <c r="O613" s="324" t="s">
        <v>781</v>
      </c>
      <c r="P613" s="314" t="s">
        <v>2231</v>
      </c>
      <c r="S613" s="314">
        <v>2466</v>
      </c>
      <c r="T613" t="s">
        <v>281</v>
      </c>
    </row>
    <row r="614" spans="1:20">
      <c r="A614" s="314">
        <v>2466</v>
      </c>
      <c r="B614" s="315" t="s">
        <v>11</v>
      </c>
      <c r="C614" s="316" t="s">
        <v>761</v>
      </c>
      <c r="D614" s="317" t="s">
        <v>195</v>
      </c>
      <c r="E614" s="317" t="s">
        <v>781</v>
      </c>
      <c r="F614" s="318" t="s">
        <v>105</v>
      </c>
      <c r="G614" s="316">
        <v>245</v>
      </c>
      <c r="H614" s="316" t="s">
        <v>2232</v>
      </c>
      <c r="I614" s="320" t="s">
        <v>2151</v>
      </c>
      <c r="J614" s="308" t="s">
        <v>764</v>
      </c>
      <c r="K614" s="309" t="s">
        <v>781</v>
      </c>
      <c r="L614" s="321" t="s">
        <v>781</v>
      </c>
      <c r="M614" s="322" t="s">
        <v>781</v>
      </c>
      <c r="N614" s="323" t="s">
        <v>781</v>
      </c>
      <c r="O614" s="324" t="s">
        <v>781</v>
      </c>
      <c r="P614" s="314" t="s">
        <v>2233</v>
      </c>
      <c r="S614" s="314">
        <v>2466</v>
      </c>
      <c r="T614" t="s">
        <v>281</v>
      </c>
    </row>
    <row r="615" spans="1:20">
      <c r="A615" s="314">
        <v>2466</v>
      </c>
      <c r="B615" s="315" t="s">
        <v>11</v>
      </c>
      <c r="C615" s="316" t="s">
        <v>761</v>
      </c>
      <c r="D615" s="317" t="s">
        <v>195</v>
      </c>
      <c r="E615" s="317" t="s">
        <v>781</v>
      </c>
      <c r="F615" s="318" t="s">
        <v>105</v>
      </c>
      <c r="G615" s="316">
        <v>490</v>
      </c>
      <c r="H615" s="316" t="s">
        <v>2232</v>
      </c>
      <c r="I615" s="320" t="s">
        <v>2151</v>
      </c>
      <c r="J615" s="308" t="s">
        <v>764</v>
      </c>
      <c r="K615" s="309" t="s">
        <v>781</v>
      </c>
      <c r="L615" s="321" t="s">
        <v>781</v>
      </c>
      <c r="M615" s="322" t="s">
        <v>781</v>
      </c>
      <c r="N615" s="323" t="s">
        <v>781</v>
      </c>
      <c r="O615" s="324" t="s">
        <v>781</v>
      </c>
      <c r="P615" s="314" t="s">
        <v>2234</v>
      </c>
      <c r="S615" s="314">
        <v>2466</v>
      </c>
      <c r="T615" t="s">
        <v>281</v>
      </c>
    </row>
    <row r="616" spans="1:20">
      <c r="A616" s="314">
        <v>2466</v>
      </c>
      <c r="B616" s="315" t="s">
        <v>11</v>
      </c>
      <c r="C616" s="316" t="s">
        <v>761</v>
      </c>
      <c r="D616" s="317" t="s">
        <v>195</v>
      </c>
      <c r="E616" s="317" t="s">
        <v>781</v>
      </c>
      <c r="F616" s="318" t="s">
        <v>105</v>
      </c>
      <c r="G616" s="316">
        <v>490</v>
      </c>
      <c r="H616" s="316" t="s">
        <v>2232</v>
      </c>
      <c r="I616" s="320" t="s">
        <v>2151</v>
      </c>
      <c r="J616" s="308" t="s">
        <v>764</v>
      </c>
      <c r="K616" s="309" t="s">
        <v>781</v>
      </c>
      <c r="L616" s="321" t="s">
        <v>781</v>
      </c>
      <c r="M616" s="322" t="s">
        <v>781</v>
      </c>
      <c r="N616" s="323" t="s">
        <v>781</v>
      </c>
      <c r="O616" s="324" t="s">
        <v>781</v>
      </c>
      <c r="P616" s="314" t="s">
        <v>2235</v>
      </c>
      <c r="S616" s="314">
        <v>2466</v>
      </c>
      <c r="T616" t="s">
        <v>281</v>
      </c>
    </row>
    <row r="617" spans="1:20">
      <c r="A617" s="314">
        <v>2466</v>
      </c>
      <c r="B617" s="315" t="s">
        <v>11</v>
      </c>
      <c r="C617" s="316" t="s">
        <v>761</v>
      </c>
      <c r="D617" s="317" t="s">
        <v>195</v>
      </c>
      <c r="E617" s="317" t="s">
        <v>781</v>
      </c>
      <c r="F617" s="318" t="s">
        <v>105</v>
      </c>
      <c r="G617" s="316">
        <v>245</v>
      </c>
      <c r="H617" s="316" t="s">
        <v>2232</v>
      </c>
      <c r="I617" s="320" t="s">
        <v>2151</v>
      </c>
      <c r="J617" s="308" t="s">
        <v>764</v>
      </c>
      <c r="K617" s="309" t="s">
        <v>781</v>
      </c>
      <c r="L617" s="321" t="s">
        <v>781</v>
      </c>
      <c r="M617" s="322" t="s">
        <v>781</v>
      </c>
      <c r="N617" s="323" t="s">
        <v>781</v>
      </c>
      <c r="O617" s="324" t="s">
        <v>781</v>
      </c>
      <c r="P617" s="314" t="s">
        <v>2236</v>
      </c>
      <c r="S617" s="314">
        <v>2466</v>
      </c>
      <c r="T617" t="s">
        <v>281</v>
      </c>
    </row>
    <row r="618" spans="1:20">
      <c r="A618" s="314">
        <v>2466</v>
      </c>
      <c r="B618" s="315" t="s">
        <v>11</v>
      </c>
      <c r="C618" s="316" t="s">
        <v>761</v>
      </c>
      <c r="D618" s="317" t="s">
        <v>195</v>
      </c>
      <c r="E618" s="317" t="s">
        <v>781</v>
      </c>
      <c r="F618" s="318" t="s">
        <v>105</v>
      </c>
      <c r="G618" s="316">
        <v>455</v>
      </c>
      <c r="H618" s="316" t="s">
        <v>2232</v>
      </c>
      <c r="I618" s="320" t="s">
        <v>2151</v>
      </c>
      <c r="J618" s="308" t="s">
        <v>764</v>
      </c>
      <c r="K618" s="309" t="s">
        <v>781</v>
      </c>
      <c r="L618" s="321" t="s">
        <v>781</v>
      </c>
      <c r="M618" s="322" t="s">
        <v>781</v>
      </c>
      <c r="N618" s="323" t="s">
        <v>781</v>
      </c>
      <c r="O618" s="324" t="s">
        <v>781</v>
      </c>
      <c r="P618" s="314" t="s">
        <v>2237</v>
      </c>
      <c r="S618" s="314">
        <v>2466</v>
      </c>
      <c r="T618" t="s">
        <v>281</v>
      </c>
    </row>
    <row r="619" spans="1:20">
      <c r="A619" s="314">
        <v>2466</v>
      </c>
      <c r="B619" s="315" t="s">
        <v>11</v>
      </c>
      <c r="C619" s="316" t="s">
        <v>761</v>
      </c>
      <c r="D619" s="317" t="s">
        <v>195</v>
      </c>
      <c r="E619" s="317" t="s">
        <v>781</v>
      </c>
      <c r="F619" s="318" t="s">
        <v>105</v>
      </c>
      <c r="G619" s="316">
        <v>538</v>
      </c>
      <c r="H619" s="316" t="s">
        <v>2232</v>
      </c>
      <c r="I619" s="320" t="s">
        <v>2151</v>
      </c>
      <c r="J619" s="308" t="s">
        <v>764</v>
      </c>
      <c r="K619" s="309" t="s">
        <v>781</v>
      </c>
      <c r="L619" s="321" t="s">
        <v>781</v>
      </c>
      <c r="M619" s="322" t="s">
        <v>781</v>
      </c>
      <c r="N619" s="323" t="s">
        <v>781</v>
      </c>
      <c r="O619" s="324" t="s">
        <v>781</v>
      </c>
      <c r="P619" s="314" t="s">
        <v>2238</v>
      </c>
      <c r="S619" s="314">
        <v>2466</v>
      </c>
      <c r="T619" t="s">
        <v>281</v>
      </c>
    </row>
    <row r="620" spans="1:20">
      <c r="A620" s="314">
        <v>2466</v>
      </c>
      <c r="B620" s="315" t="s">
        <v>11</v>
      </c>
      <c r="C620" s="316" t="s">
        <v>761</v>
      </c>
      <c r="D620" s="317" t="s">
        <v>195</v>
      </c>
      <c r="E620" s="317" t="s">
        <v>781</v>
      </c>
      <c r="F620" s="318" t="s">
        <v>105</v>
      </c>
      <c r="G620" s="316">
        <v>490</v>
      </c>
      <c r="H620" s="316" t="s">
        <v>2232</v>
      </c>
      <c r="I620" s="320" t="s">
        <v>2151</v>
      </c>
      <c r="J620" s="308" t="s">
        <v>764</v>
      </c>
      <c r="K620" s="309" t="s">
        <v>781</v>
      </c>
      <c r="L620" s="321" t="s">
        <v>781</v>
      </c>
      <c r="M620" s="322" t="s">
        <v>781</v>
      </c>
      <c r="N620" s="323" t="s">
        <v>781</v>
      </c>
      <c r="O620" s="324" t="s">
        <v>781</v>
      </c>
      <c r="P620" s="314" t="s">
        <v>2239</v>
      </c>
      <c r="S620" s="314">
        <v>2466</v>
      </c>
      <c r="T620" t="s">
        <v>281</v>
      </c>
    </row>
    <row r="621" spans="1:20">
      <c r="A621" s="314">
        <v>2466</v>
      </c>
      <c r="B621" s="315" t="s">
        <v>11</v>
      </c>
      <c r="C621" s="316" t="s">
        <v>761</v>
      </c>
      <c r="D621" s="317" t="s">
        <v>195</v>
      </c>
      <c r="E621" s="317" t="s">
        <v>781</v>
      </c>
      <c r="F621" s="318" t="s">
        <v>105</v>
      </c>
      <c r="G621" s="316">
        <v>149</v>
      </c>
      <c r="H621" s="316" t="s">
        <v>2232</v>
      </c>
      <c r="I621" s="320" t="s">
        <v>2151</v>
      </c>
      <c r="J621" s="308" t="s">
        <v>764</v>
      </c>
      <c r="K621" s="309" t="s">
        <v>781</v>
      </c>
      <c r="L621" s="321" t="s">
        <v>781</v>
      </c>
      <c r="M621" s="322" t="s">
        <v>781</v>
      </c>
      <c r="N621" s="323" t="s">
        <v>781</v>
      </c>
      <c r="O621" s="324" t="s">
        <v>781</v>
      </c>
      <c r="P621" s="314" t="s">
        <v>2240</v>
      </c>
      <c r="S621" s="314">
        <v>2466</v>
      </c>
      <c r="T621" t="s">
        <v>281</v>
      </c>
    </row>
    <row r="622" spans="1:20">
      <c r="A622" s="314">
        <v>2466</v>
      </c>
      <c r="B622" s="315" t="s">
        <v>11</v>
      </c>
      <c r="C622" s="316" t="s">
        <v>761</v>
      </c>
      <c r="D622" s="317" t="s">
        <v>195</v>
      </c>
      <c r="E622" s="317" t="s">
        <v>781</v>
      </c>
      <c r="F622" s="318" t="s">
        <v>105</v>
      </c>
      <c r="G622" s="316">
        <v>2427</v>
      </c>
      <c r="H622" s="316" t="s">
        <v>2232</v>
      </c>
      <c r="I622" s="320" t="s">
        <v>2241</v>
      </c>
      <c r="J622" s="308" t="s">
        <v>764</v>
      </c>
      <c r="K622" s="309" t="s">
        <v>781</v>
      </c>
      <c r="L622" s="321" t="s">
        <v>781</v>
      </c>
      <c r="M622" s="322" t="s">
        <v>781</v>
      </c>
      <c r="N622" s="323" t="s">
        <v>781</v>
      </c>
      <c r="O622" s="324" t="s">
        <v>781</v>
      </c>
      <c r="P622" s="314" t="s">
        <v>2242</v>
      </c>
      <c r="S622" s="314">
        <v>2466</v>
      </c>
      <c r="T622" t="s">
        <v>281</v>
      </c>
    </row>
    <row r="623" spans="1:20">
      <c r="A623" s="314">
        <v>2466</v>
      </c>
      <c r="B623" s="315" t="s">
        <v>11</v>
      </c>
      <c r="C623" s="316" t="s">
        <v>761</v>
      </c>
      <c r="D623" s="317" t="s">
        <v>195</v>
      </c>
      <c r="E623" s="317" t="s">
        <v>781</v>
      </c>
      <c r="F623" s="318" t="s">
        <v>83</v>
      </c>
      <c r="G623" s="316">
        <v>131.57</v>
      </c>
      <c r="H623" s="316" t="s">
        <v>782</v>
      </c>
      <c r="I623" s="320" t="s">
        <v>2243</v>
      </c>
      <c r="J623" s="308" t="s">
        <v>764</v>
      </c>
      <c r="K623" s="309" t="s">
        <v>781</v>
      </c>
      <c r="L623" s="321" t="s">
        <v>781</v>
      </c>
      <c r="M623" s="322" t="s">
        <v>781</v>
      </c>
      <c r="N623" s="323" t="s">
        <v>781</v>
      </c>
      <c r="O623" s="324" t="s">
        <v>781</v>
      </c>
      <c r="P623" s="314" t="s">
        <v>2244</v>
      </c>
      <c r="S623" s="314">
        <v>2466</v>
      </c>
      <c r="T623" t="s">
        <v>281</v>
      </c>
    </row>
    <row r="624" spans="1:20">
      <c r="A624" s="314">
        <v>2466</v>
      </c>
      <c r="B624" s="315" t="s">
        <v>11</v>
      </c>
      <c r="C624" s="316" t="s">
        <v>761</v>
      </c>
      <c r="D624" s="317" t="s">
        <v>195</v>
      </c>
      <c r="E624" s="317" t="s">
        <v>781</v>
      </c>
      <c r="F624" s="318" t="s">
        <v>83</v>
      </c>
      <c r="G624" s="316">
        <v>511.15</v>
      </c>
      <c r="H624" s="316" t="s">
        <v>782</v>
      </c>
      <c r="I624" s="320" t="s">
        <v>2243</v>
      </c>
      <c r="J624" s="308" t="s">
        <v>764</v>
      </c>
      <c r="K624" s="309" t="s">
        <v>781</v>
      </c>
      <c r="L624" s="321" t="s">
        <v>781</v>
      </c>
      <c r="M624" s="322" t="s">
        <v>781</v>
      </c>
      <c r="N624" s="323" t="s">
        <v>781</v>
      </c>
      <c r="O624" s="324" t="s">
        <v>781</v>
      </c>
      <c r="P624" s="314" t="s">
        <v>2245</v>
      </c>
      <c r="S624" s="314">
        <v>2466</v>
      </c>
      <c r="T624" t="s">
        <v>281</v>
      </c>
    </row>
    <row r="625" spans="1:20">
      <c r="A625" s="314">
        <v>2466</v>
      </c>
      <c r="B625" s="315" t="s">
        <v>11</v>
      </c>
      <c r="C625" s="316" t="s">
        <v>761</v>
      </c>
      <c r="D625" s="317" t="s">
        <v>195</v>
      </c>
      <c r="E625" s="317" t="s">
        <v>781</v>
      </c>
      <c r="F625" s="318" t="s">
        <v>83</v>
      </c>
      <c r="G625" s="316">
        <v>109.36</v>
      </c>
      <c r="H625" s="316" t="s">
        <v>782</v>
      </c>
      <c r="I625" s="320" t="s">
        <v>2243</v>
      </c>
      <c r="J625" s="308" t="s">
        <v>764</v>
      </c>
      <c r="K625" s="309" t="s">
        <v>781</v>
      </c>
      <c r="L625" s="321" t="s">
        <v>781</v>
      </c>
      <c r="M625" s="322" t="s">
        <v>781</v>
      </c>
      <c r="N625" s="323" t="s">
        <v>781</v>
      </c>
      <c r="O625" s="324" t="s">
        <v>781</v>
      </c>
      <c r="P625" s="314" t="s">
        <v>2246</v>
      </c>
      <c r="S625" s="314">
        <v>2466</v>
      </c>
      <c r="T625" t="s">
        <v>281</v>
      </c>
    </row>
    <row r="626" spans="1:20">
      <c r="A626" s="314">
        <v>2466</v>
      </c>
      <c r="B626" s="315" t="s">
        <v>11</v>
      </c>
      <c r="C626" s="316" t="s">
        <v>761</v>
      </c>
      <c r="D626" s="317" t="s">
        <v>195</v>
      </c>
      <c r="E626" s="317" t="s">
        <v>781</v>
      </c>
      <c r="F626" s="318" t="s">
        <v>97</v>
      </c>
      <c r="G626" s="316">
        <v>2019.6</v>
      </c>
      <c r="H626" s="316" t="s">
        <v>2247</v>
      </c>
      <c r="I626" s="320" t="s">
        <v>2248</v>
      </c>
      <c r="J626" s="308" t="s">
        <v>764</v>
      </c>
      <c r="K626" s="309" t="s">
        <v>781</v>
      </c>
      <c r="L626" s="321" t="s">
        <v>781</v>
      </c>
      <c r="M626" s="322" t="s">
        <v>781</v>
      </c>
      <c r="N626" s="323" t="s">
        <v>781</v>
      </c>
      <c r="O626" s="324" t="s">
        <v>781</v>
      </c>
      <c r="P626" s="314" t="s">
        <v>2249</v>
      </c>
      <c r="S626" s="314">
        <v>2466</v>
      </c>
      <c r="T626" t="s">
        <v>281</v>
      </c>
    </row>
    <row r="627" spans="1:20">
      <c r="A627" s="314">
        <v>2466</v>
      </c>
      <c r="B627" s="315" t="s">
        <v>11</v>
      </c>
      <c r="C627" s="316" t="s">
        <v>761</v>
      </c>
      <c r="D627" s="317" t="s">
        <v>195</v>
      </c>
      <c r="E627" s="317" t="s">
        <v>781</v>
      </c>
      <c r="F627" s="318" t="s">
        <v>85</v>
      </c>
      <c r="G627" s="316">
        <v>1079.58</v>
      </c>
      <c r="H627" s="316" t="s">
        <v>2250</v>
      </c>
      <c r="I627" s="320" t="s">
        <v>2251</v>
      </c>
      <c r="J627" s="308" t="s">
        <v>764</v>
      </c>
      <c r="K627" s="309" t="s">
        <v>781</v>
      </c>
      <c r="L627" s="321" t="s">
        <v>781</v>
      </c>
      <c r="M627" s="322" t="s">
        <v>781</v>
      </c>
      <c r="N627" s="323" t="s">
        <v>781</v>
      </c>
      <c r="O627" s="324" t="s">
        <v>781</v>
      </c>
      <c r="P627" s="314" t="s">
        <v>2252</v>
      </c>
      <c r="S627" s="314">
        <v>2466</v>
      </c>
      <c r="T627" t="s">
        <v>281</v>
      </c>
    </row>
    <row r="628" spans="1:20">
      <c r="A628" s="314">
        <v>2466</v>
      </c>
      <c r="B628" s="315" t="s">
        <v>11</v>
      </c>
      <c r="C628" s="316" t="s">
        <v>761</v>
      </c>
      <c r="D628" s="317" t="s">
        <v>195</v>
      </c>
      <c r="E628" s="317" t="s">
        <v>781</v>
      </c>
      <c r="F628" s="318" t="s">
        <v>85</v>
      </c>
      <c r="G628" s="316">
        <v>149.01</v>
      </c>
      <c r="H628" s="316" t="s">
        <v>2250</v>
      </c>
      <c r="I628" s="320" t="s">
        <v>2251</v>
      </c>
      <c r="J628" s="308" t="s">
        <v>764</v>
      </c>
      <c r="K628" s="309" t="s">
        <v>781</v>
      </c>
      <c r="L628" s="321" t="s">
        <v>781</v>
      </c>
      <c r="M628" s="322" t="s">
        <v>781</v>
      </c>
      <c r="N628" s="323" t="s">
        <v>781</v>
      </c>
      <c r="O628" s="324" t="s">
        <v>781</v>
      </c>
      <c r="P628" s="314" t="s">
        <v>2253</v>
      </c>
      <c r="S628" s="314">
        <v>2466</v>
      </c>
      <c r="T628" t="s">
        <v>281</v>
      </c>
    </row>
    <row r="629" spans="1:20">
      <c r="A629" s="314">
        <v>2466</v>
      </c>
      <c r="B629" s="315" t="s">
        <v>11</v>
      </c>
      <c r="C629" s="316" t="s">
        <v>761</v>
      </c>
      <c r="D629" s="317" t="s">
        <v>195</v>
      </c>
      <c r="E629" s="317" t="s">
        <v>781</v>
      </c>
      <c r="F629" s="318" t="s">
        <v>85</v>
      </c>
      <c r="G629" s="316">
        <v>2766.37</v>
      </c>
      <c r="H629" s="316" t="s">
        <v>2250</v>
      </c>
      <c r="I629" s="320" t="s">
        <v>2251</v>
      </c>
      <c r="J629" s="308" t="s">
        <v>764</v>
      </c>
      <c r="K629" s="309" t="s">
        <v>781</v>
      </c>
      <c r="L629" s="321" t="s">
        <v>781</v>
      </c>
      <c r="M629" s="322" t="s">
        <v>781</v>
      </c>
      <c r="N629" s="323" t="s">
        <v>781</v>
      </c>
      <c r="O629" s="324" t="s">
        <v>781</v>
      </c>
      <c r="P629" s="314" t="s">
        <v>2254</v>
      </c>
      <c r="S629" s="314">
        <v>2466</v>
      </c>
      <c r="T629" t="s">
        <v>281</v>
      </c>
    </row>
    <row r="630" spans="1:20">
      <c r="A630" s="314">
        <v>2466</v>
      </c>
      <c r="B630" s="315" t="s">
        <v>11</v>
      </c>
      <c r="C630" s="316" t="s">
        <v>761</v>
      </c>
      <c r="D630" s="317" t="s">
        <v>195</v>
      </c>
      <c r="E630" s="317" t="s">
        <v>781</v>
      </c>
      <c r="F630" s="318" t="s">
        <v>85</v>
      </c>
      <c r="G630" s="316">
        <v>305.95999999999998</v>
      </c>
      <c r="H630" s="316" t="s">
        <v>2250</v>
      </c>
      <c r="I630" s="320" t="s">
        <v>2251</v>
      </c>
      <c r="J630" s="308" t="s">
        <v>764</v>
      </c>
      <c r="K630" s="309" t="s">
        <v>781</v>
      </c>
      <c r="L630" s="321" t="s">
        <v>781</v>
      </c>
      <c r="M630" s="322" t="s">
        <v>781</v>
      </c>
      <c r="N630" s="323" t="s">
        <v>781</v>
      </c>
      <c r="O630" s="324" t="s">
        <v>781</v>
      </c>
      <c r="P630" s="314" t="s">
        <v>2255</v>
      </c>
      <c r="S630" s="314">
        <v>2466</v>
      </c>
      <c r="T630" t="s">
        <v>281</v>
      </c>
    </row>
    <row r="631" spans="1:20">
      <c r="A631" s="314">
        <v>2466</v>
      </c>
      <c r="B631" s="315" t="s">
        <v>11</v>
      </c>
      <c r="C631" s="316" t="s">
        <v>761</v>
      </c>
      <c r="D631" s="317" t="s">
        <v>195</v>
      </c>
      <c r="E631" s="317" t="s">
        <v>781</v>
      </c>
      <c r="F631" s="318" t="s">
        <v>85</v>
      </c>
      <c r="G631" s="316">
        <v>480.58</v>
      </c>
      <c r="H631" s="316" t="s">
        <v>2250</v>
      </c>
      <c r="I631" s="320" t="s">
        <v>2256</v>
      </c>
      <c r="J631" s="308" t="s">
        <v>764</v>
      </c>
      <c r="K631" s="309" t="s">
        <v>781</v>
      </c>
      <c r="L631" s="321" t="s">
        <v>781</v>
      </c>
      <c r="M631" s="322" t="s">
        <v>781</v>
      </c>
      <c r="N631" s="323" t="s">
        <v>781</v>
      </c>
      <c r="O631" s="324" t="s">
        <v>781</v>
      </c>
      <c r="P631" s="314" t="s">
        <v>2257</v>
      </c>
      <c r="S631" s="314">
        <v>2466</v>
      </c>
      <c r="T631" t="s">
        <v>281</v>
      </c>
    </row>
    <row r="632" spans="1:20">
      <c r="A632" s="314">
        <v>2466</v>
      </c>
      <c r="B632" s="315" t="s">
        <v>11</v>
      </c>
      <c r="C632" s="316" t="s">
        <v>761</v>
      </c>
      <c r="D632" s="317" t="s">
        <v>195</v>
      </c>
      <c r="E632" s="317" t="s">
        <v>781</v>
      </c>
      <c r="F632" s="318" t="s">
        <v>85</v>
      </c>
      <c r="G632" s="316">
        <v>1000.96</v>
      </c>
      <c r="H632" s="316" t="s">
        <v>2250</v>
      </c>
      <c r="I632" s="320" t="s">
        <v>2256</v>
      </c>
      <c r="J632" s="308" t="s">
        <v>764</v>
      </c>
      <c r="K632" s="309" t="s">
        <v>781</v>
      </c>
      <c r="L632" s="321" t="s">
        <v>781</v>
      </c>
      <c r="M632" s="322" t="s">
        <v>781</v>
      </c>
      <c r="N632" s="323" t="s">
        <v>781</v>
      </c>
      <c r="O632" s="324" t="s">
        <v>781</v>
      </c>
      <c r="P632" s="314" t="s">
        <v>2258</v>
      </c>
      <c r="S632" s="314">
        <v>2466</v>
      </c>
      <c r="T632" t="s">
        <v>281</v>
      </c>
    </row>
    <row r="633" spans="1:20">
      <c r="A633" s="314">
        <v>2466</v>
      </c>
      <c r="B633" s="315" t="s">
        <v>11</v>
      </c>
      <c r="C633" s="316" t="s">
        <v>761</v>
      </c>
      <c r="D633" s="317" t="s">
        <v>195</v>
      </c>
      <c r="E633" s="317" t="s">
        <v>781</v>
      </c>
      <c r="F633" s="318" t="s">
        <v>85</v>
      </c>
      <c r="G633" s="316">
        <v>205.28</v>
      </c>
      <c r="H633" s="316" t="s">
        <v>2250</v>
      </c>
      <c r="I633" s="320" t="s">
        <v>2256</v>
      </c>
      <c r="J633" s="308" t="s">
        <v>764</v>
      </c>
      <c r="K633" s="309" t="s">
        <v>781</v>
      </c>
      <c r="L633" s="321" t="s">
        <v>781</v>
      </c>
      <c r="M633" s="322" t="s">
        <v>781</v>
      </c>
      <c r="N633" s="323" t="s">
        <v>781</v>
      </c>
      <c r="O633" s="324" t="s">
        <v>781</v>
      </c>
      <c r="P633" s="314" t="s">
        <v>2259</v>
      </c>
      <c r="S633" s="314">
        <v>2466</v>
      </c>
      <c r="T633" t="s">
        <v>281</v>
      </c>
    </row>
    <row r="634" spans="1:20">
      <c r="A634" s="314">
        <v>2466</v>
      </c>
      <c r="B634" s="315" t="s">
        <v>11</v>
      </c>
      <c r="C634" s="316" t="s">
        <v>761</v>
      </c>
      <c r="D634" s="317" t="s">
        <v>195</v>
      </c>
      <c r="E634" s="317" t="s">
        <v>781</v>
      </c>
      <c r="F634" s="318" t="s">
        <v>85</v>
      </c>
      <c r="G634" s="316">
        <v>5016.29</v>
      </c>
      <c r="H634" s="316" t="s">
        <v>2250</v>
      </c>
      <c r="I634" s="320" t="s">
        <v>2256</v>
      </c>
      <c r="J634" s="308" t="s">
        <v>764</v>
      </c>
      <c r="K634" s="309" t="s">
        <v>781</v>
      </c>
      <c r="L634" s="321" t="s">
        <v>781</v>
      </c>
      <c r="M634" s="322" t="s">
        <v>781</v>
      </c>
      <c r="N634" s="323" t="s">
        <v>781</v>
      </c>
      <c r="O634" s="324" t="s">
        <v>781</v>
      </c>
      <c r="P634" s="314" t="s">
        <v>2260</v>
      </c>
      <c r="S634" s="314">
        <v>2466</v>
      </c>
      <c r="T634" t="s">
        <v>281</v>
      </c>
    </row>
    <row r="635" spans="1:20">
      <c r="A635" s="314">
        <v>2466</v>
      </c>
      <c r="B635" s="315" t="s">
        <v>11</v>
      </c>
      <c r="C635" s="316" t="s">
        <v>761</v>
      </c>
      <c r="D635" s="317" t="s">
        <v>195</v>
      </c>
      <c r="E635" s="317" t="s">
        <v>781</v>
      </c>
      <c r="F635" s="318" t="s">
        <v>85</v>
      </c>
      <c r="G635" s="316">
        <v>161.61000000000001</v>
      </c>
      <c r="H635" s="316" t="s">
        <v>2250</v>
      </c>
      <c r="I635" s="320" t="s">
        <v>2256</v>
      </c>
      <c r="J635" s="308" t="s">
        <v>764</v>
      </c>
      <c r="K635" s="309" t="s">
        <v>781</v>
      </c>
      <c r="L635" s="321" t="s">
        <v>781</v>
      </c>
      <c r="M635" s="322" t="s">
        <v>781</v>
      </c>
      <c r="N635" s="323" t="s">
        <v>781</v>
      </c>
      <c r="O635" s="324" t="s">
        <v>781</v>
      </c>
      <c r="P635" s="314" t="s">
        <v>2261</v>
      </c>
      <c r="S635" s="314">
        <v>2466</v>
      </c>
      <c r="T635" t="s">
        <v>281</v>
      </c>
    </row>
    <row r="636" spans="1:20">
      <c r="A636" s="301">
        <v>2091</v>
      </c>
      <c r="B636" s="302" t="s">
        <v>11</v>
      </c>
      <c r="C636" s="303" t="s">
        <v>761</v>
      </c>
      <c r="D636" s="304" t="s">
        <v>195</v>
      </c>
      <c r="E636" s="304" t="s">
        <v>781</v>
      </c>
      <c r="F636" s="305" t="s">
        <v>77</v>
      </c>
      <c r="G636" s="303">
        <v>686.32</v>
      </c>
      <c r="H636" s="303" t="s">
        <v>1421</v>
      </c>
      <c r="I636" s="344" t="s">
        <v>2262</v>
      </c>
      <c r="J636" s="308" t="s">
        <v>764</v>
      </c>
      <c r="K636" s="309" t="s">
        <v>781</v>
      </c>
      <c r="L636" s="310" t="s">
        <v>781</v>
      </c>
      <c r="M636" s="311" t="s">
        <v>781</v>
      </c>
      <c r="N636" s="312" t="s">
        <v>781</v>
      </c>
      <c r="O636" s="313" t="s">
        <v>781</v>
      </c>
      <c r="P636" s="301" t="s">
        <v>2263</v>
      </c>
      <c r="S636" s="301">
        <v>2091</v>
      </c>
      <c r="T636" t="s">
        <v>281</v>
      </c>
    </row>
    <row r="637" spans="1:20">
      <c r="A637" s="314">
        <v>2091</v>
      </c>
      <c r="B637" s="315" t="s">
        <v>11</v>
      </c>
      <c r="C637" s="316" t="s">
        <v>761</v>
      </c>
      <c r="D637" s="317" t="s">
        <v>195</v>
      </c>
      <c r="E637" s="317" t="s">
        <v>781</v>
      </c>
      <c r="F637" s="318" t="s">
        <v>77</v>
      </c>
      <c r="G637" s="316">
        <v>945.58</v>
      </c>
      <c r="H637" s="316" t="s">
        <v>1421</v>
      </c>
      <c r="I637" s="320" t="s">
        <v>2262</v>
      </c>
      <c r="J637" s="308" t="s">
        <v>764</v>
      </c>
      <c r="K637" s="309" t="s">
        <v>781</v>
      </c>
      <c r="L637" s="321" t="s">
        <v>781</v>
      </c>
      <c r="M637" s="322" t="s">
        <v>781</v>
      </c>
      <c r="N637" s="323" t="s">
        <v>781</v>
      </c>
      <c r="O637" s="324" t="s">
        <v>781</v>
      </c>
      <c r="P637" s="314" t="s">
        <v>2264</v>
      </c>
      <c r="S637" s="314">
        <v>2091</v>
      </c>
      <c r="T637" t="s">
        <v>281</v>
      </c>
    </row>
    <row r="638" spans="1:20">
      <c r="A638" s="314">
        <v>2091</v>
      </c>
      <c r="B638" s="315" t="s">
        <v>11</v>
      </c>
      <c r="C638" s="316" t="s">
        <v>761</v>
      </c>
      <c r="D638" s="317" t="s">
        <v>195</v>
      </c>
      <c r="E638" s="317" t="s">
        <v>781</v>
      </c>
      <c r="F638" s="318" t="s">
        <v>105</v>
      </c>
      <c r="G638" s="316">
        <v>516</v>
      </c>
      <c r="H638" s="316" t="s">
        <v>2265</v>
      </c>
      <c r="I638" s="320" t="s">
        <v>2266</v>
      </c>
      <c r="J638" s="308" t="s">
        <v>764</v>
      </c>
      <c r="K638" s="309" t="s">
        <v>781</v>
      </c>
      <c r="L638" s="321" t="s">
        <v>781</v>
      </c>
      <c r="M638" s="322" t="s">
        <v>781</v>
      </c>
      <c r="N638" s="323" t="s">
        <v>781</v>
      </c>
      <c r="O638" s="324" t="s">
        <v>781</v>
      </c>
      <c r="P638" s="314" t="s">
        <v>2267</v>
      </c>
      <c r="S638" s="314">
        <v>2091</v>
      </c>
      <c r="T638" t="s">
        <v>281</v>
      </c>
    </row>
    <row r="639" spans="1:20">
      <c r="A639" s="314">
        <v>2091</v>
      </c>
      <c r="B639" s="315" t="s">
        <v>11</v>
      </c>
      <c r="C639" s="316" t="s">
        <v>761</v>
      </c>
      <c r="D639" s="317" t="s">
        <v>195</v>
      </c>
      <c r="E639" s="317" t="s">
        <v>781</v>
      </c>
      <c r="F639" s="318" t="s">
        <v>105</v>
      </c>
      <c r="G639" s="316">
        <v>1270</v>
      </c>
      <c r="H639" s="316" t="s">
        <v>2265</v>
      </c>
      <c r="I639" s="320" t="s">
        <v>2266</v>
      </c>
      <c r="J639" s="308" t="s">
        <v>764</v>
      </c>
      <c r="K639" s="309" t="s">
        <v>781</v>
      </c>
      <c r="L639" s="321" t="s">
        <v>781</v>
      </c>
      <c r="M639" s="322" t="s">
        <v>781</v>
      </c>
      <c r="N639" s="323" t="s">
        <v>781</v>
      </c>
      <c r="O639" s="324" t="s">
        <v>781</v>
      </c>
      <c r="P639" s="314" t="s">
        <v>2268</v>
      </c>
      <c r="S639" s="314">
        <v>2091</v>
      </c>
      <c r="T639" t="s">
        <v>281</v>
      </c>
    </row>
    <row r="640" spans="1:20">
      <c r="A640" s="314">
        <v>2091</v>
      </c>
      <c r="B640" s="315" t="s">
        <v>11</v>
      </c>
      <c r="C640" s="316" t="s">
        <v>761</v>
      </c>
      <c r="D640" s="317" t="s">
        <v>195</v>
      </c>
      <c r="E640" s="317" t="s">
        <v>781</v>
      </c>
      <c r="F640" s="318" t="s">
        <v>91</v>
      </c>
      <c r="G640" s="316">
        <v>850</v>
      </c>
      <c r="H640" s="316" t="s">
        <v>2269</v>
      </c>
      <c r="I640" s="320" t="s">
        <v>2270</v>
      </c>
      <c r="J640" s="308" t="s">
        <v>764</v>
      </c>
      <c r="K640" s="309" t="s">
        <v>781</v>
      </c>
      <c r="L640" s="321" t="s">
        <v>781</v>
      </c>
      <c r="M640" s="322" t="s">
        <v>781</v>
      </c>
      <c r="N640" s="323" t="s">
        <v>781</v>
      </c>
      <c r="O640" s="324" t="s">
        <v>781</v>
      </c>
      <c r="P640" s="314" t="s">
        <v>2271</v>
      </c>
      <c r="S640" s="314">
        <v>2091</v>
      </c>
      <c r="T640" t="s">
        <v>281</v>
      </c>
    </row>
    <row r="641" spans="1:20">
      <c r="A641" s="314">
        <v>2091</v>
      </c>
      <c r="B641" s="315" t="s">
        <v>11</v>
      </c>
      <c r="C641" s="316" t="s">
        <v>761</v>
      </c>
      <c r="D641" s="317" t="s">
        <v>195</v>
      </c>
      <c r="E641" s="317" t="s">
        <v>781</v>
      </c>
      <c r="F641" s="318" t="s">
        <v>101</v>
      </c>
      <c r="G641" s="316">
        <v>1400</v>
      </c>
      <c r="H641" s="316" t="s">
        <v>2272</v>
      </c>
      <c r="I641" s="320" t="s">
        <v>2273</v>
      </c>
      <c r="J641" s="308" t="s">
        <v>764</v>
      </c>
      <c r="K641" s="309" t="s">
        <v>781</v>
      </c>
      <c r="L641" s="321" t="s">
        <v>781</v>
      </c>
      <c r="M641" s="322" t="s">
        <v>781</v>
      </c>
      <c r="N641" s="323" t="s">
        <v>781</v>
      </c>
      <c r="O641" s="324" t="s">
        <v>781</v>
      </c>
      <c r="P641" s="314" t="s">
        <v>2274</v>
      </c>
      <c r="S641" s="314">
        <v>2091</v>
      </c>
      <c r="T641" t="s">
        <v>281</v>
      </c>
    </row>
    <row r="642" spans="1:20">
      <c r="A642" s="314">
        <v>2091</v>
      </c>
      <c r="B642" s="315" t="s">
        <v>11</v>
      </c>
      <c r="C642" s="316" t="s">
        <v>761</v>
      </c>
      <c r="D642" s="317" t="s">
        <v>195</v>
      </c>
      <c r="E642" s="317" t="s">
        <v>781</v>
      </c>
      <c r="F642" s="318" t="s">
        <v>101</v>
      </c>
      <c r="G642" s="316">
        <v>1495</v>
      </c>
      <c r="H642" s="316" t="s">
        <v>2275</v>
      </c>
      <c r="I642" s="320" t="s">
        <v>2276</v>
      </c>
      <c r="J642" s="308" t="s">
        <v>764</v>
      </c>
      <c r="K642" s="309" t="s">
        <v>781</v>
      </c>
      <c r="L642" s="321" t="s">
        <v>781</v>
      </c>
      <c r="M642" s="322" t="s">
        <v>781</v>
      </c>
      <c r="N642" s="323" t="s">
        <v>781</v>
      </c>
      <c r="O642" s="324" t="s">
        <v>781</v>
      </c>
      <c r="P642" s="314" t="s">
        <v>2277</v>
      </c>
      <c r="S642" s="314">
        <v>2091</v>
      </c>
      <c r="T642" t="s">
        <v>281</v>
      </c>
    </row>
    <row r="643" spans="1:20">
      <c r="A643" s="314">
        <v>2091</v>
      </c>
      <c r="B643" s="315" t="s">
        <v>11</v>
      </c>
      <c r="C643" s="316" t="s">
        <v>761</v>
      </c>
      <c r="D643" s="317" t="s">
        <v>195</v>
      </c>
      <c r="E643" s="317" t="s">
        <v>781</v>
      </c>
      <c r="F643" s="318" t="s">
        <v>85</v>
      </c>
      <c r="G643" s="316">
        <v>824.65</v>
      </c>
      <c r="H643" s="316" t="s">
        <v>2278</v>
      </c>
      <c r="I643" s="320" t="s">
        <v>2279</v>
      </c>
      <c r="J643" s="308" t="s">
        <v>764</v>
      </c>
      <c r="K643" s="309" t="s">
        <v>781</v>
      </c>
      <c r="L643" s="321" t="s">
        <v>781</v>
      </c>
      <c r="M643" s="322" t="s">
        <v>781</v>
      </c>
      <c r="N643" s="323" t="s">
        <v>781</v>
      </c>
      <c r="O643" s="324" t="s">
        <v>781</v>
      </c>
      <c r="P643" s="314" t="s">
        <v>2280</v>
      </c>
      <c r="S643" s="314">
        <v>2091</v>
      </c>
      <c r="T643" t="s">
        <v>281</v>
      </c>
    </row>
    <row r="644" spans="1:20">
      <c r="A644" s="314">
        <v>2091</v>
      </c>
      <c r="B644" s="315" t="s">
        <v>11</v>
      </c>
      <c r="C644" s="316" t="s">
        <v>761</v>
      </c>
      <c r="D644" s="317" t="s">
        <v>195</v>
      </c>
      <c r="E644" s="317" t="s">
        <v>781</v>
      </c>
      <c r="F644" s="318" t="s">
        <v>85</v>
      </c>
      <c r="G644" s="316">
        <v>170.77</v>
      </c>
      <c r="H644" s="316" t="s">
        <v>2278</v>
      </c>
      <c r="I644" s="320" t="s">
        <v>2279</v>
      </c>
      <c r="J644" s="308" t="s">
        <v>764</v>
      </c>
      <c r="K644" s="309" t="s">
        <v>781</v>
      </c>
      <c r="L644" s="321" t="s">
        <v>781</v>
      </c>
      <c r="M644" s="322" t="s">
        <v>781</v>
      </c>
      <c r="N644" s="323" t="s">
        <v>781</v>
      </c>
      <c r="O644" s="324" t="s">
        <v>781</v>
      </c>
      <c r="P644" s="314" t="s">
        <v>2281</v>
      </c>
      <c r="S644" s="314">
        <v>2091</v>
      </c>
      <c r="T644" t="s">
        <v>281</v>
      </c>
    </row>
    <row r="645" spans="1:20">
      <c r="A645" s="314">
        <v>2091</v>
      </c>
      <c r="B645" s="315" t="s">
        <v>11</v>
      </c>
      <c r="C645" s="316" t="s">
        <v>761</v>
      </c>
      <c r="D645" s="317" t="s">
        <v>195</v>
      </c>
      <c r="E645" s="317" t="s">
        <v>781</v>
      </c>
      <c r="F645" s="318" t="s">
        <v>91</v>
      </c>
      <c r="G645" s="316">
        <v>400.95</v>
      </c>
      <c r="H645" s="316" t="s">
        <v>977</v>
      </c>
      <c r="I645" s="320" t="s">
        <v>2282</v>
      </c>
      <c r="J645" s="308" t="s">
        <v>764</v>
      </c>
      <c r="K645" s="309" t="s">
        <v>781</v>
      </c>
      <c r="L645" s="321" t="s">
        <v>781</v>
      </c>
      <c r="M645" s="322" t="s">
        <v>781</v>
      </c>
      <c r="N645" s="323" t="s">
        <v>781</v>
      </c>
      <c r="O645" s="324" t="s">
        <v>781</v>
      </c>
      <c r="P645" s="314" t="s">
        <v>2283</v>
      </c>
      <c r="S645" s="314">
        <v>2091</v>
      </c>
      <c r="T645" t="s">
        <v>281</v>
      </c>
    </row>
    <row r="646" spans="1:20">
      <c r="A646" s="314">
        <v>2091</v>
      </c>
      <c r="B646" s="315" t="s">
        <v>11</v>
      </c>
      <c r="C646" s="316" t="s">
        <v>761</v>
      </c>
      <c r="D646" s="317" t="s">
        <v>195</v>
      </c>
      <c r="E646" s="317" t="s">
        <v>781</v>
      </c>
      <c r="F646" s="318" t="s">
        <v>91</v>
      </c>
      <c r="G646" s="316">
        <v>486.7</v>
      </c>
      <c r="H646" s="316" t="s">
        <v>977</v>
      </c>
      <c r="I646" s="320" t="s">
        <v>2284</v>
      </c>
      <c r="J646" s="308" t="s">
        <v>764</v>
      </c>
      <c r="K646" s="309" t="s">
        <v>781</v>
      </c>
      <c r="L646" s="321" t="s">
        <v>781</v>
      </c>
      <c r="M646" s="322" t="s">
        <v>781</v>
      </c>
      <c r="N646" s="323" t="s">
        <v>781</v>
      </c>
      <c r="O646" s="324" t="s">
        <v>781</v>
      </c>
      <c r="P646" s="314" t="s">
        <v>2285</v>
      </c>
      <c r="S646" s="314">
        <v>2091</v>
      </c>
      <c r="T646" t="s">
        <v>281</v>
      </c>
    </row>
    <row r="647" spans="1:20">
      <c r="A647" s="314">
        <v>2091</v>
      </c>
      <c r="B647" s="315" t="s">
        <v>11</v>
      </c>
      <c r="C647" s="316" t="s">
        <v>761</v>
      </c>
      <c r="D647" s="317" t="s">
        <v>195</v>
      </c>
      <c r="E647" s="317" t="s">
        <v>781</v>
      </c>
      <c r="F647" s="318" t="s">
        <v>77</v>
      </c>
      <c r="G647" s="316">
        <v>2538</v>
      </c>
      <c r="H647" s="316" t="s">
        <v>2286</v>
      </c>
      <c r="I647" s="320" t="s">
        <v>2287</v>
      </c>
      <c r="J647" s="308" t="s">
        <v>764</v>
      </c>
      <c r="K647" s="309" t="s">
        <v>781</v>
      </c>
      <c r="L647" s="321" t="s">
        <v>781</v>
      </c>
      <c r="M647" s="322" t="s">
        <v>781</v>
      </c>
      <c r="N647" s="323" t="s">
        <v>781</v>
      </c>
      <c r="O647" s="324" t="s">
        <v>781</v>
      </c>
      <c r="P647" s="314" t="s">
        <v>2288</v>
      </c>
      <c r="S647" s="314">
        <v>2091</v>
      </c>
      <c r="T647" t="s">
        <v>281</v>
      </c>
    </row>
    <row r="648" spans="1:20">
      <c r="A648" s="314">
        <v>2091</v>
      </c>
      <c r="B648" s="315" t="s">
        <v>11</v>
      </c>
      <c r="C648" s="316" t="s">
        <v>761</v>
      </c>
      <c r="D648" s="317" t="s">
        <v>195</v>
      </c>
      <c r="E648" s="317" t="s">
        <v>781</v>
      </c>
      <c r="F648" s="318" t="s">
        <v>91</v>
      </c>
      <c r="G648" s="316">
        <v>33.979999999999997</v>
      </c>
      <c r="H648" s="316" t="s">
        <v>2289</v>
      </c>
      <c r="I648" s="320" t="s">
        <v>2290</v>
      </c>
      <c r="J648" s="308" t="s">
        <v>764</v>
      </c>
      <c r="K648" s="309" t="s">
        <v>781</v>
      </c>
      <c r="L648" s="321" t="s">
        <v>781</v>
      </c>
      <c r="M648" s="322" t="s">
        <v>781</v>
      </c>
      <c r="N648" s="323" t="s">
        <v>781</v>
      </c>
      <c r="O648" s="324" t="s">
        <v>781</v>
      </c>
      <c r="P648" s="314" t="s">
        <v>2291</v>
      </c>
      <c r="S648" s="314">
        <v>2091</v>
      </c>
      <c r="T648" t="s">
        <v>281</v>
      </c>
    </row>
    <row r="649" spans="1:20">
      <c r="A649" s="314">
        <v>2091</v>
      </c>
      <c r="B649" s="315" t="s">
        <v>11</v>
      </c>
      <c r="C649" s="316" t="s">
        <v>761</v>
      </c>
      <c r="D649" s="317" t="s">
        <v>195</v>
      </c>
      <c r="E649" s="317" t="s">
        <v>781</v>
      </c>
      <c r="F649" s="318" t="s">
        <v>77</v>
      </c>
      <c r="G649" s="316">
        <v>90</v>
      </c>
      <c r="H649" s="316" t="s">
        <v>2292</v>
      </c>
      <c r="I649" s="320" t="s">
        <v>2293</v>
      </c>
      <c r="J649" s="308" t="s">
        <v>764</v>
      </c>
      <c r="K649" s="309" t="s">
        <v>781</v>
      </c>
      <c r="L649" s="321" t="s">
        <v>781</v>
      </c>
      <c r="M649" s="322" t="s">
        <v>781</v>
      </c>
      <c r="N649" s="323" t="s">
        <v>781</v>
      </c>
      <c r="O649" s="324" t="s">
        <v>781</v>
      </c>
      <c r="P649" s="314" t="s">
        <v>2294</v>
      </c>
      <c r="S649" s="314">
        <v>2091</v>
      </c>
      <c r="T649" t="s">
        <v>281</v>
      </c>
    </row>
    <row r="650" spans="1:20">
      <c r="A650" s="314">
        <v>2091</v>
      </c>
      <c r="B650" s="315" t="s">
        <v>11</v>
      </c>
      <c r="C650" s="316" t="s">
        <v>761</v>
      </c>
      <c r="D650" s="317" t="s">
        <v>195</v>
      </c>
      <c r="E650" s="317" t="s">
        <v>781</v>
      </c>
      <c r="F650" s="318" t="s">
        <v>81</v>
      </c>
      <c r="G650" s="316">
        <v>169.84</v>
      </c>
      <c r="H650" s="316" t="s">
        <v>2295</v>
      </c>
      <c r="I650" s="320" t="s">
        <v>2296</v>
      </c>
      <c r="J650" s="308" t="s">
        <v>764</v>
      </c>
      <c r="K650" s="309" t="s">
        <v>781</v>
      </c>
      <c r="L650" s="321" t="s">
        <v>781</v>
      </c>
      <c r="M650" s="322" t="s">
        <v>781</v>
      </c>
      <c r="N650" s="323" t="s">
        <v>781</v>
      </c>
      <c r="O650" s="324" t="s">
        <v>781</v>
      </c>
      <c r="P650" s="314" t="s">
        <v>2297</v>
      </c>
      <c r="S650" s="314">
        <v>2091</v>
      </c>
      <c r="T650" t="s">
        <v>281</v>
      </c>
    </row>
    <row r="651" spans="1:20">
      <c r="A651" s="314">
        <v>2091</v>
      </c>
      <c r="B651" s="315" t="s">
        <v>11</v>
      </c>
      <c r="C651" s="316" t="s">
        <v>761</v>
      </c>
      <c r="D651" s="317" t="s">
        <v>195</v>
      </c>
      <c r="E651" s="317" t="s">
        <v>781</v>
      </c>
      <c r="F651" s="318" t="s">
        <v>81</v>
      </c>
      <c r="G651" s="316">
        <v>125</v>
      </c>
      <c r="H651" s="316" t="s">
        <v>2298</v>
      </c>
      <c r="I651" s="320" t="s">
        <v>2299</v>
      </c>
      <c r="J651" s="308" t="s">
        <v>764</v>
      </c>
      <c r="K651" s="309" t="s">
        <v>781</v>
      </c>
      <c r="L651" s="321" t="s">
        <v>781</v>
      </c>
      <c r="M651" s="322" t="s">
        <v>781</v>
      </c>
      <c r="N651" s="323" t="s">
        <v>781</v>
      </c>
      <c r="O651" s="324" t="s">
        <v>781</v>
      </c>
      <c r="P651" s="314" t="s">
        <v>2300</v>
      </c>
      <c r="S651" s="314">
        <v>2091</v>
      </c>
      <c r="T651" t="s">
        <v>281</v>
      </c>
    </row>
    <row r="652" spans="1:20">
      <c r="A652" s="314">
        <v>2091</v>
      </c>
      <c r="B652" s="315" t="s">
        <v>11</v>
      </c>
      <c r="C652" s="316" t="s">
        <v>761</v>
      </c>
      <c r="D652" s="317" t="s">
        <v>195</v>
      </c>
      <c r="E652" s="317" t="s">
        <v>781</v>
      </c>
      <c r="F652" s="318" t="s">
        <v>103</v>
      </c>
      <c r="G652" s="316">
        <v>7616.63</v>
      </c>
      <c r="H652" s="316" t="s">
        <v>2301</v>
      </c>
      <c r="I652" s="320" t="s">
        <v>2302</v>
      </c>
      <c r="J652" s="308" t="s">
        <v>764</v>
      </c>
      <c r="K652" s="309" t="s">
        <v>781</v>
      </c>
      <c r="L652" s="321" t="s">
        <v>781</v>
      </c>
      <c r="M652" s="322" t="s">
        <v>781</v>
      </c>
      <c r="N652" s="323" t="s">
        <v>781</v>
      </c>
      <c r="O652" s="324" t="s">
        <v>781</v>
      </c>
      <c r="P652" s="314" t="s">
        <v>2303</v>
      </c>
      <c r="S652" s="314">
        <v>2091</v>
      </c>
      <c r="T652" t="s">
        <v>281</v>
      </c>
    </row>
    <row r="653" spans="1:20">
      <c r="A653" s="314">
        <v>2091</v>
      </c>
      <c r="B653" s="315" t="s">
        <v>11</v>
      </c>
      <c r="C653" s="316" t="s">
        <v>761</v>
      </c>
      <c r="D653" s="317" t="s">
        <v>195</v>
      </c>
      <c r="E653" s="317" t="s">
        <v>781</v>
      </c>
      <c r="F653" s="318" t="s">
        <v>97</v>
      </c>
      <c r="G653" s="316">
        <v>141.05000000000001</v>
      </c>
      <c r="H653" s="316" t="s">
        <v>2304</v>
      </c>
      <c r="I653" s="320" t="s">
        <v>2305</v>
      </c>
      <c r="J653" s="308" t="s">
        <v>764</v>
      </c>
      <c r="K653" s="309" t="s">
        <v>781</v>
      </c>
      <c r="L653" s="321" t="s">
        <v>781</v>
      </c>
      <c r="M653" s="322" t="s">
        <v>781</v>
      </c>
      <c r="N653" s="323" t="s">
        <v>781</v>
      </c>
      <c r="O653" s="324" t="s">
        <v>781</v>
      </c>
      <c r="P653" s="314" t="s">
        <v>2306</v>
      </c>
      <c r="S653" s="314">
        <v>2091</v>
      </c>
      <c r="T653" t="s">
        <v>281</v>
      </c>
    </row>
    <row r="654" spans="1:20">
      <c r="A654" s="314">
        <v>2091</v>
      </c>
      <c r="B654" s="315" t="s">
        <v>11</v>
      </c>
      <c r="C654" s="316" t="s">
        <v>761</v>
      </c>
      <c r="D654" s="317" t="s">
        <v>195</v>
      </c>
      <c r="E654" s="317" t="s">
        <v>781</v>
      </c>
      <c r="F654" s="318" t="s">
        <v>77</v>
      </c>
      <c r="G654" s="316">
        <v>1497</v>
      </c>
      <c r="H654" s="316" t="s">
        <v>2307</v>
      </c>
      <c r="I654" s="320" t="s">
        <v>2308</v>
      </c>
      <c r="J654" s="308" t="s">
        <v>764</v>
      </c>
      <c r="K654" s="309" t="s">
        <v>781</v>
      </c>
      <c r="L654" s="321" t="s">
        <v>781</v>
      </c>
      <c r="M654" s="322" t="s">
        <v>781</v>
      </c>
      <c r="N654" s="323" t="s">
        <v>781</v>
      </c>
      <c r="O654" s="324" t="s">
        <v>781</v>
      </c>
      <c r="P654" s="314" t="s">
        <v>2309</v>
      </c>
      <c r="S654" s="314">
        <v>2091</v>
      </c>
      <c r="T654" t="s">
        <v>281</v>
      </c>
    </row>
    <row r="655" spans="1:20">
      <c r="A655" s="314">
        <v>2091</v>
      </c>
      <c r="B655" s="315" t="s">
        <v>11</v>
      </c>
      <c r="C655" s="316" t="s">
        <v>761</v>
      </c>
      <c r="D655" s="317" t="s">
        <v>195</v>
      </c>
      <c r="E655" s="317" t="s">
        <v>781</v>
      </c>
      <c r="F655" s="318" t="s">
        <v>81</v>
      </c>
      <c r="G655" s="316">
        <v>1110.45</v>
      </c>
      <c r="H655" s="316" t="s">
        <v>2310</v>
      </c>
      <c r="I655" s="320" t="s">
        <v>2311</v>
      </c>
      <c r="J655" s="308" t="s">
        <v>764</v>
      </c>
      <c r="K655" s="309" t="s">
        <v>781</v>
      </c>
      <c r="L655" s="321" t="s">
        <v>781</v>
      </c>
      <c r="M655" s="322" t="s">
        <v>781</v>
      </c>
      <c r="N655" s="323" t="s">
        <v>781</v>
      </c>
      <c r="O655" s="324" t="s">
        <v>781</v>
      </c>
      <c r="P655" s="314" t="s">
        <v>2312</v>
      </c>
      <c r="S655" s="314">
        <v>2091</v>
      </c>
      <c r="T655" t="s">
        <v>281</v>
      </c>
    </row>
    <row r="656" spans="1:20">
      <c r="A656" s="314">
        <v>2091</v>
      </c>
      <c r="B656" s="315" t="s">
        <v>11</v>
      </c>
      <c r="C656" s="316" t="s">
        <v>761</v>
      </c>
      <c r="D656" s="317" t="s">
        <v>195</v>
      </c>
      <c r="E656" s="317" t="s">
        <v>781</v>
      </c>
      <c r="F656" s="318" t="s">
        <v>83</v>
      </c>
      <c r="G656" s="316">
        <v>56</v>
      </c>
      <c r="H656" s="316" t="s">
        <v>2313</v>
      </c>
      <c r="I656" s="320" t="s">
        <v>2314</v>
      </c>
      <c r="J656" s="308" t="s">
        <v>764</v>
      </c>
      <c r="K656" s="309" t="s">
        <v>781</v>
      </c>
      <c r="L656" s="321" t="s">
        <v>781</v>
      </c>
      <c r="M656" s="322" t="s">
        <v>781</v>
      </c>
      <c r="N656" s="323" t="s">
        <v>781</v>
      </c>
      <c r="O656" s="324" t="s">
        <v>781</v>
      </c>
      <c r="P656" s="314" t="s">
        <v>2315</v>
      </c>
      <c r="S656" s="314">
        <v>2091</v>
      </c>
      <c r="T656" t="s">
        <v>281</v>
      </c>
    </row>
    <row r="657" spans="1:20">
      <c r="A657" s="314">
        <v>2091</v>
      </c>
      <c r="B657" s="315" t="s">
        <v>11</v>
      </c>
      <c r="C657" s="316" t="s">
        <v>761</v>
      </c>
      <c r="D657" s="317" t="s">
        <v>195</v>
      </c>
      <c r="E657" s="317" t="s">
        <v>781</v>
      </c>
      <c r="F657" s="318" t="s">
        <v>83</v>
      </c>
      <c r="G657" s="316">
        <v>948.29</v>
      </c>
      <c r="H657" s="316" t="s">
        <v>2316</v>
      </c>
      <c r="I657" s="320" t="s">
        <v>2317</v>
      </c>
      <c r="J657" s="308" t="s">
        <v>764</v>
      </c>
      <c r="K657" s="309" t="s">
        <v>781</v>
      </c>
      <c r="L657" s="321" t="s">
        <v>781</v>
      </c>
      <c r="M657" s="322" t="s">
        <v>781</v>
      </c>
      <c r="N657" s="323" t="s">
        <v>781</v>
      </c>
      <c r="O657" s="324" t="s">
        <v>781</v>
      </c>
      <c r="P657" s="314" t="s">
        <v>2318</v>
      </c>
      <c r="S657" s="314">
        <v>2091</v>
      </c>
      <c r="T657" t="s">
        <v>281</v>
      </c>
    </row>
    <row r="658" spans="1:20">
      <c r="A658" s="314">
        <v>2091</v>
      </c>
      <c r="B658" s="315" t="s">
        <v>11</v>
      </c>
      <c r="C658" s="316" t="s">
        <v>761</v>
      </c>
      <c r="D658" s="317" t="s">
        <v>195</v>
      </c>
      <c r="E658" s="317" t="s">
        <v>781</v>
      </c>
      <c r="F658" s="318" t="s">
        <v>83</v>
      </c>
      <c r="G658" s="316">
        <v>514.48</v>
      </c>
      <c r="H658" s="316" t="s">
        <v>2316</v>
      </c>
      <c r="I658" s="320" t="s">
        <v>2319</v>
      </c>
      <c r="J658" s="308" t="s">
        <v>764</v>
      </c>
      <c r="K658" s="309" t="s">
        <v>781</v>
      </c>
      <c r="L658" s="321" t="s">
        <v>781</v>
      </c>
      <c r="M658" s="322" t="s">
        <v>781</v>
      </c>
      <c r="N658" s="323" t="s">
        <v>781</v>
      </c>
      <c r="O658" s="324" t="s">
        <v>781</v>
      </c>
      <c r="P658" s="314" t="s">
        <v>2320</v>
      </c>
      <c r="S658" s="314">
        <v>2091</v>
      </c>
      <c r="T658" t="s">
        <v>281</v>
      </c>
    </row>
    <row r="659" spans="1:20">
      <c r="A659" s="314">
        <v>2091</v>
      </c>
      <c r="B659" s="315" t="s">
        <v>11</v>
      </c>
      <c r="C659" s="316" t="s">
        <v>761</v>
      </c>
      <c r="D659" s="317" t="s">
        <v>195</v>
      </c>
      <c r="E659" s="317" t="s">
        <v>781</v>
      </c>
      <c r="F659" s="318" t="s">
        <v>91</v>
      </c>
      <c r="G659" s="316">
        <v>221.99</v>
      </c>
      <c r="H659" s="316" t="s">
        <v>2321</v>
      </c>
      <c r="I659" s="320" t="s">
        <v>2322</v>
      </c>
      <c r="J659" s="308" t="s">
        <v>764</v>
      </c>
      <c r="K659" s="309" t="s">
        <v>781</v>
      </c>
      <c r="L659" s="321" t="s">
        <v>781</v>
      </c>
      <c r="M659" s="322" t="s">
        <v>781</v>
      </c>
      <c r="N659" s="323" t="s">
        <v>781</v>
      </c>
      <c r="O659" s="324" t="s">
        <v>781</v>
      </c>
      <c r="P659" s="314" t="s">
        <v>2323</v>
      </c>
      <c r="S659" s="314">
        <v>2091</v>
      </c>
      <c r="T659" t="s">
        <v>281</v>
      </c>
    </row>
    <row r="660" spans="1:20">
      <c r="A660" s="314">
        <v>2091</v>
      </c>
      <c r="B660" s="315" t="s">
        <v>10</v>
      </c>
      <c r="C660" s="316" t="s">
        <v>761</v>
      </c>
      <c r="D660" s="317" t="s">
        <v>191</v>
      </c>
      <c r="E660" s="317" t="s">
        <v>781</v>
      </c>
      <c r="F660" s="318" t="s">
        <v>33</v>
      </c>
      <c r="G660" s="316">
        <v>31000</v>
      </c>
      <c r="H660" s="316" t="s">
        <v>2324</v>
      </c>
      <c r="I660" s="320" t="s">
        <v>2325</v>
      </c>
      <c r="J660" s="335" t="s">
        <v>781</v>
      </c>
      <c r="K660" s="312" t="s">
        <v>2326</v>
      </c>
      <c r="L660" s="321" t="s">
        <v>549</v>
      </c>
      <c r="M660" s="322" t="s">
        <v>781</v>
      </c>
      <c r="N660" s="323" t="s">
        <v>781</v>
      </c>
      <c r="O660" s="324" t="s">
        <v>781</v>
      </c>
      <c r="P660" s="314" t="s">
        <v>2327</v>
      </c>
      <c r="S660" s="314">
        <v>2091</v>
      </c>
      <c r="T660" t="s">
        <v>281</v>
      </c>
    </row>
    <row r="661" spans="1:20">
      <c r="A661" s="326">
        <v>2093</v>
      </c>
      <c r="B661" s="327" t="s">
        <v>11</v>
      </c>
      <c r="C661" s="304" t="s">
        <v>754</v>
      </c>
      <c r="D661" s="304" t="s">
        <v>196</v>
      </c>
      <c r="E661" s="304" t="s">
        <v>755</v>
      </c>
      <c r="F661" s="328" t="s">
        <v>69</v>
      </c>
      <c r="G661" s="304">
        <v>106</v>
      </c>
      <c r="H661" s="304" t="s">
        <v>756</v>
      </c>
      <c r="I661" s="333" t="s">
        <v>846</v>
      </c>
      <c r="J661" s="308" t="s">
        <v>819</v>
      </c>
      <c r="K661" s="334" t="s">
        <v>781</v>
      </c>
      <c r="L661" s="332" t="s">
        <v>781</v>
      </c>
      <c r="M661" s="304" t="s">
        <v>781</v>
      </c>
      <c r="N661" s="304" t="s">
        <v>781</v>
      </c>
      <c r="O661" s="326" t="s">
        <v>781</v>
      </c>
      <c r="P661" s="326" t="s">
        <v>2328</v>
      </c>
      <c r="S661" s="326">
        <v>2093</v>
      </c>
      <c r="T661" t="s">
        <v>281</v>
      </c>
    </row>
    <row r="662" spans="1:20">
      <c r="A662" s="336">
        <v>2093</v>
      </c>
      <c r="B662" s="337" t="s">
        <v>10</v>
      </c>
      <c r="C662" s="317" t="s">
        <v>754</v>
      </c>
      <c r="D662" s="317" t="s">
        <v>192</v>
      </c>
      <c r="E662" s="317" t="s">
        <v>755</v>
      </c>
      <c r="F662" s="338" t="s">
        <v>35</v>
      </c>
      <c r="G662" s="339">
        <v>11094.84</v>
      </c>
      <c r="H662" s="317" t="s">
        <v>756</v>
      </c>
      <c r="I662" s="340" t="s">
        <v>757</v>
      </c>
      <c r="J662" s="331" t="s">
        <v>781</v>
      </c>
      <c r="K662" s="312" t="s">
        <v>758</v>
      </c>
      <c r="L662" s="341" t="s">
        <v>549</v>
      </c>
      <c r="M662" s="317" t="s">
        <v>781</v>
      </c>
      <c r="N662" s="317" t="s">
        <v>781</v>
      </c>
      <c r="O662" s="336" t="s">
        <v>781</v>
      </c>
      <c r="P662" s="336" t="s">
        <v>2329</v>
      </c>
      <c r="S662" s="336">
        <v>2093</v>
      </c>
      <c r="T662" t="s">
        <v>281</v>
      </c>
    </row>
    <row r="663" spans="1:20">
      <c r="A663">
        <v>3319</v>
      </c>
      <c r="B663" t="s">
        <v>1105</v>
      </c>
      <c r="C663" t="s">
        <v>761</v>
      </c>
      <c r="D663" t="s">
        <v>193</v>
      </c>
      <c r="F663" t="s">
        <v>110</v>
      </c>
      <c r="G663">
        <v>16189.2</v>
      </c>
      <c r="H663" t="s">
        <v>2330</v>
      </c>
      <c r="I663" t="s">
        <v>2331</v>
      </c>
      <c r="K663" t="s">
        <v>1328</v>
      </c>
      <c r="L663" t="s">
        <v>549</v>
      </c>
      <c r="O663" t="s">
        <v>759</v>
      </c>
      <c r="P663" t="s">
        <v>2332</v>
      </c>
      <c r="S663">
        <v>3319</v>
      </c>
      <c r="T663" t="s">
        <v>281</v>
      </c>
    </row>
    <row r="664" spans="1:20">
      <c r="A664">
        <v>3319</v>
      </c>
      <c r="B664" t="s">
        <v>1105</v>
      </c>
      <c r="C664" t="s">
        <v>761</v>
      </c>
      <c r="D664" t="s">
        <v>193</v>
      </c>
      <c r="F664" t="s">
        <v>110</v>
      </c>
      <c r="G664">
        <v>6431.1</v>
      </c>
      <c r="H664" t="s">
        <v>2330</v>
      </c>
      <c r="I664" t="s">
        <v>2333</v>
      </c>
      <c r="K664" t="s">
        <v>1328</v>
      </c>
      <c r="L664" t="s">
        <v>549</v>
      </c>
      <c r="O664" t="s">
        <v>759</v>
      </c>
      <c r="P664" t="s">
        <v>2334</v>
      </c>
      <c r="S664">
        <v>3319</v>
      </c>
      <c r="T664" t="s">
        <v>281</v>
      </c>
    </row>
    <row r="665" spans="1:20">
      <c r="A665">
        <v>3319</v>
      </c>
      <c r="B665" t="s">
        <v>1105</v>
      </c>
      <c r="C665" t="s">
        <v>761</v>
      </c>
      <c r="D665" t="s">
        <v>193</v>
      </c>
      <c r="F665" t="s">
        <v>110</v>
      </c>
      <c r="G665">
        <v>837.72</v>
      </c>
      <c r="H665" t="s">
        <v>2335</v>
      </c>
      <c r="I665" t="s">
        <v>2336</v>
      </c>
      <c r="K665" t="s">
        <v>1328</v>
      </c>
      <c r="L665" t="s">
        <v>549</v>
      </c>
      <c r="O665" t="s">
        <v>759</v>
      </c>
      <c r="P665" t="s">
        <v>2337</v>
      </c>
      <c r="S665">
        <v>3319</v>
      </c>
      <c r="T665" t="s">
        <v>281</v>
      </c>
    </row>
    <row r="666" spans="1:20">
      <c r="A666">
        <v>3319</v>
      </c>
      <c r="B666" t="s">
        <v>1105</v>
      </c>
      <c r="C666" t="s">
        <v>761</v>
      </c>
      <c r="D666" t="s">
        <v>193</v>
      </c>
      <c r="F666" t="s">
        <v>91</v>
      </c>
      <c r="G666">
        <v>850</v>
      </c>
      <c r="H666" t="s">
        <v>2338</v>
      </c>
      <c r="I666" t="s">
        <v>2339</v>
      </c>
      <c r="K666" t="s">
        <v>1328</v>
      </c>
      <c r="L666" t="s">
        <v>549</v>
      </c>
      <c r="O666" t="s">
        <v>759</v>
      </c>
      <c r="P666" t="s">
        <v>2340</v>
      </c>
      <c r="S666">
        <v>3319</v>
      </c>
      <c r="T666" t="s">
        <v>281</v>
      </c>
    </row>
    <row r="667" spans="1:20">
      <c r="A667">
        <v>3319</v>
      </c>
      <c r="B667" t="s">
        <v>1105</v>
      </c>
      <c r="C667" t="s">
        <v>761</v>
      </c>
      <c r="D667" t="s">
        <v>193</v>
      </c>
      <c r="F667" t="s">
        <v>97</v>
      </c>
      <c r="G667">
        <v>159.88999999999999</v>
      </c>
      <c r="H667" t="s">
        <v>879</v>
      </c>
      <c r="I667" t="s">
        <v>2341</v>
      </c>
      <c r="K667" t="s">
        <v>1328</v>
      </c>
      <c r="L667" t="s">
        <v>549</v>
      </c>
      <c r="O667" t="s">
        <v>759</v>
      </c>
      <c r="P667" t="s">
        <v>2342</v>
      </c>
      <c r="S667">
        <v>3319</v>
      </c>
      <c r="T667" t="s">
        <v>281</v>
      </c>
    </row>
    <row r="668" spans="1:20">
      <c r="A668">
        <v>3319</v>
      </c>
      <c r="B668" t="s">
        <v>1105</v>
      </c>
      <c r="C668" t="s">
        <v>761</v>
      </c>
      <c r="D668" t="s">
        <v>193</v>
      </c>
      <c r="F668" t="s">
        <v>110</v>
      </c>
      <c r="G668">
        <v>322.67</v>
      </c>
      <c r="H668" t="s">
        <v>2343</v>
      </c>
      <c r="I668" t="s">
        <v>2344</v>
      </c>
      <c r="K668" t="s">
        <v>1328</v>
      </c>
      <c r="L668" t="s">
        <v>549</v>
      </c>
      <c r="O668" t="s">
        <v>759</v>
      </c>
      <c r="P668" t="s">
        <v>2345</v>
      </c>
      <c r="S668">
        <v>3319</v>
      </c>
      <c r="T668" t="s">
        <v>281</v>
      </c>
    </row>
    <row r="669" spans="1:20">
      <c r="A669">
        <v>3319</v>
      </c>
      <c r="B669" t="s">
        <v>1105</v>
      </c>
      <c r="C669" t="s">
        <v>761</v>
      </c>
      <c r="D669" t="s">
        <v>193</v>
      </c>
      <c r="F669" t="s">
        <v>91</v>
      </c>
      <c r="G669">
        <v>1023.88</v>
      </c>
      <c r="H669" t="s">
        <v>2346</v>
      </c>
      <c r="I669" t="s">
        <v>2347</v>
      </c>
      <c r="K669" t="s">
        <v>1328</v>
      </c>
      <c r="L669" t="s">
        <v>549</v>
      </c>
      <c r="O669" t="s">
        <v>759</v>
      </c>
      <c r="P669" t="s">
        <v>2348</v>
      </c>
      <c r="S669">
        <v>3319</v>
      </c>
      <c r="T669" t="s">
        <v>281</v>
      </c>
    </row>
    <row r="670" spans="1:20">
      <c r="A670">
        <v>3319</v>
      </c>
      <c r="B670" t="s">
        <v>1105</v>
      </c>
      <c r="C670" t="s">
        <v>761</v>
      </c>
      <c r="D670" t="s">
        <v>193</v>
      </c>
      <c r="F670" t="s">
        <v>110</v>
      </c>
      <c r="G670">
        <v>77.849999999999994</v>
      </c>
      <c r="H670" t="s">
        <v>2349</v>
      </c>
      <c r="I670" t="s">
        <v>2350</v>
      </c>
      <c r="K670" t="s">
        <v>1328</v>
      </c>
      <c r="L670" t="s">
        <v>549</v>
      </c>
      <c r="O670" t="s">
        <v>759</v>
      </c>
      <c r="P670" t="s">
        <v>2351</v>
      </c>
      <c r="S670">
        <v>3319</v>
      </c>
      <c r="T670" t="s">
        <v>281</v>
      </c>
    </row>
    <row r="671" spans="1:20">
      <c r="A671">
        <v>3319</v>
      </c>
      <c r="B671" t="s">
        <v>1105</v>
      </c>
      <c r="C671" t="s">
        <v>761</v>
      </c>
      <c r="D671" t="s">
        <v>193</v>
      </c>
      <c r="F671" t="s">
        <v>99</v>
      </c>
      <c r="G671">
        <v>771.13</v>
      </c>
      <c r="H671" t="s">
        <v>2352</v>
      </c>
      <c r="I671" t="s">
        <v>2353</v>
      </c>
      <c r="K671" t="s">
        <v>1328</v>
      </c>
      <c r="L671" t="s">
        <v>549</v>
      </c>
      <c r="O671" t="s">
        <v>759</v>
      </c>
      <c r="P671" t="s">
        <v>2354</v>
      </c>
      <c r="S671">
        <v>3319</v>
      </c>
      <c r="T671" t="s">
        <v>281</v>
      </c>
    </row>
    <row r="672" spans="1:20">
      <c r="A672">
        <v>3319</v>
      </c>
      <c r="B672" t="s">
        <v>1105</v>
      </c>
      <c r="C672" t="s">
        <v>761</v>
      </c>
      <c r="D672" t="s">
        <v>193</v>
      </c>
      <c r="F672" t="s">
        <v>110</v>
      </c>
      <c r="G672">
        <v>262.5</v>
      </c>
      <c r="H672" t="s">
        <v>2355</v>
      </c>
      <c r="I672" t="s">
        <v>2356</v>
      </c>
      <c r="K672" t="s">
        <v>1328</v>
      </c>
      <c r="L672" t="s">
        <v>549</v>
      </c>
      <c r="O672" t="s">
        <v>759</v>
      </c>
      <c r="P672" t="s">
        <v>2357</v>
      </c>
      <c r="S672">
        <v>3319</v>
      </c>
      <c r="T672" t="s">
        <v>281</v>
      </c>
    </row>
    <row r="673" spans="1:20">
      <c r="A673">
        <v>3319</v>
      </c>
      <c r="B673" t="s">
        <v>1105</v>
      </c>
      <c r="C673" t="s">
        <v>761</v>
      </c>
      <c r="D673" t="s">
        <v>193</v>
      </c>
      <c r="F673" t="s">
        <v>110</v>
      </c>
      <c r="G673">
        <v>272.60000000000002</v>
      </c>
      <c r="H673" t="s">
        <v>2358</v>
      </c>
      <c r="I673" t="s">
        <v>2359</v>
      </c>
      <c r="K673" t="s">
        <v>1328</v>
      </c>
      <c r="L673" t="s">
        <v>549</v>
      </c>
      <c r="O673" t="s">
        <v>759</v>
      </c>
      <c r="P673" t="s">
        <v>2360</v>
      </c>
      <c r="S673">
        <v>3319</v>
      </c>
      <c r="T673" t="s">
        <v>281</v>
      </c>
    </row>
    <row r="674" spans="1:20">
      <c r="A674">
        <v>3319</v>
      </c>
      <c r="B674" t="s">
        <v>1105</v>
      </c>
      <c r="C674" t="s">
        <v>761</v>
      </c>
      <c r="D674" t="s">
        <v>193</v>
      </c>
      <c r="F674" t="s">
        <v>110</v>
      </c>
      <c r="G674">
        <v>149.75</v>
      </c>
      <c r="H674" t="s">
        <v>2361</v>
      </c>
      <c r="I674" t="s">
        <v>2362</v>
      </c>
      <c r="K674" t="s">
        <v>1328</v>
      </c>
      <c r="L674" t="s">
        <v>549</v>
      </c>
      <c r="O674" t="s">
        <v>759</v>
      </c>
      <c r="P674" t="s">
        <v>2363</v>
      </c>
      <c r="S674">
        <v>3319</v>
      </c>
      <c r="T674" t="s">
        <v>281</v>
      </c>
    </row>
    <row r="675" spans="1:20">
      <c r="A675">
        <v>3319</v>
      </c>
      <c r="B675" t="s">
        <v>1105</v>
      </c>
      <c r="C675" t="s">
        <v>761</v>
      </c>
      <c r="D675" t="s">
        <v>193</v>
      </c>
      <c r="F675" t="s">
        <v>110</v>
      </c>
      <c r="G675">
        <v>838.77</v>
      </c>
      <c r="H675" t="s">
        <v>980</v>
      </c>
      <c r="I675" t="s">
        <v>2364</v>
      </c>
      <c r="K675" t="s">
        <v>1328</v>
      </c>
      <c r="L675" t="s">
        <v>549</v>
      </c>
      <c r="O675" t="s">
        <v>759</v>
      </c>
      <c r="P675" t="s">
        <v>2365</v>
      </c>
      <c r="S675">
        <v>3319</v>
      </c>
      <c r="T675" t="s">
        <v>281</v>
      </c>
    </row>
    <row r="676" spans="1:20">
      <c r="A676">
        <v>3319</v>
      </c>
      <c r="B676" t="s">
        <v>1105</v>
      </c>
      <c r="C676" t="s">
        <v>761</v>
      </c>
      <c r="D676" t="s">
        <v>193</v>
      </c>
      <c r="F676" t="s">
        <v>110</v>
      </c>
      <c r="G676">
        <v>687.08</v>
      </c>
      <c r="H676" t="s">
        <v>2361</v>
      </c>
      <c r="I676" t="s">
        <v>2366</v>
      </c>
      <c r="K676" t="s">
        <v>1328</v>
      </c>
      <c r="L676" t="s">
        <v>549</v>
      </c>
      <c r="O676" t="s">
        <v>759</v>
      </c>
      <c r="P676" t="s">
        <v>2367</v>
      </c>
      <c r="S676">
        <v>3319</v>
      </c>
      <c r="T676" t="s">
        <v>281</v>
      </c>
    </row>
    <row r="677" spans="1:20">
      <c r="A677">
        <v>3319</v>
      </c>
      <c r="B677" t="s">
        <v>1105</v>
      </c>
      <c r="C677" t="s">
        <v>761</v>
      </c>
      <c r="D677" t="s">
        <v>193</v>
      </c>
      <c r="F677" t="s">
        <v>110</v>
      </c>
      <c r="G677">
        <v>75.78</v>
      </c>
      <c r="H677" t="s">
        <v>2368</v>
      </c>
      <c r="I677" t="s">
        <v>2369</v>
      </c>
      <c r="K677" t="s">
        <v>1328</v>
      </c>
      <c r="L677" t="s">
        <v>549</v>
      </c>
      <c r="O677" t="s">
        <v>759</v>
      </c>
      <c r="P677" t="s">
        <v>2370</v>
      </c>
      <c r="S677">
        <v>3319</v>
      </c>
      <c r="T677" t="s">
        <v>281</v>
      </c>
    </row>
    <row r="678" spans="1:20">
      <c r="A678">
        <v>3319</v>
      </c>
      <c r="B678" t="s">
        <v>1105</v>
      </c>
      <c r="C678" t="s">
        <v>761</v>
      </c>
      <c r="D678" t="s">
        <v>193</v>
      </c>
      <c r="F678" t="s">
        <v>110</v>
      </c>
      <c r="G678">
        <v>250</v>
      </c>
      <c r="H678" t="s">
        <v>2371</v>
      </c>
      <c r="I678" t="s">
        <v>2372</v>
      </c>
      <c r="K678" t="s">
        <v>1328</v>
      </c>
      <c r="L678" t="s">
        <v>549</v>
      </c>
      <c r="O678" t="s">
        <v>759</v>
      </c>
      <c r="P678" t="s">
        <v>2373</v>
      </c>
      <c r="S678">
        <v>3319</v>
      </c>
      <c r="T678" t="s">
        <v>281</v>
      </c>
    </row>
    <row r="679" spans="1:20">
      <c r="A679">
        <v>3319</v>
      </c>
      <c r="B679" t="s">
        <v>1105</v>
      </c>
      <c r="C679" t="s">
        <v>761</v>
      </c>
      <c r="D679" t="s">
        <v>193</v>
      </c>
      <c r="F679" t="s">
        <v>110</v>
      </c>
      <c r="G679">
        <v>38.729999999999997</v>
      </c>
      <c r="H679" t="s">
        <v>2374</v>
      </c>
      <c r="I679" t="s">
        <v>2375</v>
      </c>
      <c r="K679" t="s">
        <v>1328</v>
      </c>
      <c r="L679" t="s">
        <v>549</v>
      </c>
      <c r="O679" t="s">
        <v>759</v>
      </c>
      <c r="P679" t="s">
        <v>2376</v>
      </c>
      <c r="S679">
        <v>3319</v>
      </c>
      <c r="T679" t="s">
        <v>281</v>
      </c>
    </row>
    <row r="680" spans="1:20">
      <c r="A680">
        <v>3319</v>
      </c>
      <c r="B680" t="s">
        <v>1105</v>
      </c>
      <c r="C680" t="s">
        <v>761</v>
      </c>
      <c r="D680" t="s">
        <v>193</v>
      </c>
      <c r="F680" t="s">
        <v>110</v>
      </c>
      <c r="G680">
        <v>49.2</v>
      </c>
      <c r="H680" t="s">
        <v>2377</v>
      </c>
      <c r="I680" t="s">
        <v>2378</v>
      </c>
      <c r="K680" t="s">
        <v>1328</v>
      </c>
      <c r="L680" t="s">
        <v>549</v>
      </c>
      <c r="O680" t="s">
        <v>759</v>
      </c>
      <c r="P680" t="s">
        <v>2379</v>
      </c>
      <c r="S680">
        <v>3319</v>
      </c>
      <c r="T680" t="s">
        <v>281</v>
      </c>
    </row>
    <row r="681" spans="1:20">
      <c r="A681">
        <v>3319</v>
      </c>
      <c r="B681" t="s">
        <v>1105</v>
      </c>
      <c r="C681" t="s">
        <v>761</v>
      </c>
      <c r="D681" t="s">
        <v>193</v>
      </c>
      <c r="F681" t="s">
        <v>110</v>
      </c>
      <c r="G681">
        <v>392.05</v>
      </c>
      <c r="H681" t="s">
        <v>2380</v>
      </c>
      <c r="I681" t="s">
        <v>2381</v>
      </c>
      <c r="K681" t="s">
        <v>1328</v>
      </c>
      <c r="L681" t="s">
        <v>549</v>
      </c>
      <c r="O681" t="s">
        <v>759</v>
      </c>
      <c r="P681" t="s">
        <v>2382</v>
      </c>
      <c r="S681">
        <v>3319</v>
      </c>
      <c r="T681" t="s">
        <v>281</v>
      </c>
    </row>
    <row r="682" spans="1:20">
      <c r="A682">
        <v>3319</v>
      </c>
      <c r="B682" t="s">
        <v>1105</v>
      </c>
      <c r="C682" t="s">
        <v>761</v>
      </c>
      <c r="D682" t="s">
        <v>193</v>
      </c>
      <c r="F682" t="s">
        <v>110</v>
      </c>
      <c r="G682">
        <v>2082.5</v>
      </c>
      <c r="H682" t="s">
        <v>2383</v>
      </c>
      <c r="I682" t="s">
        <v>2384</v>
      </c>
      <c r="K682" t="s">
        <v>1328</v>
      </c>
      <c r="L682" t="s">
        <v>549</v>
      </c>
      <c r="O682" t="s">
        <v>759</v>
      </c>
      <c r="P682" t="s">
        <v>2385</v>
      </c>
      <c r="S682">
        <v>3319</v>
      </c>
      <c r="T682" t="s">
        <v>281</v>
      </c>
    </row>
    <row r="683" spans="1:20">
      <c r="A683">
        <v>3319</v>
      </c>
      <c r="B683" t="s">
        <v>1105</v>
      </c>
      <c r="C683" t="s">
        <v>761</v>
      </c>
      <c r="D683" t="s">
        <v>193</v>
      </c>
      <c r="F683" t="s">
        <v>99</v>
      </c>
      <c r="G683">
        <v>580.28</v>
      </c>
      <c r="H683" t="s">
        <v>2352</v>
      </c>
      <c r="I683" t="s">
        <v>2386</v>
      </c>
      <c r="K683" t="s">
        <v>1328</v>
      </c>
      <c r="L683" t="s">
        <v>549</v>
      </c>
      <c r="O683" t="s">
        <v>759</v>
      </c>
      <c r="P683" t="s">
        <v>2387</v>
      </c>
      <c r="S683">
        <v>3319</v>
      </c>
      <c r="T683" t="s">
        <v>281</v>
      </c>
    </row>
    <row r="684" spans="1:20">
      <c r="A684">
        <v>3319</v>
      </c>
      <c r="B684" t="s">
        <v>1105</v>
      </c>
      <c r="C684" t="s">
        <v>761</v>
      </c>
      <c r="D684" t="s">
        <v>193</v>
      </c>
      <c r="F684" t="s">
        <v>110</v>
      </c>
      <c r="G684">
        <v>807.29</v>
      </c>
      <c r="H684" t="s">
        <v>2388</v>
      </c>
      <c r="I684" t="s">
        <v>2389</v>
      </c>
      <c r="K684" t="s">
        <v>1328</v>
      </c>
      <c r="L684" t="s">
        <v>549</v>
      </c>
      <c r="O684" t="s">
        <v>759</v>
      </c>
      <c r="P684" t="s">
        <v>2390</v>
      </c>
      <c r="S684">
        <v>3319</v>
      </c>
      <c r="T684" t="s">
        <v>281</v>
      </c>
    </row>
    <row r="685" spans="1:20">
      <c r="A685">
        <v>3319</v>
      </c>
      <c r="B685" t="s">
        <v>1105</v>
      </c>
      <c r="C685" t="s">
        <v>761</v>
      </c>
      <c r="D685" t="s">
        <v>193</v>
      </c>
      <c r="F685" t="s">
        <v>89</v>
      </c>
      <c r="G685">
        <v>263.33999999999997</v>
      </c>
      <c r="H685" t="s">
        <v>2391</v>
      </c>
      <c r="I685" t="s">
        <v>2392</v>
      </c>
      <c r="K685" t="s">
        <v>1328</v>
      </c>
      <c r="L685" t="s">
        <v>549</v>
      </c>
      <c r="O685" t="s">
        <v>759</v>
      </c>
      <c r="P685" t="s">
        <v>2393</v>
      </c>
      <c r="S685">
        <v>3319</v>
      </c>
      <c r="T685" t="s">
        <v>281</v>
      </c>
    </row>
    <row r="686" spans="1:20">
      <c r="A686">
        <v>3319</v>
      </c>
      <c r="B686" t="s">
        <v>1105</v>
      </c>
      <c r="C686" t="s">
        <v>761</v>
      </c>
      <c r="D686" t="s">
        <v>193</v>
      </c>
      <c r="F686" t="s">
        <v>89</v>
      </c>
      <c r="G686">
        <v>310.62</v>
      </c>
      <c r="H686" t="s">
        <v>2394</v>
      </c>
      <c r="I686" t="s">
        <v>2395</v>
      </c>
      <c r="K686" t="s">
        <v>1328</v>
      </c>
      <c r="L686" t="s">
        <v>549</v>
      </c>
      <c r="O686" t="s">
        <v>759</v>
      </c>
      <c r="P686" t="s">
        <v>2396</v>
      </c>
      <c r="S686">
        <v>3319</v>
      </c>
      <c r="T686" t="s">
        <v>281</v>
      </c>
    </row>
    <row r="687" spans="1:20">
      <c r="A687">
        <v>3319</v>
      </c>
      <c r="B687" t="s">
        <v>11</v>
      </c>
      <c r="C687" t="s">
        <v>761</v>
      </c>
      <c r="D687" t="s">
        <v>195</v>
      </c>
      <c r="F687" t="s">
        <v>97</v>
      </c>
      <c r="G687">
        <v>129.06</v>
      </c>
      <c r="H687" t="s">
        <v>995</v>
      </c>
      <c r="I687" t="s">
        <v>2397</v>
      </c>
      <c r="J687" t="s">
        <v>764</v>
      </c>
      <c r="L687" t="s">
        <v>759</v>
      </c>
      <c r="O687" t="s">
        <v>759</v>
      </c>
      <c r="P687" t="s">
        <v>2398</v>
      </c>
      <c r="S687">
        <v>3319</v>
      </c>
      <c r="T687" t="s">
        <v>281</v>
      </c>
    </row>
    <row r="688" spans="1:20">
      <c r="A688">
        <v>3319</v>
      </c>
      <c r="B688" t="s">
        <v>11</v>
      </c>
      <c r="C688" t="s">
        <v>761</v>
      </c>
      <c r="D688" t="s">
        <v>195</v>
      </c>
      <c r="F688" t="s">
        <v>97</v>
      </c>
      <c r="G688">
        <v>800</v>
      </c>
      <c r="H688" t="s">
        <v>2399</v>
      </c>
      <c r="I688" t="s">
        <v>2400</v>
      </c>
      <c r="J688" t="s">
        <v>764</v>
      </c>
      <c r="L688" t="s">
        <v>759</v>
      </c>
      <c r="O688" t="s">
        <v>759</v>
      </c>
      <c r="P688" t="s">
        <v>2401</v>
      </c>
      <c r="S688">
        <v>3319</v>
      </c>
      <c r="T688" t="s">
        <v>281</v>
      </c>
    </row>
    <row r="689" spans="1:20">
      <c r="A689">
        <v>3319</v>
      </c>
      <c r="B689" t="s">
        <v>11</v>
      </c>
      <c r="C689" t="s">
        <v>761</v>
      </c>
      <c r="D689" t="s">
        <v>195</v>
      </c>
      <c r="F689" t="s">
        <v>81</v>
      </c>
      <c r="G689">
        <v>2270.77</v>
      </c>
      <c r="H689" t="s">
        <v>1518</v>
      </c>
      <c r="I689" t="s">
        <v>2402</v>
      </c>
      <c r="J689" t="s">
        <v>764</v>
      </c>
      <c r="L689" t="s">
        <v>759</v>
      </c>
      <c r="O689" t="s">
        <v>759</v>
      </c>
      <c r="P689" t="s">
        <v>2403</v>
      </c>
      <c r="S689">
        <v>3319</v>
      </c>
      <c r="T689" t="s">
        <v>281</v>
      </c>
    </row>
    <row r="690" spans="1:20">
      <c r="A690">
        <v>3319</v>
      </c>
      <c r="B690" t="s">
        <v>11</v>
      </c>
      <c r="C690" t="s">
        <v>761</v>
      </c>
      <c r="D690" t="s">
        <v>195</v>
      </c>
      <c r="F690" t="s">
        <v>110</v>
      </c>
      <c r="G690">
        <v>208.85</v>
      </c>
      <c r="H690" t="s">
        <v>2404</v>
      </c>
      <c r="I690" t="s">
        <v>2405</v>
      </c>
      <c r="J690" t="s">
        <v>764</v>
      </c>
      <c r="L690" t="s">
        <v>759</v>
      </c>
      <c r="O690" t="s">
        <v>759</v>
      </c>
      <c r="P690" t="s">
        <v>2406</v>
      </c>
      <c r="S690">
        <v>3319</v>
      </c>
      <c r="T690" t="s">
        <v>281</v>
      </c>
    </row>
    <row r="691" spans="1:20">
      <c r="A691">
        <v>3319</v>
      </c>
      <c r="B691" t="s">
        <v>11</v>
      </c>
      <c r="C691" t="s">
        <v>761</v>
      </c>
      <c r="D691" t="s">
        <v>195</v>
      </c>
      <c r="F691" t="s">
        <v>105</v>
      </c>
      <c r="G691">
        <v>1140</v>
      </c>
      <c r="H691" t="s">
        <v>1190</v>
      </c>
      <c r="I691" t="s">
        <v>2407</v>
      </c>
      <c r="J691" t="s">
        <v>764</v>
      </c>
      <c r="L691" t="s">
        <v>759</v>
      </c>
      <c r="O691" t="s">
        <v>759</v>
      </c>
      <c r="P691" t="s">
        <v>2408</v>
      </c>
      <c r="S691">
        <v>3319</v>
      </c>
      <c r="T691" t="s">
        <v>281</v>
      </c>
    </row>
    <row r="692" spans="1:20">
      <c r="A692">
        <v>3319</v>
      </c>
      <c r="B692" t="s">
        <v>11</v>
      </c>
      <c r="C692" t="s">
        <v>761</v>
      </c>
      <c r="D692" t="s">
        <v>195</v>
      </c>
      <c r="F692" t="s">
        <v>77</v>
      </c>
      <c r="G692">
        <v>629</v>
      </c>
      <c r="H692" t="s">
        <v>2409</v>
      </c>
      <c r="I692" t="s">
        <v>2410</v>
      </c>
      <c r="J692" t="s">
        <v>764</v>
      </c>
      <c r="L692" t="s">
        <v>759</v>
      </c>
      <c r="O692" t="s">
        <v>759</v>
      </c>
      <c r="P692" t="s">
        <v>2411</v>
      </c>
      <c r="S692">
        <v>3319</v>
      </c>
      <c r="T692" t="s">
        <v>281</v>
      </c>
    </row>
    <row r="693" spans="1:20">
      <c r="A693">
        <v>3319</v>
      </c>
      <c r="B693" t="s">
        <v>11</v>
      </c>
      <c r="C693" t="s">
        <v>761</v>
      </c>
      <c r="D693" t="s">
        <v>195</v>
      </c>
      <c r="F693" t="s">
        <v>77</v>
      </c>
      <c r="G693">
        <v>314.5</v>
      </c>
      <c r="H693" t="s">
        <v>980</v>
      </c>
      <c r="I693" t="s">
        <v>2410</v>
      </c>
      <c r="J693" t="s">
        <v>764</v>
      </c>
      <c r="L693" t="s">
        <v>759</v>
      </c>
      <c r="O693" t="s">
        <v>759</v>
      </c>
      <c r="P693" t="s">
        <v>2412</v>
      </c>
      <c r="S693">
        <v>3319</v>
      </c>
      <c r="T693" t="s">
        <v>281</v>
      </c>
    </row>
    <row r="694" spans="1:20">
      <c r="A694">
        <v>3319</v>
      </c>
      <c r="B694" t="s">
        <v>11</v>
      </c>
      <c r="C694" t="s">
        <v>761</v>
      </c>
      <c r="D694" t="s">
        <v>195</v>
      </c>
      <c r="F694" t="s">
        <v>110</v>
      </c>
      <c r="G694">
        <v>390</v>
      </c>
      <c r="H694" t="s">
        <v>2413</v>
      </c>
      <c r="I694" t="s">
        <v>2414</v>
      </c>
      <c r="J694" t="s">
        <v>764</v>
      </c>
      <c r="L694" t="s">
        <v>759</v>
      </c>
      <c r="O694" t="s">
        <v>759</v>
      </c>
      <c r="P694" t="s">
        <v>2415</v>
      </c>
      <c r="S694">
        <v>3319</v>
      </c>
      <c r="T694" t="s">
        <v>281</v>
      </c>
    </row>
    <row r="695" spans="1:20">
      <c r="A695">
        <v>3319</v>
      </c>
      <c r="B695" t="s">
        <v>11</v>
      </c>
      <c r="C695" t="s">
        <v>761</v>
      </c>
      <c r="D695" t="s">
        <v>195</v>
      </c>
      <c r="F695" t="s">
        <v>110</v>
      </c>
      <c r="G695">
        <v>135</v>
      </c>
      <c r="H695" t="s">
        <v>2416</v>
      </c>
      <c r="I695" t="s">
        <v>2417</v>
      </c>
      <c r="J695" t="s">
        <v>764</v>
      </c>
      <c r="L695" t="s">
        <v>759</v>
      </c>
      <c r="O695" t="s">
        <v>759</v>
      </c>
      <c r="P695" t="s">
        <v>2418</v>
      </c>
      <c r="S695">
        <v>3319</v>
      </c>
      <c r="T695" t="s">
        <v>281</v>
      </c>
    </row>
    <row r="696" spans="1:20">
      <c r="A696">
        <v>3319</v>
      </c>
      <c r="B696" t="s">
        <v>11</v>
      </c>
      <c r="C696" t="s">
        <v>761</v>
      </c>
      <c r="D696" t="s">
        <v>195</v>
      </c>
      <c r="F696" t="s">
        <v>83</v>
      </c>
      <c r="G696">
        <v>500</v>
      </c>
      <c r="H696" t="s">
        <v>782</v>
      </c>
      <c r="I696" t="s">
        <v>2419</v>
      </c>
      <c r="J696" t="s">
        <v>764</v>
      </c>
      <c r="L696" t="s">
        <v>759</v>
      </c>
      <c r="O696" t="s">
        <v>759</v>
      </c>
      <c r="P696" t="s">
        <v>2420</v>
      </c>
      <c r="S696">
        <v>3319</v>
      </c>
      <c r="T696" t="s">
        <v>281</v>
      </c>
    </row>
    <row r="697" spans="1:20">
      <c r="A697">
        <v>3319</v>
      </c>
      <c r="B697" t="s">
        <v>11</v>
      </c>
      <c r="C697" t="s">
        <v>761</v>
      </c>
      <c r="D697" t="s">
        <v>195</v>
      </c>
      <c r="F697" t="s">
        <v>97</v>
      </c>
      <c r="G697">
        <v>179</v>
      </c>
      <c r="H697" t="s">
        <v>2421</v>
      </c>
      <c r="I697" t="s">
        <v>2422</v>
      </c>
      <c r="J697" t="s">
        <v>764</v>
      </c>
      <c r="L697" t="s">
        <v>759</v>
      </c>
      <c r="O697" t="s">
        <v>759</v>
      </c>
      <c r="P697" t="s">
        <v>2423</v>
      </c>
      <c r="S697">
        <v>3319</v>
      </c>
      <c r="T697" t="s">
        <v>281</v>
      </c>
    </row>
    <row r="698" spans="1:20">
      <c r="A698">
        <v>3319</v>
      </c>
      <c r="B698" t="s">
        <v>11</v>
      </c>
      <c r="C698" t="s">
        <v>761</v>
      </c>
      <c r="D698" t="s">
        <v>195</v>
      </c>
      <c r="F698" t="s">
        <v>110</v>
      </c>
      <c r="G698">
        <v>1176.7</v>
      </c>
      <c r="H698" t="s">
        <v>2424</v>
      </c>
      <c r="I698" t="s">
        <v>2425</v>
      </c>
      <c r="J698" t="s">
        <v>764</v>
      </c>
      <c r="L698" t="s">
        <v>759</v>
      </c>
      <c r="O698" t="s">
        <v>759</v>
      </c>
      <c r="P698" t="s">
        <v>2426</v>
      </c>
      <c r="S698">
        <v>3319</v>
      </c>
      <c r="T698" t="s">
        <v>281</v>
      </c>
    </row>
    <row r="699" spans="1:20">
      <c r="A699">
        <v>3319</v>
      </c>
      <c r="B699" t="s">
        <v>11</v>
      </c>
      <c r="C699" t="s">
        <v>761</v>
      </c>
      <c r="D699" t="s">
        <v>195</v>
      </c>
      <c r="F699" t="s">
        <v>97</v>
      </c>
      <c r="G699">
        <v>1000</v>
      </c>
      <c r="H699" t="s">
        <v>2427</v>
      </c>
      <c r="I699" t="s">
        <v>2428</v>
      </c>
      <c r="J699" t="s">
        <v>764</v>
      </c>
      <c r="L699" t="s">
        <v>759</v>
      </c>
      <c r="O699" t="s">
        <v>759</v>
      </c>
      <c r="P699" t="s">
        <v>2429</v>
      </c>
      <c r="S699">
        <v>3319</v>
      </c>
      <c r="T699" t="s">
        <v>281</v>
      </c>
    </row>
    <row r="700" spans="1:20">
      <c r="A700">
        <v>3319</v>
      </c>
      <c r="B700" t="s">
        <v>11</v>
      </c>
      <c r="C700" t="s">
        <v>761</v>
      </c>
      <c r="D700" t="s">
        <v>195</v>
      </c>
      <c r="F700" t="s">
        <v>110</v>
      </c>
      <c r="G700">
        <v>1000</v>
      </c>
      <c r="H700" t="s">
        <v>2427</v>
      </c>
      <c r="I700" t="s">
        <v>2430</v>
      </c>
      <c r="J700" t="s">
        <v>764</v>
      </c>
      <c r="L700" t="s">
        <v>759</v>
      </c>
      <c r="O700" t="s">
        <v>759</v>
      </c>
      <c r="P700" t="s">
        <v>2431</v>
      </c>
      <c r="S700">
        <v>3319</v>
      </c>
      <c r="T700" t="s">
        <v>281</v>
      </c>
    </row>
    <row r="701" spans="1:20">
      <c r="A701">
        <v>3319</v>
      </c>
      <c r="B701" t="s">
        <v>11</v>
      </c>
      <c r="C701" t="s">
        <v>761</v>
      </c>
      <c r="D701" t="s">
        <v>195</v>
      </c>
      <c r="F701" t="s">
        <v>110</v>
      </c>
      <c r="G701">
        <v>3990</v>
      </c>
      <c r="H701" t="s">
        <v>2432</v>
      </c>
      <c r="I701" t="s">
        <v>2433</v>
      </c>
      <c r="J701" t="s">
        <v>764</v>
      </c>
      <c r="L701" t="s">
        <v>759</v>
      </c>
      <c r="O701" t="s">
        <v>759</v>
      </c>
      <c r="P701" t="s">
        <v>2434</v>
      </c>
      <c r="S701">
        <v>3319</v>
      </c>
      <c r="T701" t="s">
        <v>281</v>
      </c>
    </row>
    <row r="702" spans="1:20">
      <c r="A702">
        <v>3319</v>
      </c>
      <c r="B702" t="s">
        <v>11</v>
      </c>
      <c r="C702" t="s">
        <v>761</v>
      </c>
      <c r="D702" t="s">
        <v>195</v>
      </c>
      <c r="F702" t="s">
        <v>85</v>
      </c>
      <c r="G702">
        <v>1428</v>
      </c>
      <c r="H702" t="s">
        <v>1597</v>
      </c>
      <c r="I702" t="s">
        <v>2435</v>
      </c>
      <c r="J702" t="s">
        <v>764</v>
      </c>
      <c r="L702" t="s">
        <v>759</v>
      </c>
      <c r="O702" t="s">
        <v>759</v>
      </c>
      <c r="P702" t="s">
        <v>2436</v>
      </c>
      <c r="S702">
        <v>3319</v>
      </c>
      <c r="T702" t="s">
        <v>281</v>
      </c>
    </row>
    <row r="703" spans="1:20">
      <c r="A703">
        <v>3319</v>
      </c>
      <c r="B703" t="s">
        <v>11</v>
      </c>
      <c r="C703" t="s">
        <v>761</v>
      </c>
      <c r="D703" t="s">
        <v>195</v>
      </c>
      <c r="F703" t="s">
        <v>85</v>
      </c>
      <c r="G703">
        <v>1586</v>
      </c>
      <c r="H703" t="s">
        <v>1597</v>
      </c>
      <c r="I703" t="s">
        <v>2437</v>
      </c>
      <c r="J703" t="s">
        <v>764</v>
      </c>
      <c r="L703" t="s">
        <v>759</v>
      </c>
      <c r="O703" t="s">
        <v>759</v>
      </c>
      <c r="P703" t="s">
        <v>2438</v>
      </c>
      <c r="S703">
        <v>3319</v>
      </c>
      <c r="T703" t="s">
        <v>281</v>
      </c>
    </row>
    <row r="704" spans="1:20">
      <c r="A704">
        <v>3319</v>
      </c>
      <c r="B704" t="s">
        <v>10</v>
      </c>
      <c r="C704" t="s">
        <v>761</v>
      </c>
      <c r="D704" t="s">
        <v>191</v>
      </c>
      <c r="F704" t="s">
        <v>33</v>
      </c>
      <c r="G704">
        <v>710</v>
      </c>
      <c r="H704" t="s">
        <v>2439</v>
      </c>
      <c r="I704" t="s">
        <v>2440</v>
      </c>
      <c r="K704" t="s">
        <v>1328</v>
      </c>
      <c r="L704" t="s">
        <v>549</v>
      </c>
      <c r="O704" t="s">
        <v>759</v>
      </c>
      <c r="P704" t="s">
        <v>2441</v>
      </c>
      <c r="S704">
        <v>3319</v>
      </c>
      <c r="T704" t="s">
        <v>281</v>
      </c>
    </row>
    <row r="705" spans="1:20">
      <c r="A705">
        <v>3319</v>
      </c>
      <c r="B705" t="s">
        <v>10</v>
      </c>
      <c r="C705" t="s">
        <v>761</v>
      </c>
      <c r="D705" t="s">
        <v>191</v>
      </c>
      <c r="F705" t="s">
        <v>45</v>
      </c>
      <c r="G705">
        <v>10000</v>
      </c>
      <c r="H705" t="s">
        <v>2442</v>
      </c>
      <c r="I705" t="s">
        <v>2443</v>
      </c>
      <c r="K705" t="s">
        <v>1328</v>
      </c>
      <c r="L705" t="s">
        <v>549</v>
      </c>
      <c r="O705" t="s">
        <v>759</v>
      </c>
      <c r="P705" t="s">
        <v>2444</v>
      </c>
      <c r="S705">
        <v>3319</v>
      </c>
      <c r="T705" t="s">
        <v>281</v>
      </c>
    </row>
    <row r="706" spans="1:20">
      <c r="A706" s="301">
        <v>2092</v>
      </c>
      <c r="B706" s="302" t="s">
        <v>11</v>
      </c>
      <c r="C706" s="303" t="s">
        <v>754</v>
      </c>
      <c r="D706" s="304" t="s">
        <v>196</v>
      </c>
      <c r="E706" s="304" t="s">
        <v>781</v>
      </c>
      <c r="F706" s="305" t="s">
        <v>61</v>
      </c>
      <c r="G706" s="303">
        <v>8613</v>
      </c>
      <c r="H706" s="303" t="s">
        <v>2445</v>
      </c>
      <c r="I706" s="344" t="s">
        <v>2446</v>
      </c>
      <c r="J706" s="308" t="s">
        <v>819</v>
      </c>
      <c r="K706" s="309" t="s">
        <v>781</v>
      </c>
      <c r="L706" s="310" t="s">
        <v>781</v>
      </c>
      <c r="M706" s="311" t="s">
        <v>781</v>
      </c>
      <c r="N706" s="312" t="s">
        <v>781</v>
      </c>
      <c r="O706" s="313" t="s">
        <v>781</v>
      </c>
      <c r="P706" s="301" t="s">
        <v>2447</v>
      </c>
      <c r="S706" s="301">
        <v>2092</v>
      </c>
      <c r="T706" t="s">
        <v>281</v>
      </c>
    </row>
    <row r="707" spans="1:20">
      <c r="A707" s="314">
        <v>2092</v>
      </c>
      <c r="B707" s="315" t="s">
        <v>1105</v>
      </c>
      <c r="C707" s="316" t="s">
        <v>761</v>
      </c>
      <c r="D707" s="317" t="s">
        <v>193</v>
      </c>
      <c r="E707" s="317" t="s">
        <v>781</v>
      </c>
      <c r="F707" s="318" t="s">
        <v>91</v>
      </c>
      <c r="G707" s="316">
        <v>1750</v>
      </c>
      <c r="H707" s="316" t="s">
        <v>2448</v>
      </c>
      <c r="I707" s="320" t="s">
        <v>2449</v>
      </c>
      <c r="J707" s="345" t="s">
        <v>781</v>
      </c>
      <c r="K707" s="312" t="s">
        <v>1328</v>
      </c>
      <c r="L707" s="321" t="s">
        <v>549</v>
      </c>
      <c r="M707" s="322" t="s">
        <v>781</v>
      </c>
      <c r="N707" s="323" t="s">
        <v>781</v>
      </c>
      <c r="O707" s="324" t="s">
        <v>781</v>
      </c>
      <c r="P707" s="314" t="s">
        <v>2450</v>
      </c>
      <c r="S707" s="314">
        <v>2092</v>
      </c>
      <c r="T707" t="s">
        <v>281</v>
      </c>
    </row>
    <row r="708" spans="1:20">
      <c r="A708" s="314">
        <v>2092</v>
      </c>
      <c r="B708" s="315" t="s">
        <v>1275</v>
      </c>
      <c r="C708" s="316" t="s">
        <v>761</v>
      </c>
      <c r="D708" s="317" t="s">
        <v>198</v>
      </c>
      <c r="E708" s="317" t="s">
        <v>781</v>
      </c>
      <c r="F708" s="318" t="s">
        <v>43</v>
      </c>
      <c r="G708" s="316">
        <v>9520</v>
      </c>
      <c r="H708" s="316" t="s">
        <v>2451</v>
      </c>
      <c r="I708" s="320" t="s">
        <v>2452</v>
      </c>
      <c r="J708" s="308" t="s">
        <v>764</v>
      </c>
      <c r="K708" s="309" t="s">
        <v>781</v>
      </c>
      <c r="L708" s="321" t="s">
        <v>781</v>
      </c>
      <c r="M708" s="322" t="s">
        <v>781</v>
      </c>
      <c r="N708" s="323" t="s">
        <v>781</v>
      </c>
      <c r="O708" s="324" t="s">
        <v>781</v>
      </c>
      <c r="P708" s="314" t="s">
        <v>2453</v>
      </c>
      <c r="S708" s="314">
        <v>2092</v>
      </c>
      <c r="T708" t="s">
        <v>281</v>
      </c>
    </row>
    <row r="709" spans="1:20">
      <c r="A709" s="326">
        <v>7006</v>
      </c>
      <c r="B709" s="327" t="s">
        <v>11</v>
      </c>
      <c r="C709" s="304" t="s">
        <v>754</v>
      </c>
      <c r="D709" s="304" t="s">
        <v>196</v>
      </c>
      <c r="E709" s="304" t="s">
        <v>755</v>
      </c>
      <c r="F709" s="328" t="s">
        <v>110</v>
      </c>
      <c r="G709" s="329">
        <v>1965</v>
      </c>
      <c r="H709" s="304" t="s">
        <v>756</v>
      </c>
      <c r="I709" s="333" t="s">
        <v>1053</v>
      </c>
      <c r="J709" s="308" t="s">
        <v>819</v>
      </c>
      <c r="K709" s="334" t="s">
        <v>781</v>
      </c>
      <c r="L709" s="332" t="s">
        <v>781</v>
      </c>
      <c r="M709" s="304" t="s">
        <v>781</v>
      </c>
      <c r="N709" s="304" t="s">
        <v>781</v>
      </c>
      <c r="O709" s="326" t="s">
        <v>781</v>
      </c>
      <c r="P709" s="326" t="s">
        <v>2454</v>
      </c>
      <c r="S709" s="326">
        <v>7006</v>
      </c>
      <c r="T709" t="s">
        <v>281</v>
      </c>
    </row>
    <row r="710" spans="1:20">
      <c r="A710" s="336">
        <v>7006</v>
      </c>
      <c r="B710" s="337" t="s">
        <v>10</v>
      </c>
      <c r="C710" s="317" t="s">
        <v>754</v>
      </c>
      <c r="D710" s="317" t="s">
        <v>192</v>
      </c>
      <c r="E710" s="317" t="s">
        <v>755</v>
      </c>
      <c r="F710" s="338" t="s">
        <v>35</v>
      </c>
      <c r="G710" s="339">
        <v>8656.11</v>
      </c>
      <c r="H710" s="317" t="s">
        <v>756</v>
      </c>
      <c r="I710" s="340" t="s">
        <v>757</v>
      </c>
      <c r="J710" s="331" t="s">
        <v>781</v>
      </c>
      <c r="K710" s="312" t="s">
        <v>758</v>
      </c>
      <c r="L710" s="341" t="s">
        <v>549</v>
      </c>
      <c r="M710" s="317" t="s">
        <v>781</v>
      </c>
      <c r="N710" s="317" t="s">
        <v>781</v>
      </c>
      <c r="O710" s="336" t="s">
        <v>781</v>
      </c>
      <c r="P710" s="336" t="s">
        <v>2455</v>
      </c>
      <c r="S710" s="336">
        <v>7006</v>
      </c>
      <c r="T710" t="s">
        <v>281</v>
      </c>
    </row>
    <row r="711" spans="1:20">
      <c r="A711">
        <v>1100</v>
      </c>
      <c r="B711" t="s">
        <v>11</v>
      </c>
      <c r="C711" t="s">
        <v>754</v>
      </c>
      <c r="D711" t="s">
        <v>196</v>
      </c>
      <c r="E711" t="s">
        <v>755</v>
      </c>
      <c r="F711" t="s">
        <v>110</v>
      </c>
      <c r="G711">
        <v>575</v>
      </c>
      <c r="H711" t="s">
        <v>756</v>
      </c>
      <c r="I711" t="s">
        <v>1053</v>
      </c>
      <c r="J711" t="s">
        <v>819</v>
      </c>
      <c r="L711" t="s">
        <v>759</v>
      </c>
      <c r="O711" t="s">
        <v>759</v>
      </c>
      <c r="P711" t="s">
        <v>2456</v>
      </c>
      <c r="S711">
        <v>1100</v>
      </c>
      <c r="T711" t="s">
        <v>281</v>
      </c>
    </row>
    <row r="712" spans="1:20">
      <c r="A712">
        <v>1100</v>
      </c>
      <c r="B712" t="s">
        <v>11</v>
      </c>
      <c r="C712" t="s">
        <v>754</v>
      </c>
      <c r="D712" t="s">
        <v>196</v>
      </c>
      <c r="E712" t="s">
        <v>755</v>
      </c>
      <c r="F712" t="s">
        <v>110</v>
      </c>
      <c r="G712">
        <v>33</v>
      </c>
      <c r="H712" t="s">
        <v>756</v>
      </c>
      <c r="I712" t="s">
        <v>1007</v>
      </c>
      <c r="J712" t="s">
        <v>819</v>
      </c>
      <c r="L712" t="s">
        <v>759</v>
      </c>
      <c r="O712" t="s">
        <v>759</v>
      </c>
      <c r="P712" t="s">
        <v>2457</v>
      </c>
      <c r="S712">
        <v>1100</v>
      </c>
      <c r="T712" t="s">
        <v>281</v>
      </c>
    </row>
    <row r="713" spans="1:20">
      <c r="A713">
        <v>1100</v>
      </c>
      <c r="B713" t="s">
        <v>10</v>
      </c>
      <c r="C713" t="s">
        <v>754</v>
      </c>
      <c r="D713" t="s">
        <v>192</v>
      </c>
      <c r="E713" t="s">
        <v>755</v>
      </c>
      <c r="F713" t="s">
        <v>35</v>
      </c>
      <c r="G713">
        <v>25308.44</v>
      </c>
      <c r="H713" t="s">
        <v>756</v>
      </c>
      <c r="I713" t="s">
        <v>757</v>
      </c>
      <c r="K713" t="s">
        <v>758</v>
      </c>
      <c r="L713" t="s">
        <v>549</v>
      </c>
      <c r="O713" t="s">
        <v>759</v>
      </c>
      <c r="P713" t="s">
        <v>2458</v>
      </c>
      <c r="S713">
        <v>1100</v>
      </c>
      <c r="T713" t="s">
        <v>281</v>
      </c>
    </row>
    <row r="714" spans="1:20">
      <c r="A714">
        <v>1100</v>
      </c>
      <c r="B714" t="s">
        <v>11</v>
      </c>
      <c r="C714" t="s">
        <v>761</v>
      </c>
      <c r="D714" t="s">
        <v>195</v>
      </c>
      <c r="F714" t="s">
        <v>105</v>
      </c>
      <c r="G714">
        <v>2732</v>
      </c>
      <c r="H714" t="s">
        <v>2459</v>
      </c>
      <c r="I714" t="s">
        <v>2460</v>
      </c>
      <c r="J714" t="s">
        <v>764</v>
      </c>
      <c r="L714" t="s">
        <v>759</v>
      </c>
      <c r="O714" t="s">
        <v>759</v>
      </c>
      <c r="P714" t="s">
        <v>2461</v>
      </c>
      <c r="S714">
        <v>1100</v>
      </c>
      <c r="T714" t="s">
        <v>281</v>
      </c>
    </row>
    <row r="715" spans="1:20">
      <c r="A715">
        <v>1100</v>
      </c>
      <c r="B715" t="s">
        <v>11</v>
      </c>
      <c r="C715" t="s">
        <v>761</v>
      </c>
      <c r="D715" t="s">
        <v>195</v>
      </c>
      <c r="F715" t="s">
        <v>105</v>
      </c>
      <c r="G715">
        <v>1454.33</v>
      </c>
      <c r="H715" t="s">
        <v>2459</v>
      </c>
      <c r="I715" t="s">
        <v>2460</v>
      </c>
      <c r="J715" t="s">
        <v>764</v>
      </c>
      <c r="L715" t="s">
        <v>759</v>
      </c>
      <c r="O715" t="s">
        <v>759</v>
      </c>
      <c r="P715" t="s">
        <v>2462</v>
      </c>
      <c r="S715">
        <v>1100</v>
      </c>
      <c r="T715" t="s">
        <v>281</v>
      </c>
    </row>
    <row r="716" spans="1:20">
      <c r="A716">
        <v>1100</v>
      </c>
      <c r="B716" t="s">
        <v>11</v>
      </c>
      <c r="C716" t="s">
        <v>761</v>
      </c>
      <c r="D716" t="s">
        <v>195</v>
      </c>
      <c r="F716" t="s">
        <v>105</v>
      </c>
      <c r="G716">
        <v>5029.3</v>
      </c>
      <c r="H716" t="s">
        <v>1587</v>
      </c>
      <c r="I716" t="s">
        <v>2463</v>
      </c>
      <c r="J716" t="s">
        <v>764</v>
      </c>
      <c r="L716" t="s">
        <v>759</v>
      </c>
      <c r="O716" t="s">
        <v>759</v>
      </c>
      <c r="P716" t="s">
        <v>2464</v>
      </c>
      <c r="S716">
        <v>1100</v>
      </c>
      <c r="T716" t="s">
        <v>281</v>
      </c>
    </row>
    <row r="717" spans="1:20">
      <c r="A717">
        <v>1100</v>
      </c>
      <c r="B717" t="s">
        <v>11</v>
      </c>
      <c r="C717" t="s">
        <v>761</v>
      </c>
      <c r="D717" t="s">
        <v>195</v>
      </c>
      <c r="F717" t="s">
        <v>105</v>
      </c>
      <c r="G717">
        <v>1345.73</v>
      </c>
      <c r="H717" t="s">
        <v>1587</v>
      </c>
      <c r="I717" t="s">
        <v>2463</v>
      </c>
      <c r="J717" t="s">
        <v>764</v>
      </c>
      <c r="L717" t="s">
        <v>759</v>
      </c>
      <c r="O717" t="s">
        <v>759</v>
      </c>
      <c r="P717" t="s">
        <v>2465</v>
      </c>
      <c r="S717">
        <v>1100</v>
      </c>
      <c r="T717" t="s">
        <v>281</v>
      </c>
    </row>
    <row r="718" spans="1:20">
      <c r="A718">
        <v>1100</v>
      </c>
      <c r="B718" t="s">
        <v>11</v>
      </c>
      <c r="C718" t="s">
        <v>761</v>
      </c>
      <c r="D718" t="s">
        <v>195</v>
      </c>
      <c r="F718" t="s">
        <v>105</v>
      </c>
      <c r="G718">
        <v>274.33999999999997</v>
      </c>
      <c r="H718" t="s">
        <v>1085</v>
      </c>
      <c r="I718" t="s">
        <v>2466</v>
      </c>
      <c r="J718" t="s">
        <v>764</v>
      </c>
      <c r="L718" t="s">
        <v>759</v>
      </c>
      <c r="O718" t="s">
        <v>759</v>
      </c>
      <c r="P718" t="s">
        <v>2467</v>
      </c>
      <c r="S718">
        <v>1100</v>
      </c>
      <c r="T718" t="s">
        <v>281</v>
      </c>
    </row>
    <row r="719" spans="1:20">
      <c r="A719">
        <v>1100</v>
      </c>
      <c r="B719" t="s">
        <v>11</v>
      </c>
      <c r="C719" t="s">
        <v>761</v>
      </c>
      <c r="D719" t="s">
        <v>195</v>
      </c>
      <c r="F719" t="s">
        <v>105</v>
      </c>
      <c r="G719">
        <v>1275</v>
      </c>
      <c r="H719" t="s">
        <v>2468</v>
      </c>
      <c r="I719" t="s">
        <v>2469</v>
      </c>
      <c r="J719" t="s">
        <v>764</v>
      </c>
      <c r="L719" t="s">
        <v>759</v>
      </c>
      <c r="O719" t="s">
        <v>759</v>
      </c>
      <c r="P719" t="s">
        <v>2470</v>
      </c>
      <c r="S719">
        <v>1100</v>
      </c>
      <c r="T719" t="s">
        <v>281</v>
      </c>
    </row>
    <row r="720" spans="1:20">
      <c r="A720" s="326">
        <v>2477</v>
      </c>
      <c r="B720" s="327" t="s">
        <v>11</v>
      </c>
      <c r="C720" s="304" t="s">
        <v>754</v>
      </c>
      <c r="D720" s="304" t="s">
        <v>196</v>
      </c>
      <c r="E720" s="304" t="s">
        <v>755</v>
      </c>
      <c r="F720" s="328" t="s">
        <v>110</v>
      </c>
      <c r="G720" s="304">
        <v>392.7</v>
      </c>
      <c r="H720" s="304" t="s">
        <v>756</v>
      </c>
      <c r="I720" s="333" t="s">
        <v>1007</v>
      </c>
      <c r="J720" s="308" t="s">
        <v>819</v>
      </c>
      <c r="K720" s="334" t="s">
        <v>781</v>
      </c>
      <c r="L720" s="332" t="s">
        <v>781</v>
      </c>
      <c r="M720" s="304" t="s">
        <v>781</v>
      </c>
      <c r="N720" s="304" t="s">
        <v>781</v>
      </c>
      <c r="O720" s="326" t="s">
        <v>781</v>
      </c>
      <c r="P720" s="326" t="s">
        <v>2471</v>
      </c>
      <c r="S720" s="326">
        <v>2477</v>
      </c>
      <c r="T720" t="s">
        <v>281</v>
      </c>
    </row>
    <row r="721" spans="1:20">
      <c r="A721" s="336">
        <v>2477</v>
      </c>
      <c r="B721" s="337" t="s">
        <v>11</v>
      </c>
      <c r="C721" s="317" t="s">
        <v>754</v>
      </c>
      <c r="D721" s="317" t="s">
        <v>196</v>
      </c>
      <c r="E721" s="317" t="s">
        <v>755</v>
      </c>
      <c r="F721" s="338" t="s">
        <v>69</v>
      </c>
      <c r="G721" s="317">
        <v>126</v>
      </c>
      <c r="H721" s="317" t="s">
        <v>756</v>
      </c>
      <c r="I721" s="340" t="s">
        <v>846</v>
      </c>
      <c r="J721" s="308" t="s">
        <v>819</v>
      </c>
      <c r="K721" s="334" t="s">
        <v>781</v>
      </c>
      <c r="L721" s="341" t="s">
        <v>781</v>
      </c>
      <c r="M721" s="317" t="s">
        <v>781</v>
      </c>
      <c r="N721" s="317" t="s">
        <v>781</v>
      </c>
      <c r="O721" s="336" t="s">
        <v>781</v>
      </c>
      <c r="P721" s="336" t="s">
        <v>2472</v>
      </c>
      <c r="S721" s="336">
        <v>2477</v>
      </c>
      <c r="T721" t="s">
        <v>281</v>
      </c>
    </row>
    <row r="722" spans="1:20">
      <c r="A722" s="336">
        <v>2477</v>
      </c>
      <c r="B722" s="337" t="s">
        <v>10</v>
      </c>
      <c r="C722" s="317" t="s">
        <v>754</v>
      </c>
      <c r="D722" s="317" t="s">
        <v>192</v>
      </c>
      <c r="E722" s="317" t="s">
        <v>755</v>
      </c>
      <c r="F722" s="338" t="s">
        <v>35</v>
      </c>
      <c r="G722" s="339">
        <v>6245.96</v>
      </c>
      <c r="H722" s="317" t="s">
        <v>756</v>
      </c>
      <c r="I722" s="340" t="s">
        <v>757</v>
      </c>
      <c r="J722" s="331" t="s">
        <v>781</v>
      </c>
      <c r="K722" s="312" t="s">
        <v>758</v>
      </c>
      <c r="L722" s="341" t="s">
        <v>549</v>
      </c>
      <c r="M722" s="317" t="s">
        <v>781</v>
      </c>
      <c r="N722" s="317" t="s">
        <v>781</v>
      </c>
      <c r="O722" s="336" t="s">
        <v>781</v>
      </c>
      <c r="P722" s="336" t="s">
        <v>2473</v>
      </c>
      <c r="S722" s="336">
        <v>2477</v>
      </c>
      <c r="T722" t="s">
        <v>281</v>
      </c>
    </row>
    <row r="723" spans="1:20">
      <c r="A723" s="314">
        <v>2477</v>
      </c>
      <c r="B723" s="315" t="s">
        <v>11</v>
      </c>
      <c r="C723" s="316" t="s">
        <v>761</v>
      </c>
      <c r="D723" s="317" t="s">
        <v>195</v>
      </c>
      <c r="E723" s="317" t="s">
        <v>781</v>
      </c>
      <c r="F723" s="318" t="s">
        <v>110</v>
      </c>
      <c r="G723" s="316">
        <v>2036.05</v>
      </c>
      <c r="H723" s="316" t="s">
        <v>2474</v>
      </c>
      <c r="I723" s="320" t="s">
        <v>2475</v>
      </c>
      <c r="J723" s="308" t="s">
        <v>764</v>
      </c>
      <c r="K723" s="309" t="s">
        <v>781</v>
      </c>
      <c r="L723" s="321" t="s">
        <v>781</v>
      </c>
      <c r="M723" s="322" t="s">
        <v>781</v>
      </c>
      <c r="N723" s="323" t="s">
        <v>781</v>
      </c>
      <c r="O723" s="324" t="s">
        <v>781</v>
      </c>
      <c r="P723" s="314" t="s">
        <v>2476</v>
      </c>
      <c r="S723" s="314">
        <v>2477</v>
      </c>
      <c r="T723" t="s">
        <v>281</v>
      </c>
    </row>
    <row r="724" spans="1:20">
      <c r="A724" s="314">
        <v>2477</v>
      </c>
      <c r="B724" s="315" t="s">
        <v>11</v>
      </c>
      <c r="C724" s="316" t="s">
        <v>761</v>
      </c>
      <c r="D724" s="317" t="s">
        <v>195</v>
      </c>
      <c r="E724" s="317" t="s">
        <v>781</v>
      </c>
      <c r="F724" s="318" t="s">
        <v>110</v>
      </c>
      <c r="G724" s="316">
        <v>4422.3599999999997</v>
      </c>
      <c r="H724" s="316" t="s">
        <v>2477</v>
      </c>
      <c r="I724" s="320" t="s">
        <v>2478</v>
      </c>
      <c r="J724" s="308" t="s">
        <v>764</v>
      </c>
      <c r="K724" s="309" t="s">
        <v>781</v>
      </c>
      <c r="L724" s="321" t="s">
        <v>781</v>
      </c>
      <c r="M724" s="322" t="s">
        <v>781</v>
      </c>
      <c r="N724" s="323" t="s">
        <v>781</v>
      </c>
      <c r="O724" s="324" t="s">
        <v>781</v>
      </c>
      <c r="P724" s="314" t="s">
        <v>2479</v>
      </c>
      <c r="S724" s="314">
        <v>2477</v>
      </c>
      <c r="T724" t="s">
        <v>281</v>
      </c>
    </row>
    <row r="725" spans="1:20">
      <c r="A725" s="314">
        <v>2477</v>
      </c>
      <c r="B725" s="315" t="s">
        <v>11</v>
      </c>
      <c r="C725" s="316" t="s">
        <v>761</v>
      </c>
      <c r="D725" s="317" t="s">
        <v>195</v>
      </c>
      <c r="E725" s="317" t="s">
        <v>781</v>
      </c>
      <c r="F725" s="318" t="s">
        <v>101</v>
      </c>
      <c r="G725" s="316">
        <v>827.7</v>
      </c>
      <c r="H725" s="316" t="s">
        <v>1868</v>
      </c>
      <c r="I725" s="320" t="s">
        <v>2480</v>
      </c>
      <c r="J725" s="308" t="s">
        <v>764</v>
      </c>
      <c r="K725" s="309" t="s">
        <v>781</v>
      </c>
      <c r="L725" s="321" t="s">
        <v>781</v>
      </c>
      <c r="M725" s="322" t="s">
        <v>781</v>
      </c>
      <c r="N725" s="323" t="s">
        <v>781</v>
      </c>
      <c r="O725" s="324" t="s">
        <v>781</v>
      </c>
      <c r="P725" s="314" t="s">
        <v>2481</v>
      </c>
      <c r="S725" s="314">
        <v>2477</v>
      </c>
      <c r="T725" t="s">
        <v>281</v>
      </c>
    </row>
    <row r="726" spans="1:20">
      <c r="A726" s="314">
        <v>2477</v>
      </c>
      <c r="B726" s="315" t="s">
        <v>11</v>
      </c>
      <c r="C726" s="316" t="s">
        <v>761</v>
      </c>
      <c r="D726" s="317" t="s">
        <v>195</v>
      </c>
      <c r="E726" s="317" t="s">
        <v>781</v>
      </c>
      <c r="F726" s="318" t="s">
        <v>107</v>
      </c>
      <c r="G726" s="316">
        <v>4627</v>
      </c>
      <c r="H726" s="316" t="s">
        <v>2482</v>
      </c>
      <c r="I726" s="320" t="s">
        <v>2483</v>
      </c>
      <c r="J726" s="308" t="s">
        <v>764</v>
      </c>
      <c r="K726" s="309" t="s">
        <v>781</v>
      </c>
      <c r="L726" s="321" t="s">
        <v>781</v>
      </c>
      <c r="M726" s="322" t="s">
        <v>781</v>
      </c>
      <c r="N726" s="323" t="s">
        <v>781</v>
      </c>
      <c r="O726" s="324" t="s">
        <v>781</v>
      </c>
      <c r="P726" s="314" t="s">
        <v>2484</v>
      </c>
      <c r="S726" s="314">
        <v>2477</v>
      </c>
      <c r="T726" t="s">
        <v>281</v>
      </c>
    </row>
    <row r="727" spans="1:20">
      <c r="A727" s="314">
        <v>2477</v>
      </c>
      <c r="B727" s="315" t="s">
        <v>11</v>
      </c>
      <c r="C727" s="316" t="s">
        <v>761</v>
      </c>
      <c r="D727" s="317" t="s">
        <v>195</v>
      </c>
      <c r="E727" s="317" t="s">
        <v>781</v>
      </c>
      <c r="F727" s="318" t="s">
        <v>81</v>
      </c>
      <c r="G727" s="316">
        <v>6800.31</v>
      </c>
      <c r="H727" s="316" t="s">
        <v>2485</v>
      </c>
      <c r="I727" s="320" t="s">
        <v>2486</v>
      </c>
      <c r="J727" s="308" t="s">
        <v>764</v>
      </c>
      <c r="K727" s="309" t="s">
        <v>781</v>
      </c>
      <c r="L727" s="321" t="s">
        <v>781</v>
      </c>
      <c r="M727" s="322" t="s">
        <v>781</v>
      </c>
      <c r="N727" s="323" t="s">
        <v>781</v>
      </c>
      <c r="O727" s="324" t="s">
        <v>781</v>
      </c>
      <c r="P727" s="314" t="s">
        <v>2487</v>
      </c>
      <c r="S727" s="314">
        <v>2477</v>
      </c>
      <c r="T727" t="s">
        <v>281</v>
      </c>
    </row>
    <row r="728" spans="1:20">
      <c r="A728" s="314">
        <v>2477</v>
      </c>
      <c r="B728" s="315" t="s">
        <v>11</v>
      </c>
      <c r="C728" s="316" t="s">
        <v>761</v>
      </c>
      <c r="D728" s="317" t="s">
        <v>195</v>
      </c>
      <c r="E728" s="317" t="s">
        <v>781</v>
      </c>
      <c r="F728" s="318" t="s">
        <v>91</v>
      </c>
      <c r="G728" s="316">
        <v>99</v>
      </c>
      <c r="H728" s="316" t="s">
        <v>2488</v>
      </c>
      <c r="I728" s="320" t="s">
        <v>2489</v>
      </c>
      <c r="J728" s="308" t="s">
        <v>764</v>
      </c>
      <c r="K728" s="309" t="s">
        <v>781</v>
      </c>
      <c r="L728" s="321" t="s">
        <v>781</v>
      </c>
      <c r="M728" s="322" t="s">
        <v>781</v>
      </c>
      <c r="N728" s="323" t="s">
        <v>781</v>
      </c>
      <c r="O728" s="324" t="s">
        <v>781</v>
      </c>
      <c r="P728" s="314" t="s">
        <v>2490</v>
      </c>
      <c r="S728" s="314">
        <v>2477</v>
      </c>
      <c r="T728" t="s">
        <v>281</v>
      </c>
    </row>
    <row r="729" spans="1:20">
      <c r="A729" s="314">
        <v>2477</v>
      </c>
      <c r="B729" s="315" t="s">
        <v>11</v>
      </c>
      <c r="C729" s="316" t="s">
        <v>761</v>
      </c>
      <c r="D729" s="317" t="s">
        <v>195</v>
      </c>
      <c r="E729" s="317" t="s">
        <v>781</v>
      </c>
      <c r="F729" s="318" t="s">
        <v>97</v>
      </c>
      <c r="G729" s="316">
        <v>762.64</v>
      </c>
      <c r="H729" s="316" t="s">
        <v>944</v>
      </c>
      <c r="I729" s="320" t="s">
        <v>2491</v>
      </c>
      <c r="J729" s="308" t="s">
        <v>764</v>
      </c>
      <c r="K729" s="309" t="s">
        <v>781</v>
      </c>
      <c r="L729" s="321" t="s">
        <v>781</v>
      </c>
      <c r="M729" s="322" t="s">
        <v>781</v>
      </c>
      <c r="N729" s="323" t="s">
        <v>781</v>
      </c>
      <c r="O729" s="324" t="s">
        <v>781</v>
      </c>
      <c r="P729" s="314" t="s">
        <v>2492</v>
      </c>
      <c r="S729" s="314">
        <v>2477</v>
      </c>
      <c r="T729" t="s">
        <v>281</v>
      </c>
    </row>
    <row r="730" spans="1:20">
      <c r="A730" s="314">
        <v>2477</v>
      </c>
      <c r="B730" s="315" t="s">
        <v>11</v>
      </c>
      <c r="C730" s="316" t="s">
        <v>761</v>
      </c>
      <c r="D730" s="317" t="s">
        <v>195</v>
      </c>
      <c r="E730" s="317" t="s">
        <v>781</v>
      </c>
      <c r="F730" s="318" t="s">
        <v>97</v>
      </c>
      <c r="G730" s="316">
        <v>2611.96</v>
      </c>
      <c r="H730" s="316" t="s">
        <v>944</v>
      </c>
      <c r="I730" s="320" t="s">
        <v>2491</v>
      </c>
      <c r="J730" s="308" t="s">
        <v>764</v>
      </c>
      <c r="K730" s="309" t="s">
        <v>781</v>
      </c>
      <c r="L730" s="321" t="s">
        <v>781</v>
      </c>
      <c r="M730" s="322" t="s">
        <v>781</v>
      </c>
      <c r="N730" s="323" t="s">
        <v>781</v>
      </c>
      <c r="O730" s="324" t="s">
        <v>781</v>
      </c>
      <c r="P730" s="314" t="s">
        <v>2493</v>
      </c>
      <c r="S730" s="314">
        <v>2477</v>
      </c>
      <c r="T730" t="s">
        <v>281</v>
      </c>
    </row>
    <row r="731" spans="1:20">
      <c r="A731" s="314">
        <v>2477</v>
      </c>
      <c r="B731" s="315" t="s">
        <v>11</v>
      </c>
      <c r="C731" s="316" t="s">
        <v>761</v>
      </c>
      <c r="D731" s="317" t="s">
        <v>195</v>
      </c>
      <c r="E731" s="317" t="s">
        <v>781</v>
      </c>
      <c r="F731" s="318" t="s">
        <v>103</v>
      </c>
      <c r="G731" s="316">
        <v>23779.69</v>
      </c>
      <c r="H731" s="316" t="s">
        <v>2494</v>
      </c>
      <c r="I731" s="320" t="s">
        <v>2495</v>
      </c>
      <c r="J731" s="308" t="s">
        <v>764</v>
      </c>
      <c r="K731" s="309" t="s">
        <v>781</v>
      </c>
      <c r="L731" s="321" t="s">
        <v>781</v>
      </c>
      <c r="M731" s="322" t="s">
        <v>781</v>
      </c>
      <c r="N731" s="323" t="s">
        <v>781</v>
      </c>
      <c r="O731" s="324" t="s">
        <v>781</v>
      </c>
      <c r="P731" s="314" t="s">
        <v>2496</v>
      </c>
      <c r="S731" s="314">
        <v>2477</v>
      </c>
      <c r="T731" t="s">
        <v>281</v>
      </c>
    </row>
    <row r="732" spans="1:20">
      <c r="A732" s="314">
        <v>2477</v>
      </c>
      <c r="B732" s="315" t="s">
        <v>11</v>
      </c>
      <c r="C732" s="316" t="s">
        <v>761</v>
      </c>
      <c r="D732" s="317" t="s">
        <v>195</v>
      </c>
      <c r="E732" s="317" t="s">
        <v>781</v>
      </c>
      <c r="F732" s="318" t="s">
        <v>110</v>
      </c>
      <c r="G732" s="316">
        <v>1240</v>
      </c>
      <c r="H732" s="316" t="s">
        <v>2497</v>
      </c>
      <c r="I732" s="320" t="s">
        <v>1699</v>
      </c>
      <c r="J732" s="308" t="s">
        <v>764</v>
      </c>
      <c r="K732" s="309" t="s">
        <v>781</v>
      </c>
      <c r="L732" s="321" t="s">
        <v>781</v>
      </c>
      <c r="M732" s="322" t="s">
        <v>781</v>
      </c>
      <c r="N732" s="323" t="s">
        <v>781</v>
      </c>
      <c r="O732" s="324" t="s">
        <v>781</v>
      </c>
      <c r="P732" s="314" t="s">
        <v>2498</v>
      </c>
      <c r="S732" s="314">
        <v>2477</v>
      </c>
      <c r="T732" t="s">
        <v>281</v>
      </c>
    </row>
    <row r="733" spans="1:20">
      <c r="A733" s="314">
        <v>2477</v>
      </c>
      <c r="B733" s="315" t="s">
        <v>11</v>
      </c>
      <c r="C733" s="316" t="s">
        <v>761</v>
      </c>
      <c r="D733" s="317" t="s">
        <v>195</v>
      </c>
      <c r="E733" s="317" t="s">
        <v>781</v>
      </c>
      <c r="F733" s="318" t="s">
        <v>91</v>
      </c>
      <c r="G733" s="316">
        <v>65.599999999999994</v>
      </c>
      <c r="H733" s="316" t="s">
        <v>1959</v>
      </c>
      <c r="I733" s="320" t="s">
        <v>2499</v>
      </c>
      <c r="J733" s="308" t="s">
        <v>764</v>
      </c>
      <c r="K733" s="309" t="s">
        <v>781</v>
      </c>
      <c r="L733" s="321" t="s">
        <v>781</v>
      </c>
      <c r="M733" s="322" t="s">
        <v>781</v>
      </c>
      <c r="N733" s="323" t="s">
        <v>781</v>
      </c>
      <c r="O733" s="324" t="s">
        <v>781</v>
      </c>
      <c r="P733" s="314" t="s">
        <v>2500</v>
      </c>
      <c r="S733" s="314">
        <v>2477</v>
      </c>
      <c r="T733" t="s">
        <v>281</v>
      </c>
    </row>
    <row r="734" spans="1:20">
      <c r="A734" s="314">
        <v>2477</v>
      </c>
      <c r="B734" s="315" t="s">
        <v>11</v>
      </c>
      <c r="C734" s="316" t="s">
        <v>761</v>
      </c>
      <c r="D734" s="317" t="s">
        <v>195</v>
      </c>
      <c r="E734" s="317" t="s">
        <v>781</v>
      </c>
      <c r="F734" s="318" t="s">
        <v>89</v>
      </c>
      <c r="G734" s="316">
        <v>163.24</v>
      </c>
      <c r="H734" s="316" t="s">
        <v>2501</v>
      </c>
      <c r="I734" s="320" t="s">
        <v>2139</v>
      </c>
      <c r="J734" s="308" t="s">
        <v>764</v>
      </c>
      <c r="K734" s="309" t="s">
        <v>781</v>
      </c>
      <c r="L734" s="321" t="s">
        <v>781</v>
      </c>
      <c r="M734" s="322" t="s">
        <v>781</v>
      </c>
      <c r="N734" s="323" t="s">
        <v>781</v>
      </c>
      <c r="O734" s="324" t="s">
        <v>781</v>
      </c>
      <c r="P734" s="314" t="s">
        <v>2502</v>
      </c>
      <c r="S734" s="314">
        <v>2477</v>
      </c>
      <c r="T734" t="s">
        <v>281</v>
      </c>
    </row>
    <row r="735" spans="1:20">
      <c r="A735" s="314">
        <v>2477</v>
      </c>
      <c r="B735" s="315" t="s">
        <v>11</v>
      </c>
      <c r="C735" s="316" t="s">
        <v>761</v>
      </c>
      <c r="D735" s="317" t="s">
        <v>195</v>
      </c>
      <c r="E735" s="317" t="s">
        <v>781</v>
      </c>
      <c r="F735" s="318" t="s">
        <v>110</v>
      </c>
      <c r="G735" s="316">
        <v>1580</v>
      </c>
      <c r="H735" s="316" t="s">
        <v>2503</v>
      </c>
      <c r="I735" s="320" t="s">
        <v>2504</v>
      </c>
      <c r="J735" s="308" t="s">
        <v>764</v>
      </c>
      <c r="K735" s="309" t="s">
        <v>781</v>
      </c>
      <c r="L735" s="321" t="s">
        <v>781</v>
      </c>
      <c r="M735" s="322" t="s">
        <v>781</v>
      </c>
      <c r="N735" s="323" t="s">
        <v>781</v>
      </c>
      <c r="O735" s="324" t="s">
        <v>781</v>
      </c>
      <c r="P735" s="314" t="s">
        <v>2505</v>
      </c>
      <c r="S735" s="314">
        <v>2477</v>
      </c>
      <c r="T735" t="s">
        <v>281</v>
      </c>
    </row>
    <row r="736" spans="1:20">
      <c r="A736" s="314">
        <v>2477</v>
      </c>
      <c r="B736" s="315" t="s">
        <v>11</v>
      </c>
      <c r="C736" s="316" t="s">
        <v>761</v>
      </c>
      <c r="D736" s="317" t="s">
        <v>195</v>
      </c>
      <c r="E736" s="317" t="s">
        <v>781</v>
      </c>
      <c r="F736" s="318" t="s">
        <v>110</v>
      </c>
      <c r="G736" s="316">
        <v>361.36</v>
      </c>
      <c r="H736" s="316" t="s">
        <v>1092</v>
      </c>
      <c r="I736" s="320" t="s">
        <v>2506</v>
      </c>
      <c r="J736" s="308" t="s">
        <v>764</v>
      </c>
      <c r="K736" s="309" t="s">
        <v>781</v>
      </c>
      <c r="L736" s="321" t="s">
        <v>781</v>
      </c>
      <c r="M736" s="322" t="s">
        <v>781</v>
      </c>
      <c r="N736" s="323" t="s">
        <v>781</v>
      </c>
      <c r="O736" s="324" t="s">
        <v>781</v>
      </c>
      <c r="P736" s="314" t="s">
        <v>2507</v>
      </c>
      <c r="S736" s="314">
        <v>2477</v>
      </c>
      <c r="T736" t="s">
        <v>281</v>
      </c>
    </row>
    <row r="737" spans="1:20">
      <c r="A737" s="314">
        <v>2477</v>
      </c>
      <c r="B737" s="315" t="s">
        <v>11</v>
      </c>
      <c r="C737" s="316" t="s">
        <v>761</v>
      </c>
      <c r="D737" s="317" t="s">
        <v>195</v>
      </c>
      <c r="E737" s="317" t="s">
        <v>781</v>
      </c>
      <c r="F737" s="318" t="s">
        <v>91</v>
      </c>
      <c r="G737" s="316">
        <v>48.91</v>
      </c>
      <c r="H737" s="316" t="s">
        <v>2508</v>
      </c>
      <c r="I737" s="320" t="s">
        <v>2509</v>
      </c>
      <c r="J737" s="308" t="s">
        <v>764</v>
      </c>
      <c r="K737" s="309" t="s">
        <v>781</v>
      </c>
      <c r="L737" s="321" t="s">
        <v>781</v>
      </c>
      <c r="M737" s="322" t="s">
        <v>781</v>
      </c>
      <c r="N737" s="323" t="s">
        <v>781</v>
      </c>
      <c r="O737" s="324" t="s">
        <v>781</v>
      </c>
      <c r="P737" s="314" t="s">
        <v>2510</v>
      </c>
      <c r="S737" s="314">
        <v>2477</v>
      </c>
      <c r="T737" t="s">
        <v>281</v>
      </c>
    </row>
    <row r="738" spans="1:20">
      <c r="A738" s="314">
        <v>2477</v>
      </c>
      <c r="B738" s="315" t="s">
        <v>11</v>
      </c>
      <c r="C738" s="316" t="s">
        <v>761</v>
      </c>
      <c r="D738" s="317" t="s">
        <v>195</v>
      </c>
      <c r="E738" s="317" t="s">
        <v>781</v>
      </c>
      <c r="F738" s="318" t="s">
        <v>97</v>
      </c>
      <c r="G738" s="316">
        <v>145</v>
      </c>
      <c r="H738" s="316" t="s">
        <v>2511</v>
      </c>
      <c r="I738" s="320" t="s">
        <v>1699</v>
      </c>
      <c r="J738" s="308" t="s">
        <v>764</v>
      </c>
      <c r="K738" s="309" t="s">
        <v>781</v>
      </c>
      <c r="L738" s="321" t="s">
        <v>781</v>
      </c>
      <c r="M738" s="322" t="s">
        <v>781</v>
      </c>
      <c r="N738" s="323" t="s">
        <v>781</v>
      </c>
      <c r="O738" s="324" t="s">
        <v>781</v>
      </c>
      <c r="P738" s="314" t="s">
        <v>2512</v>
      </c>
      <c r="S738" s="314">
        <v>2477</v>
      </c>
      <c r="T738" t="s">
        <v>281</v>
      </c>
    </row>
    <row r="739" spans="1:20">
      <c r="A739" s="314">
        <v>2477</v>
      </c>
      <c r="B739" s="315" t="s">
        <v>11</v>
      </c>
      <c r="C739" s="316" t="s">
        <v>761</v>
      </c>
      <c r="D739" s="317" t="s">
        <v>195</v>
      </c>
      <c r="E739" s="317" t="s">
        <v>781</v>
      </c>
      <c r="F739" s="318" t="s">
        <v>83</v>
      </c>
      <c r="G739" s="316">
        <v>1405</v>
      </c>
      <c r="H739" s="316" t="s">
        <v>1431</v>
      </c>
      <c r="I739" s="320" t="s">
        <v>2513</v>
      </c>
      <c r="J739" s="308" t="s">
        <v>764</v>
      </c>
      <c r="K739" s="309" t="s">
        <v>781</v>
      </c>
      <c r="L739" s="321" t="s">
        <v>781</v>
      </c>
      <c r="M739" s="322" t="s">
        <v>781</v>
      </c>
      <c r="N739" s="323" t="s">
        <v>781</v>
      </c>
      <c r="O739" s="324" t="s">
        <v>781</v>
      </c>
      <c r="P739" s="314" t="s">
        <v>2514</v>
      </c>
      <c r="S739" s="314">
        <v>2477</v>
      </c>
      <c r="T739" t="s">
        <v>281</v>
      </c>
    </row>
    <row r="740" spans="1:20">
      <c r="A740" s="314">
        <v>2477</v>
      </c>
      <c r="B740" s="315" t="s">
        <v>11</v>
      </c>
      <c r="C740" s="316" t="s">
        <v>761</v>
      </c>
      <c r="D740" s="317" t="s">
        <v>195</v>
      </c>
      <c r="E740" s="317" t="s">
        <v>781</v>
      </c>
      <c r="F740" s="318" t="s">
        <v>85</v>
      </c>
      <c r="G740" s="316">
        <v>400</v>
      </c>
      <c r="H740" s="316" t="s">
        <v>2515</v>
      </c>
      <c r="I740" s="320" t="s">
        <v>2516</v>
      </c>
      <c r="J740" s="308" t="s">
        <v>764</v>
      </c>
      <c r="K740" s="309" t="s">
        <v>781</v>
      </c>
      <c r="L740" s="321" t="s">
        <v>781</v>
      </c>
      <c r="M740" s="322" t="s">
        <v>781</v>
      </c>
      <c r="N740" s="323" t="s">
        <v>781</v>
      </c>
      <c r="O740" s="324" t="s">
        <v>781</v>
      </c>
      <c r="P740" s="314" t="s">
        <v>2517</v>
      </c>
      <c r="S740" s="314">
        <v>2477</v>
      </c>
      <c r="T740" t="s">
        <v>281</v>
      </c>
    </row>
    <row r="741" spans="1:20">
      <c r="A741" s="314">
        <v>2477</v>
      </c>
      <c r="B741" s="315" t="s">
        <v>11</v>
      </c>
      <c r="C741" s="316" t="s">
        <v>761</v>
      </c>
      <c r="D741" s="317" t="s">
        <v>195</v>
      </c>
      <c r="E741" s="317" t="s">
        <v>781</v>
      </c>
      <c r="F741" s="318" t="s">
        <v>97</v>
      </c>
      <c r="G741" s="316">
        <v>25</v>
      </c>
      <c r="H741" s="316" t="s">
        <v>923</v>
      </c>
      <c r="I741" s="320" t="s">
        <v>2518</v>
      </c>
      <c r="J741" s="308" t="s">
        <v>764</v>
      </c>
      <c r="K741" s="309" t="s">
        <v>781</v>
      </c>
      <c r="L741" s="321" t="s">
        <v>781</v>
      </c>
      <c r="M741" s="322" t="s">
        <v>781</v>
      </c>
      <c r="N741" s="323" t="s">
        <v>781</v>
      </c>
      <c r="O741" s="324" t="s">
        <v>781</v>
      </c>
      <c r="P741" s="314" t="s">
        <v>2519</v>
      </c>
      <c r="S741" s="314">
        <v>2477</v>
      </c>
      <c r="T741" t="s">
        <v>281</v>
      </c>
    </row>
    <row r="742" spans="1:20">
      <c r="A742" s="314">
        <v>2477</v>
      </c>
      <c r="B742" s="315" t="s">
        <v>11</v>
      </c>
      <c r="C742" s="316" t="s">
        <v>761</v>
      </c>
      <c r="D742" s="317" t="s">
        <v>195</v>
      </c>
      <c r="E742" s="317" t="s">
        <v>781</v>
      </c>
      <c r="F742" s="318" t="s">
        <v>107</v>
      </c>
      <c r="G742" s="316">
        <v>10025.75</v>
      </c>
      <c r="H742" s="316" t="s">
        <v>1255</v>
      </c>
      <c r="I742" s="320" t="s">
        <v>2520</v>
      </c>
      <c r="J742" s="308" t="s">
        <v>764</v>
      </c>
      <c r="K742" s="309" t="s">
        <v>781</v>
      </c>
      <c r="L742" s="321" t="s">
        <v>781</v>
      </c>
      <c r="M742" s="322" t="s">
        <v>781</v>
      </c>
      <c r="N742" s="323" t="s">
        <v>781</v>
      </c>
      <c r="O742" s="324" t="s">
        <v>781</v>
      </c>
      <c r="P742" s="314" t="s">
        <v>2521</v>
      </c>
      <c r="S742" s="314">
        <v>2477</v>
      </c>
      <c r="T742" t="s">
        <v>281</v>
      </c>
    </row>
    <row r="743" spans="1:20">
      <c r="A743" s="314">
        <v>2477</v>
      </c>
      <c r="B743" s="315" t="s">
        <v>11</v>
      </c>
      <c r="C743" s="316" t="s">
        <v>761</v>
      </c>
      <c r="D743" s="317" t="s">
        <v>195</v>
      </c>
      <c r="E743" s="317" t="s">
        <v>781</v>
      </c>
      <c r="F743" s="318" t="s">
        <v>105</v>
      </c>
      <c r="G743" s="316">
        <v>2632.32</v>
      </c>
      <c r="H743" s="316" t="s">
        <v>2522</v>
      </c>
      <c r="I743" s="320" t="s">
        <v>2523</v>
      </c>
      <c r="J743" s="308" t="s">
        <v>764</v>
      </c>
      <c r="K743" s="309" t="s">
        <v>781</v>
      </c>
      <c r="L743" s="321" t="s">
        <v>781</v>
      </c>
      <c r="M743" s="322" t="s">
        <v>781</v>
      </c>
      <c r="N743" s="323" t="s">
        <v>781</v>
      </c>
      <c r="O743" s="324" t="s">
        <v>781</v>
      </c>
      <c r="P743" s="314" t="s">
        <v>2524</v>
      </c>
      <c r="S743" s="314">
        <v>2477</v>
      </c>
      <c r="T743" t="s">
        <v>281</v>
      </c>
    </row>
    <row r="744" spans="1:20">
      <c r="A744" s="314">
        <v>2477</v>
      </c>
      <c r="B744" s="315" t="s">
        <v>11</v>
      </c>
      <c r="C744" s="316" t="s">
        <v>761</v>
      </c>
      <c r="D744" s="317" t="s">
        <v>195</v>
      </c>
      <c r="E744" s="317" t="s">
        <v>781</v>
      </c>
      <c r="F744" s="318" t="s">
        <v>110</v>
      </c>
      <c r="G744" s="316">
        <v>2440.96</v>
      </c>
      <c r="H744" s="316" t="s">
        <v>1587</v>
      </c>
      <c r="I744" s="320" t="s">
        <v>2525</v>
      </c>
      <c r="J744" s="308" t="s">
        <v>764</v>
      </c>
      <c r="K744" s="309" t="s">
        <v>781</v>
      </c>
      <c r="L744" s="321" t="s">
        <v>781</v>
      </c>
      <c r="M744" s="322" t="s">
        <v>781</v>
      </c>
      <c r="N744" s="323" t="s">
        <v>781</v>
      </c>
      <c r="O744" s="324" t="s">
        <v>781</v>
      </c>
      <c r="P744" s="314" t="s">
        <v>2526</v>
      </c>
      <c r="S744" s="314">
        <v>2477</v>
      </c>
      <c r="T744" t="s">
        <v>281</v>
      </c>
    </row>
    <row r="745" spans="1:20">
      <c r="A745" s="314">
        <v>2477</v>
      </c>
      <c r="B745" s="315" t="s">
        <v>11</v>
      </c>
      <c r="C745" s="316" t="s">
        <v>761</v>
      </c>
      <c r="D745" s="317" t="s">
        <v>195</v>
      </c>
      <c r="E745" s="317" t="s">
        <v>781</v>
      </c>
      <c r="F745" s="318" t="s">
        <v>105</v>
      </c>
      <c r="G745" s="316">
        <v>1466.4</v>
      </c>
      <c r="H745" s="316" t="s">
        <v>1587</v>
      </c>
      <c r="I745" s="320" t="s">
        <v>2527</v>
      </c>
      <c r="J745" s="308" t="s">
        <v>764</v>
      </c>
      <c r="K745" s="309" t="s">
        <v>781</v>
      </c>
      <c r="L745" s="321" t="s">
        <v>781</v>
      </c>
      <c r="M745" s="322" t="s">
        <v>781</v>
      </c>
      <c r="N745" s="323" t="s">
        <v>781</v>
      </c>
      <c r="O745" s="324" t="s">
        <v>781</v>
      </c>
      <c r="P745" s="314" t="s">
        <v>2528</v>
      </c>
      <c r="S745" s="314">
        <v>2477</v>
      </c>
      <c r="T745" t="s">
        <v>281</v>
      </c>
    </row>
    <row r="746" spans="1:20">
      <c r="A746" s="314">
        <v>2477</v>
      </c>
      <c r="B746" s="315" t="s">
        <v>11</v>
      </c>
      <c r="C746" s="316" t="s">
        <v>761</v>
      </c>
      <c r="D746" s="317" t="s">
        <v>195</v>
      </c>
      <c r="E746" s="317" t="s">
        <v>781</v>
      </c>
      <c r="F746" s="318" t="s">
        <v>85</v>
      </c>
      <c r="G746" s="316">
        <v>7100</v>
      </c>
      <c r="H746" s="316" t="s">
        <v>828</v>
      </c>
      <c r="I746" s="320" t="s">
        <v>2529</v>
      </c>
      <c r="J746" s="308" t="s">
        <v>764</v>
      </c>
      <c r="K746" s="309" t="s">
        <v>781</v>
      </c>
      <c r="L746" s="321" t="s">
        <v>781</v>
      </c>
      <c r="M746" s="322" t="s">
        <v>781</v>
      </c>
      <c r="N746" s="323" t="s">
        <v>781</v>
      </c>
      <c r="O746" s="324" t="s">
        <v>781</v>
      </c>
      <c r="P746" s="314" t="s">
        <v>2530</v>
      </c>
      <c r="S746" s="314">
        <v>2477</v>
      </c>
      <c r="T746" t="s">
        <v>281</v>
      </c>
    </row>
    <row r="747" spans="1:20">
      <c r="A747" s="314">
        <v>2477</v>
      </c>
      <c r="B747" s="315" t="s">
        <v>11</v>
      </c>
      <c r="C747" s="316" t="s">
        <v>761</v>
      </c>
      <c r="D747" s="317" t="s">
        <v>195</v>
      </c>
      <c r="E747" s="317" t="s">
        <v>781</v>
      </c>
      <c r="F747" s="318" t="s">
        <v>85</v>
      </c>
      <c r="G747" s="316">
        <v>6800</v>
      </c>
      <c r="H747" s="316" t="s">
        <v>828</v>
      </c>
      <c r="I747" s="320" t="s">
        <v>2531</v>
      </c>
      <c r="J747" s="308" t="s">
        <v>764</v>
      </c>
      <c r="K747" s="309" t="s">
        <v>781</v>
      </c>
      <c r="L747" s="321" t="s">
        <v>781</v>
      </c>
      <c r="M747" s="322" t="s">
        <v>781</v>
      </c>
      <c r="N747" s="323" t="s">
        <v>781</v>
      </c>
      <c r="O747" s="324" t="s">
        <v>781</v>
      </c>
      <c r="P747" s="314" t="s">
        <v>2532</v>
      </c>
      <c r="S747" s="314">
        <v>2477</v>
      </c>
      <c r="T747" t="s">
        <v>281</v>
      </c>
    </row>
    <row r="748" spans="1:20">
      <c r="A748" s="314">
        <v>2477</v>
      </c>
      <c r="B748" s="315" t="s">
        <v>10</v>
      </c>
      <c r="C748" s="316" t="s">
        <v>754</v>
      </c>
      <c r="D748" s="317" t="s">
        <v>192</v>
      </c>
      <c r="E748" s="317" t="s">
        <v>781</v>
      </c>
      <c r="F748" s="318" t="s">
        <v>35</v>
      </c>
      <c r="G748" s="316">
        <v>3932</v>
      </c>
      <c r="H748" s="316" t="s">
        <v>754</v>
      </c>
      <c r="I748" s="320" t="s">
        <v>2533</v>
      </c>
      <c r="J748" s="335" t="s">
        <v>781</v>
      </c>
      <c r="K748" s="312" t="s">
        <v>758</v>
      </c>
      <c r="L748" s="321" t="s">
        <v>549</v>
      </c>
      <c r="M748" s="322" t="s">
        <v>781</v>
      </c>
      <c r="N748" s="323" t="s">
        <v>781</v>
      </c>
      <c r="O748" s="324" t="s">
        <v>781</v>
      </c>
      <c r="P748" s="314" t="s">
        <v>2534</v>
      </c>
      <c r="S748" s="314">
        <v>2477</v>
      </c>
      <c r="T748" t="s">
        <v>281</v>
      </c>
    </row>
    <row r="749" spans="1:20">
      <c r="A749" s="326">
        <v>3436</v>
      </c>
      <c r="B749" s="327" t="s">
        <v>11</v>
      </c>
      <c r="C749" s="304" t="s">
        <v>754</v>
      </c>
      <c r="D749" s="304" t="s">
        <v>196</v>
      </c>
      <c r="E749" s="304" t="s">
        <v>755</v>
      </c>
      <c r="F749" s="328" t="s">
        <v>69</v>
      </c>
      <c r="G749" s="304">
        <v>126</v>
      </c>
      <c r="H749" s="304" t="s">
        <v>756</v>
      </c>
      <c r="I749" s="333" t="s">
        <v>846</v>
      </c>
      <c r="J749" s="308" t="s">
        <v>819</v>
      </c>
      <c r="K749" s="334" t="s">
        <v>781</v>
      </c>
      <c r="L749" s="332" t="s">
        <v>781</v>
      </c>
      <c r="M749" s="304" t="s">
        <v>781</v>
      </c>
      <c r="N749" s="304" t="s">
        <v>781</v>
      </c>
      <c r="O749" s="326" t="s">
        <v>781</v>
      </c>
      <c r="P749" s="326" t="s">
        <v>2535</v>
      </c>
      <c r="S749" s="326">
        <v>3436</v>
      </c>
      <c r="T749" t="s">
        <v>281</v>
      </c>
    </row>
    <row r="750" spans="1:20">
      <c r="A750">
        <v>3432</v>
      </c>
      <c r="B750" t="s">
        <v>10</v>
      </c>
      <c r="C750" t="s">
        <v>754</v>
      </c>
      <c r="D750" t="s">
        <v>192</v>
      </c>
      <c r="E750" t="s">
        <v>755</v>
      </c>
      <c r="F750" t="s">
        <v>35</v>
      </c>
      <c r="G750">
        <v>21179.33</v>
      </c>
      <c r="H750" t="s">
        <v>756</v>
      </c>
      <c r="I750" t="s">
        <v>757</v>
      </c>
      <c r="K750" t="s">
        <v>758</v>
      </c>
      <c r="L750" t="s">
        <v>549</v>
      </c>
      <c r="O750" t="s">
        <v>759</v>
      </c>
      <c r="P750" t="s">
        <v>2536</v>
      </c>
      <c r="S750">
        <v>3432</v>
      </c>
      <c r="T750" t="s">
        <v>281</v>
      </c>
    </row>
    <row r="751" spans="1:20">
      <c r="A751">
        <v>3432</v>
      </c>
      <c r="B751" t="s">
        <v>11</v>
      </c>
      <c r="C751" t="s">
        <v>754</v>
      </c>
      <c r="D751" t="s">
        <v>196</v>
      </c>
      <c r="E751" t="s">
        <v>755</v>
      </c>
      <c r="F751" t="s">
        <v>112</v>
      </c>
      <c r="G751">
        <v>4028</v>
      </c>
      <c r="H751" t="s">
        <v>756</v>
      </c>
      <c r="I751" t="s">
        <v>859</v>
      </c>
      <c r="J751" t="s">
        <v>819</v>
      </c>
      <c r="L751" t="s">
        <v>759</v>
      </c>
      <c r="O751" t="s">
        <v>759</v>
      </c>
      <c r="P751" t="s">
        <v>2537</v>
      </c>
      <c r="S751">
        <v>3432</v>
      </c>
      <c r="T751" t="s">
        <v>281</v>
      </c>
    </row>
    <row r="752" spans="1:20">
      <c r="A752">
        <v>3432</v>
      </c>
      <c r="B752" t="s">
        <v>11</v>
      </c>
      <c r="C752" t="s">
        <v>761</v>
      </c>
      <c r="D752" t="s">
        <v>195</v>
      </c>
      <c r="F752" t="s">
        <v>85</v>
      </c>
      <c r="G752">
        <v>1458.77</v>
      </c>
      <c r="H752" t="s">
        <v>2538</v>
      </c>
      <c r="I752" t="s">
        <v>2539</v>
      </c>
      <c r="J752" t="s">
        <v>764</v>
      </c>
      <c r="L752" t="s">
        <v>759</v>
      </c>
      <c r="O752" t="s">
        <v>759</v>
      </c>
      <c r="P752" t="s">
        <v>2540</v>
      </c>
      <c r="S752">
        <v>3432</v>
      </c>
      <c r="T752" t="s">
        <v>281</v>
      </c>
    </row>
    <row r="753" spans="1:20">
      <c r="A753">
        <v>3432</v>
      </c>
      <c r="B753" t="s">
        <v>11</v>
      </c>
      <c r="C753" t="s">
        <v>761</v>
      </c>
      <c r="D753" t="s">
        <v>195</v>
      </c>
      <c r="F753" t="s">
        <v>85</v>
      </c>
      <c r="G753">
        <v>2165.63</v>
      </c>
      <c r="H753" t="s">
        <v>2538</v>
      </c>
      <c r="I753" t="s">
        <v>2539</v>
      </c>
      <c r="J753" t="s">
        <v>764</v>
      </c>
      <c r="L753" t="s">
        <v>759</v>
      </c>
      <c r="O753" t="s">
        <v>759</v>
      </c>
      <c r="P753" t="s">
        <v>2541</v>
      </c>
      <c r="S753">
        <v>3432</v>
      </c>
      <c r="T753" t="s">
        <v>281</v>
      </c>
    </row>
    <row r="754" spans="1:20">
      <c r="A754">
        <v>3432</v>
      </c>
      <c r="B754" t="s">
        <v>11</v>
      </c>
      <c r="C754" t="s">
        <v>761</v>
      </c>
      <c r="D754" t="s">
        <v>195</v>
      </c>
      <c r="F754" t="s">
        <v>85</v>
      </c>
      <c r="G754">
        <v>3948.92</v>
      </c>
      <c r="H754" t="s">
        <v>2538</v>
      </c>
      <c r="I754" t="s">
        <v>2539</v>
      </c>
      <c r="J754" t="s">
        <v>764</v>
      </c>
      <c r="L754" t="s">
        <v>759</v>
      </c>
      <c r="O754" t="s">
        <v>759</v>
      </c>
      <c r="P754" t="s">
        <v>2542</v>
      </c>
      <c r="S754">
        <v>3432</v>
      </c>
      <c r="T754" t="s">
        <v>281</v>
      </c>
    </row>
    <row r="755" spans="1:20">
      <c r="A755">
        <v>3432</v>
      </c>
      <c r="B755" t="s">
        <v>11</v>
      </c>
      <c r="C755" t="s">
        <v>761</v>
      </c>
      <c r="D755" t="s">
        <v>195</v>
      </c>
      <c r="F755" t="s">
        <v>85</v>
      </c>
      <c r="G755">
        <v>687.71</v>
      </c>
      <c r="H755" t="s">
        <v>2538</v>
      </c>
      <c r="I755" t="s">
        <v>2539</v>
      </c>
      <c r="J755" t="s">
        <v>764</v>
      </c>
      <c r="L755" t="s">
        <v>759</v>
      </c>
      <c r="O755" t="s">
        <v>759</v>
      </c>
      <c r="P755" t="s">
        <v>2543</v>
      </c>
      <c r="S755">
        <v>3432</v>
      </c>
      <c r="T755" t="s">
        <v>281</v>
      </c>
    </row>
    <row r="756" spans="1:20">
      <c r="A756">
        <v>3432</v>
      </c>
      <c r="B756" t="s">
        <v>11</v>
      </c>
      <c r="C756" t="s">
        <v>761</v>
      </c>
      <c r="D756" t="s">
        <v>195</v>
      </c>
      <c r="F756" t="s">
        <v>85</v>
      </c>
      <c r="G756">
        <v>376.57</v>
      </c>
      <c r="H756" t="s">
        <v>2538</v>
      </c>
      <c r="I756" t="s">
        <v>2539</v>
      </c>
      <c r="J756" t="s">
        <v>764</v>
      </c>
      <c r="L756" t="s">
        <v>759</v>
      </c>
      <c r="O756" t="s">
        <v>759</v>
      </c>
      <c r="P756" t="s">
        <v>2544</v>
      </c>
      <c r="S756">
        <v>3432</v>
      </c>
      <c r="T756" t="s">
        <v>281</v>
      </c>
    </row>
    <row r="757" spans="1:20">
      <c r="A757">
        <v>3432</v>
      </c>
      <c r="B757" t="s">
        <v>11</v>
      </c>
      <c r="C757" t="s">
        <v>761</v>
      </c>
      <c r="D757" t="s">
        <v>195</v>
      </c>
      <c r="F757" t="s">
        <v>85</v>
      </c>
      <c r="G757">
        <v>686.99</v>
      </c>
      <c r="H757" t="s">
        <v>2545</v>
      </c>
      <c r="I757" t="s">
        <v>2546</v>
      </c>
      <c r="J757" t="s">
        <v>764</v>
      </c>
      <c r="L757" t="s">
        <v>759</v>
      </c>
      <c r="O757" t="s">
        <v>759</v>
      </c>
      <c r="P757" t="s">
        <v>2547</v>
      </c>
      <c r="S757">
        <v>3432</v>
      </c>
      <c r="T757" t="s">
        <v>281</v>
      </c>
    </row>
    <row r="758" spans="1:20">
      <c r="A758">
        <v>3432</v>
      </c>
      <c r="B758" t="s">
        <v>11</v>
      </c>
      <c r="C758" t="s">
        <v>761</v>
      </c>
      <c r="D758" t="s">
        <v>195</v>
      </c>
      <c r="F758" t="s">
        <v>85</v>
      </c>
      <c r="G758">
        <v>1781.85</v>
      </c>
      <c r="H758" t="s">
        <v>2545</v>
      </c>
      <c r="I758" t="s">
        <v>2546</v>
      </c>
      <c r="J758" t="s">
        <v>764</v>
      </c>
      <c r="L758" t="s">
        <v>759</v>
      </c>
      <c r="O758" t="s">
        <v>759</v>
      </c>
      <c r="P758" t="s">
        <v>2548</v>
      </c>
      <c r="S758">
        <v>3432</v>
      </c>
      <c r="T758" t="s">
        <v>281</v>
      </c>
    </row>
    <row r="759" spans="1:20">
      <c r="A759">
        <v>3432</v>
      </c>
      <c r="B759" t="s">
        <v>11</v>
      </c>
      <c r="C759" t="s">
        <v>761</v>
      </c>
      <c r="D759" t="s">
        <v>195</v>
      </c>
      <c r="F759" t="s">
        <v>85</v>
      </c>
      <c r="G759">
        <v>2004.43</v>
      </c>
      <c r="H759" t="s">
        <v>2545</v>
      </c>
      <c r="I759" t="s">
        <v>2546</v>
      </c>
      <c r="J759" t="s">
        <v>764</v>
      </c>
      <c r="L759" t="s">
        <v>759</v>
      </c>
      <c r="O759" t="s">
        <v>759</v>
      </c>
      <c r="P759" t="s">
        <v>2549</v>
      </c>
      <c r="S759">
        <v>3432</v>
      </c>
      <c r="T759" t="s">
        <v>281</v>
      </c>
    </row>
    <row r="760" spans="1:20">
      <c r="A760">
        <v>3432</v>
      </c>
      <c r="B760" t="s">
        <v>11</v>
      </c>
      <c r="C760" t="s">
        <v>761</v>
      </c>
      <c r="D760" t="s">
        <v>195</v>
      </c>
      <c r="F760" t="s">
        <v>85</v>
      </c>
      <c r="G760">
        <v>672.5</v>
      </c>
      <c r="H760" t="s">
        <v>2545</v>
      </c>
      <c r="I760" t="s">
        <v>2546</v>
      </c>
      <c r="J760" t="s">
        <v>764</v>
      </c>
      <c r="L760" t="s">
        <v>759</v>
      </c>
      <c r="O760" t="s">
        <v>759</v>
      </c>
      <c r="P760" t="s">
        <v>2550</v>
      </c>
      <c r="S760">
        <v>3432</v>
      </c>
      <c r="T760" t="s">
        <v>281</v>
      </c>
    </row>
    <row r="761" spans="1:20">
      <c r="A761">
        <v>3432</v>
      </c>
      <c r="B761" t="s">
        <v>11</v>
      </c>
      <c r="C761" t="s">
        <v>761</v>
      </c>
      <c r="D761" t="s">
        <v>195</v>
      </c>
      <c r="F761" t="s">
        <v>103</v>
      </c>
      <c r="G761">
        <v>492.75</v>
      </c>
      <c r="H761" t="s">
        <v>995</v>
      </c>
      <c r="I761" t="s">
        <v>2551</v>
      </c>
      <c r="J761" t="s">
        <v>764</v>
      </c>
      <c r="L761" t="s">
        <v>759</v>
      </c>
      <c r="O761" t="s">
        <v>759</v>
      </c>
      <c r="P761" t="s">
        <v>2552</v>
      </c>
      <c r="S761">
        <v>3432</v>
      </c>
      <c r="T761" t="s">
        <v>281</v>
      </c>
    </row>
    <row r="762" spans="1:20">
      <c r="A762">
        <v>3432</v>
      </c>
      <c r="B762" t="s">
        <v>11</v>
      </c>
      <c r="C762" t="s">
        <v>761</v>
      </c>
      <c r="D762" t="s">
        <v>195</v>
      </c>
      <c r="F762" t="s">
        <v>97</v>
      </c>
      <c r="G762">
        <v>1044.6099999999999</v>
      </c>
      <c r="H762" t="s">
        <v>2553</v>
      </c>
      <c r="I762" t="s">
        <v>2554</v>
      </c>
      <c r="J762" t="s">
        <v>764</v>
      </c>
      <c r="L762" t="s">
        <v>759</v>
      </c>
      <c r="O762" t="s">
        <v>759</v>
      </c>
      <c r="P762" t="s">
        <v>2555</v>
      </c>
      <c r="S762">
        <v>3432</v>
      </c>
      <c r="T762" t="s">
        <v>281</v>
      </c>
    </row>
    <row r="763" spans="1:20">
      <c r="A763">
        <v>3432</v>
      </c>
      <c r="B763" t="s">
        <v>11</v>
      </c>
      <c r="C763" t="s">
        <v>761</v>
      </c>
      <c r="D763" t="s">
        <v>195</v>
      </c>
      <c r="F763" t="s">
        <v>110</v>
      </c>
      <c r="G763">
        <v>2028.37</v>
      </c>
      <c r="H763" t="s">
        <v>1092</v>
      </c>
      <c r="I763" t="s">
        <v>2556</v>
      </c>
      <c r="J763" t="s">
        <v>764</v>
      </c>
      <c r="L763" t="s">
        <v>759</v>
      </c>
      <c r="O763" t="s">
        <v>759</v>
      </c>
      <c r="P763" t="s">
        <v>2557</v>
      </c>
      <c r="S763">
        <v>3432</v>
      </c>
      <c r="T763" t="s">
        <v>281</v>
      </c>
    </row>
    <row r="764" spans="1:20">
      <c r="A764">
        <v>3432</v>
      </c>
      <c r="B764" t="s">
        <v>11</v>
      </c>
      <c r="C764" t="s">
        <v>761</v>
      </c>
      <c r="D764" t="s">
        <v>195</v>
      </c>
      <c r="F764" t="s">
        <v>105</v>
      </c>
      <c r="G764">
        <v>3237.5099999999998</v>
      </c>
      <c r="H764" t="s">
        <v>1092</v>
      </c>
      <c r="I764" t="s">
        <v>2558</v>
      </c>
      <c r="J764" t="s">
        <v>764</v>
      </c>
      <c r="L764" t="s">
        <v>759</v>
      </c>
      <c r="O764" t="s">
        <v>759</v>
      </c>
      <c r="P764" t="s">
        <v>2559</v>
      </c>
      <c r="S764">
        <v>3432</v>
      </c>
      <c r="T764" t="s">
        <v>281</v>
      </c>
    </row>
    <row r="765" spans="1:20">
      <c r="A765">
        <v>3432</v>
      </c>
      <c r="B765" t="s">
        <v>11</v>
      </c>
      <c r="C765" t="s">
        <v>761</v>
      </c>
      <c r="D765" t="s">
        <v>195</v>
      </c>
      <c r="F765" t="s">
        <v>105</v>
      </c>
      <c r="G765">
        <v>1463.48</v>
      </c>
      <c r="H765" t="s">
        <v>1608</v>
      </c>
      <c r="I765" t="s">
        <v>2558</v>
      </c>
      <c r="J765" t="s">
        <v>764</v>
      </c>
      <c r="L765" t="s">
        <v>759</v>
      </c>
      <c r="O765" t="s">
        <v>759</v>
      </c>
      <c r="P765" t="s">
        <v>2560</v>
      </c>
      <c r="S765">
        <v>3432</v>
      </c>
      <c r="T765" t="s">
        <v>281</v>
      </c>
    </row>
    <row r="766" spans="1:20">
      <c r="A766">
        <v>3432</v>
      </c>
      <c r="B766" t="s">
        <v>11</v>
      </c>
      <c r="C766" t="s">
        <v>761</v>
      </c>
      <c r="D766" t="s">
        <v>195</v>
      </c>
      <c r="F766" t="s">
        <v>110</v>
      </c>
      <c r="G766">
        <v>2880.4</v>
      </c>
      <c r="H766" t="s">
        <v>1608</v>
      </c>
      <c r="I766" t="s">
        <v>2556</v>
      </c>
      <c r="J766" t="s">
        <v>764</v>
      </c>
      <c r="L766" t="s">
        <v>759</v>
      </c>
      <c r="O766" t="s">
        <v>759</v>
      </c>
      <c r="P766" t="s">
        <v>2561</v>
      </c>
      <c r="S766">
        <v>3432</v>
      </c>
      <c r="T766" t="s">
        <v>281</v>
      </c>
    </row>
    <row r="767" spans="1:20">
      <c r="A767">
        <v>3432</v>
      </c>
      <c r="B767" t="s">
        <v>11</v>
      </c>
      <c r="C767" t="s">
        <v>761</v>
      </c>
      <c r="D767" t="s">
        <v>195</v>
      </c>
      <c r="F767" t="s">
        <v>105</v>
      </c>
      <c r="G767">
        <v>2492</v>
      </c>
      <c r="H767" t="s">
        <v>2562</v>
      </c>
      <c r="I767" t="s">
        <v>2558</v>
      </c>
      <c r="J767" t="s">
        <v>764</v>
      </c>
      <c r="L767" t="s">
        <v>759</v>
      </c>
      <c r="O767" t="s">
        <v>759</v>
      </c>
      <c r="P767" t="s">
        <v>2563</v>
      </c>
      <c r="S767">
        <v>3432</v>
      </c>
      <c r="T767" t="s">
        <v>281</v>
      </c>
    </row>
    <row r="768" spans="1:20">
      <c r="A768">
        <v>3432</v>
      </c>
      <c r="B768" t="s">
        <v>11</v>
      </c>
      <c r="C768" t="s">
        <v>761</v>
      </c>
      <c r="D768" t="s">
        <v>195</v>
      </c>
      <c r="F768" t="s">
        <v>110</v>
      </c>
      <c r="G768">
        <v>3850</v>
      </c>
      <c r="H768" t="s">
        <v>2564</v>
      </c>
      <c r="I768" t="s">
        <v>2565</v>
      </c>
      <c r="J768" t="s">
        <v>764</v>
      </c>
      <c r="L768" t="s">
        <v>759</v>
      </c>
      <c r="O768" t="s">
        <v>759</v>
      </c>
      <c r="P768" t="s">
        <v>2566</v>
      </c>
      <c r="S768">
        <v>3432</v>
      </c>
      <c r="T768" t="s">
        <v>281</v>
      </c>
    </row>
    <row r="769" spans="1:20">
      <c r="A769">
        <v>3432</v>
      </c>
      <c r="B769" t="s">
        <v>11</v>
      </c>
      <c r="C769" t="s">
        <v>761</v>
      </c>
      <c r="D769" t="s">
        <v>195</v>
      </c>
      <c r="F769" t="s">
        <v>89</v>
      </c>
      <c r="G769">
        <v>716.07</v>
      </c>
      <c r="H769" t="s">
        <v>914</v>
      </c>
      <c r="I769" t="s">
        <v>2567</v>
      </c>
      <c r="J769" t="s">
        <v>764</v>
      </c>
      <c r="L769" t="s">
        <v>759</v>
      </c>
      <c r="O769" t="s">
        <v>759</v>
      </c>
      <c r="P769" t="s">
        <v>2568</v>
      </c>
      <c r="S769">
        <v>3432</v>
      </c>
      <c r="T769" t="s">
        <v>281</v>
      </c>
    </row>
    <row r="770" spans="1:20">
      <c r="A770">
        <v>3432</v>
      </c>
      <c r="B770" t="s">
        <v>11</v>
      </c>
      <c r="C770" t="s">
        <v>761</v>
      </c>
      <c r="D770" t="s">
        <v>195</v>
      </c>
      <c r="F770" t="s">
        <v>97</v>
      </c>
      <c r="G770">
        <v>3727.76</v>
      </c>
      <c r="H770" t="s">
        <v>944</v>
      </c>
      <c r="I770" t="s">
        <v>2569</v>
      </c>
      <c r="J770" t="s">
        <v>764</v>
      </c>
      <c r="L770" t="s">
        <v>759</v>
      </c>
      <c r="O770" t="s">
        <v>759</v>
      </c>
      <c r="P770" t="s">
        <v>2570</v>
      </c>
      <c r="S770">
        <v>3432</v>
      </c>
      <c r="T770" t="s">
        <v>281</v>
      </c>
    </row>
    <row r="771" spans="1:20">
      <c r="A771">
        <v>3432</v>
      </c>
      <c r="B771" t="s">
        <v>11</v>
      </c>
      <c r="C771" t="s">
        <v>761</v>
      </c>
      <c r="D771" t="s">
        <v>195</v>
      </c>
      <c r="F771" t="s">
        <v>89</v>
      </c>
      <c r="G771">
        <v>651.51</v>
      </c>
      <c r="H771" t="s">
        <v>914</v>
      </c>
      <c r="I771" t="s">
        <v>2567</v>
      </c>
      <c r="J771" t="s">
        <v>764</v>
      </c>
      <c r="L771" t="s">
        <v>759</v>
      </c>
      <c r="O771" t="s">
        <v>759</v>
      </c>
      <c r="P771" t="s">
        <v>2571</v>
      </c>
      <c r="S771">
        <v>3432</v>
      </c>
      <c r="T771" t="s">
        <v>281</v>
      </c>
    </row>
    <row r="772" spans="1:20">
      <c r="A772">
        <v>3432</v>
      </c>
      <c r="B772" t="s">
        <v>11</v>
      </c>
      <c r="C772" t="s">
        <v>761</v>
      </c>
      <c r="D772" t="s">
        <v>195</v>
      </c>
      <c r="F772" t="s">
        <v>110</v>
      </c>
      <c r="G772">
        <v>734</v>
      </c>
      <c r="H772" t="s">
        <v>2562</v>
      </c>
      <c r="I772" t="s">
        <v>2556</v>
      </c>
      <c r="J772" t="s">
        <v>764</v>
      </c>
      <c r="L772" t="s">
        <v>759</v>
      </c>
      <c r="O772" t="s">
        <v>759</v>
      </c>
      <c r="P772" t="s">
        <v>2572</v>
      </c>
      <c r="S772">
        <v>3432</v>
      </c>
      <c r="T772" t="s">
        <v>281</v>
      </c>
    </row>
    <row r="773" spans="1:20">
      <c r="A773">
        <v>3432</v>
      </c>
      <c r="B773" t="s">
        <v>11</v>
      </c>
      <c r="C773" t="s">
        <v>761</v>
      </c>
      <c r="D773" t="s">
        <v>195</v>
      </c>
      <c r="F773" t="s">
        <v>97</v>
      </c>
      <c r="G773">
        <v>75.959999999999994</v>
      </c>
      <c r="H773" t="s">
        <v>2573</v>
      </c>
      <c r="I773" t="s">
        <v>2574</v>
      </c>
      <c r="J773" t="s">
        <v>764</v>
      </c>
      <c r="L773" t="s">
        <v>759</v>
      </c>
      <c r="O773" t="s">
        <v>759</v>
      </c>
      <c r="P773" t="s">
        <v>2575</v>
      </c>
      <c r="S773">
        <v>3432</v>
      </c>
      <c r="T773" t="s">
        <v>281</v>
      </c>
    </row>
    <row r="774" spans="1:20">
      <c r="A774">
        <v>3432</v>
      </c>
      <c r="B774" t="s">
        <v>11</v>
      </c>
      <c r="C774" t="s">
        <v>761</v>
      </c>
      <c r="D774" t="s">
        <v>195</v>
      </c>
      <c r="F774" t="s">
        <v>97</v>
      </c>
      <c r="G774">
        <v>110.7</v>
      </c>
      <c r="H774" t="s">
        <v>914</v>
      </c>
      <c r="I774" t="s">
        <v>2576</v>
      </c>
      <c r="J774" t="s">
        <v>764</v>
      </c>
      <c r="L774" t="s">
        <v>759</v>
      </c>
      <c r="O774" t="s">
        <v>759</v>
      </c>
      <c r="P774" t="s">
        <v>2577</v>
      </c>
      <c r="S774">
        <v>3432</v>
      </c>
      <c r="T774" t="s">
        <v>281</v>
      </c>
    </row>
    <row r="775" spans="1:20">
      <c r="A775" s="326">
        <v>2099</v>
      </c>
      <c r="B775" s="327" t="s">
        <v>10</v>
      </c>
      <c r="C775" s="304" t="s">
        <v>754</v>
      </c>
      <c r="D775" s="304" t="s">
        <v>192</v>
      </c>
      <c r="E775" s="304" t="s">
        <v>755</v>
      </c>
      <c r="F775" s="328" t="s">
        <v>35</v>
      </c>
      <c r="G775" s="329">
        <v>8337.09</v>
      </c>
      <c r="H775" s="304" t="s">
        <v>756</v>
      </c>
      <c r="I775" s="333" t="s">
        <v>757</v>
      </c>
      <c r="J775" s="331" t="s">
        <v>781</v>
      </c>
      <c r="K775" s="312" t="s">
        <v>758</v>
      </c>
      <c r="L775" s="332" t="s">
        <v>549</v>
      </c>
      <c r="M775" s="304" t="s">
        <v>781</v>
      </c>
      <c r="N775" s="304" t="s">
        <v>781</v>
      </c>
      <c r="O775" s="326" t="s">
        <v>781</v>
      </c>
      <c r="P775" s="326" t="s">
        <v>2578</v>
      </c>
      <c r="S775" s="326">
        <v>2099</v>
      </c>
      <c r="T775" t="s">
        <v>281</v>
      </c>
    </row>
    <row r="776" spans="1:20">
      <c r="A776" s="314">
        <v>2099</v>
      </c>
      <c r="B776" s="315" t="s">
        <v>11</v>
      </c>
      <c r="C776" s="316" t="s">
        <v>761</v>
      </c>
      <c r="D776" s="317" t="s">
        <v>195</v>
      </c>
      <c r="E776" s="317" t="s">
        <v>781</v>
      </c>
      <c r="F776" s="318" t="s">
        <v>105</v>
      </c>
      <c r="G776" s="316">
        <v>630</v>
      </c>
      <c r="H776" s="316" t="s">
        <v>1190</v>
      </c>
      <c r="I776" s="320" t="s">
        <v>2579</v>
      </c>
      <c r="J776" s="308" t="s">
        <v>764</v>
      </c>
      <c r="K776" s="309" t="s">
        <v>781</v>
      </c>
      <c r="L776" s="321" t="s">
        <v>781</v>
      </c>
      <c r="M776" s="322" t="s">
        <v>781</v>
      </c>
      <c r="N776" s="323" t="s">
        <v>781</v>
      </c>
      <c r="O776" s="324" t="s">
        <v>781</v>
      </c>
      <c r="P776" s="314" t="s">
        <v>2580</v>
      </c>
      <c r="S776" s="314">
        <v>2099</v>
      </c>
      <c r="T776" t="s">
        <v>281</v>
      </c>
    </row>
    <row r="777" spans="1:20">
      <c r="A777" s="314">
        <v>2099</v>
      </c>
      <c r="B777" s="315" t="s">
        <v>11</v>
      </c>
      <c r="C777" s="316" t="s">
        <v>761</v>
      </c>
      <c r="D777" s="317" t="s">
        <v>195</v>
      </c>
      <c r="E777" s="317" t="s">
        <v>781</v>
      </c>
      <c r="F777" s="318" t="s">
        <v>105</v>
      </c>
      <c r="G777" s="316">
        <v>630</v>
      </c>
      <c r="H777" s="316" t="s">
        <v>1190</v>
      </c>
      <c r="I777" s="320" t="s">
        <v>2579</v>
      </c>
      <c r="J777" s="308" t="s">
        <v>764</v>
      </c>
      <c r="K777" s="309" t="s">
        <v>781</v>
      </c>
      <c r="L777" s="321" t="s">
        <v>781</v>
      </c>
      <c r="M777" s="322" t="s">
        <v>781</v>
      </c>
      <c r="N777" s="323" t="s">
        <v>781</v>
      </c>
      <c r="O777" s="324" t="s">
        <v>781</v>
      </c>
      <c r="P777" s="314" t="s">
        <v>2581</v>
      </c>
      <c r="S777" s="314">
        <v>2099</v>
      </c>
      <c r="T777" t="s">
        <v>281</v>
      </c>
    </row>
    <row r="778" spans="1:20">
      <c r="A778" s="314">
        <v>2099</v>
      </c>
      <c r="B778" s="315" t="s">
        <v>11</v>
      </c>
      <c r="C778" s="316" t="s">
        <v>761</v>
      </c>
      <c r="D778" s="317" t="s">
        <v>195</v>
      </c>
      <c r="E778" s="317" t="s">
        <v>781</v>
      </c>
      <c r="F778" s="318" t="s">
        <v>105</v>
      </c>
      <c r="G778" s="316">
        <v>860</v>
      </c>
      <c r="H778" s="316" t="s">
        <v>2582</v>
      </c>
      <c r="I778" s="320" t="s">
        <v>2583</v>
      </c>
      <c r="J778" s="308" t="s">
        <v>764</v>
      </c>
      <c r="K778" s="309" t="s">
        <v>781</v>
      </c>
      <c r="L778" s="321" t="s">
        <v>781</v>
      </c>
      <c r="M778" s="322" t="s">
        <v>781</v>
      </c>
      <c r="N778" s="323" t="s">
        <v>781</v>
      </c>
      <c r="O778" s="324" t="s">
        <v>781</v>
      </c>
      <c r="P778" s="314" t="s">
        <v>2584</v>
      </c>
      <c r="S778" s="314">
        <v>2099</v>
      </c>
      <c r="T778" t="s">
        <v>281</v>
      </c>
    </row>
    <row r="779" spans="1:20">
      <c r="A779" s="314">
        <v>2099</v>
      </c>
      <c r="B779" s="315" t="s">
        <v>11</v>
      </c>
      <c r="C779" s="316" t="s">
        <v>761</v>
      </c>
      <c r="D779" s="317" t="s">
        <v>195</v>
      </c>
      <c r="E779" s="317" t="s">
        <v>781</v>
      </c>
      <c r="F779" s="318" t="s">
        <v>77</v>
      </c>
      <c r="G779" s="316">
        <v>110</v>
      </c>
      <c r="H779" s="316" t="s">
        <v>2585</v>
      </c>
      <c r="I779" s="320" t="s">
        <v>2586</v>
      </c>
      <c r="J779" s="308" t="s">
        <v>764</v>
      </c>
      <c r="K779" s="309" t="s">
        <v>781</v>
      </c>
      <c r="L779" s="321" t="s">
        <v>781</v>
      </c>
      <c r="M779" s="322" t="s">
        <v>781</v>
      </c>
      <c r="N779" s="323" t="s">
        <v>781</v>
      </c>
      <c r="O779" s="324" t="s">
        <v>781</v>
      </c>
      <c r="P779" s="314" t="s">
        <v>2587</v>
      </c>
      <c r="S779" s="314">
        <v>2099</v>
      </c>
      <c r="T779" t="s">
        <v>281</v>
      </c>
    </row>
    <row r="780" spans="1:20">
      <c r="A780" s="314">
        <v>2099</v>
      </c>
      <c r="B780" s="315" t="s">
        <v>11</v>
      </c>
      <c r="C780" s="316" t="s">
        <v>761</v>
      </c>
      <c r="D780" s="317" t="s">
        <v>195</v>
      </c>
      <c r="E780" s="317" t="s">
        <v>781</v>
      </c>
      <c r="F780" s="318" t="s">
        <v>89</v>
      </c>
      <c r="G780" s="316">
        <v>702.62</v>
      </c>
      <c r="H780" s="316" t="s">
        <v>2588</v>
      </c>
      <c r="I780" s="320" t="s">
        <v>2589</v>
      </c>
      <c r="J780" s="308" t="s">
        <v>764</v>
      </c>
      <c r="K780" s="309" t="s">
        <v>781</v>
      </c>
      <c r="L780" s="321" t="s">
        <v>781</v>
      </c>
      <c r="M780" s="322" t="s">
        <v>781</v>
      </c>
      <c r="N780" s="323" t="s">
        <v>781</v>
      </c>
      <c r="O780" s="324" t="s">
        <v>781</v>
      </c>
      <c r="P780" s="314" t="s">
        <v>2590</v>
      </c>
      <c r="S780" s="314">
        <v>2099</v>
      </c>
      <c r="T780" t="s">
        <v>281</v>
      </c>
    </row>
    <row r="781" spans="1:20">
      <c r="A781" s="314">
        <v>2099</v>
      </c>
      <c r="B781" s="315" t="s">
        <v>11</v>
      </c>
      <c r="C781" s="316" t="s">
        <v>761</v>
      </c>
      <c r="D781" s="317" t="s">
        <v>195</v>
      </c>
      <c r="E781" s="317" t="s">
        <v>781</v>
      </c>
      <c r="F781" s="318" t="s">
        <v>85</v>
      </c>
      <c r="G781" s="316">
        <v>2400</v>
      </c>
      <c r="H781" s="316" t="s">
        <v>756</v>
      </c>
      <c r="I781" s="320" t="s">
        <v>2591</v>
      </c>
      <c r="J781" s="308" t="s">
        <v>764</v>
      </c>
      <c r="K781" s="309" t="s">
        <v>781</v>
      </c>
      <c r="L781" s="321" t="s">
        <v>781</v>
      </c>
      <c r="M781" s="322" t="s">
        <v>781</v>
      </c>
      <c r="N781" s="323" t="s">
        <v>781</v>
      </c>
      <c r="O781" s="324" t="s">
        <v>781</v>
      </c>
      <c r="P781" s="314" t="s">
        <v>2592</v>
      </c>
      <c r="S781" s="314">
        <v>2099</v>
      </c>
      <c r="T781" t="s">
        <v>281</v>
      </c>
    </row>
    <row r="782" spans="1:20">
      <c r="A782" s="314">
        <v>2099</v>
      </c>
      <c r="B782" s="315" t="s">
        <v>11</v>
      </c>
      <c r="C782" s="316" t="s">
        <v>761</v>
      </c>
      <c r="D782" s="317" t="s">
        <v>195</v>
      </c>
      <c r="E782" s="317" t="s">
        <v>781</v>
      </c>
      <c r="F782" s="318" t="s">
        <v>85</v>
      </c>
      <c r="G782" s="316">
        <v>2423</v>
      </c>
      <c r="H782" s="316" t="s">
        <v>756</v>
      </c>
      <c r="I782" s="320" t="s">
        <v>2593</v>
      </c>
      <c r="J782" s="308" t="s">
        <v>764</v>
      </c>
      <c r="K782" s="309" t="s">
        <v>781</v>
      </c>
      <c r="L782" s="321" t="s">
        <v>781</v>
      </c>
      <c r="M782" s="322" t="s">
        <v>781</v>
      </c>
      <c r="N782" s="323" t="s">
        <v>781</v>
      </c>
      <c r="O782" s="324" t="s">
        <v>781</v>
      </c>
      <c r="P782" s="314" t="s">
        <v>2594</v>
      </c>
      <c r="S782" s="314">
        <v>2099</v>
      </c>
      <c r="T782" t="s">
        <v>281</v>
      </c>
    </row>
    <row r="783" spans="1:20">
      <c r="A783" s="326">
        <v>2231</v>
      </c>
      <c r="B783" s="327" t="s">
        <v>10</v>
      </c>
      <c r="C783" s="304" t="s">
        <v>754</v>
      </c>
      <c r="D783" s="304" t="s">
        <v>192</v>
      </c>
      <c r="E783" s="304" t="s">
        <v>755</v>
      </c>
      <c r="F783" s="328" t="s">
        <v>35</v>
      </c>
      <c r="G783" s="329">
        <v>7137.42</v>
      </c>
      <c r="H783" s="304" t="s">
        <v>756</v>
      </c>
      <c r="I783" s="333" t="s">
        <v>757</v>
      </c>
      <c r="J783" s="331" t="s">
        <v>781</v>
      </c>
      <c r="K783" s="312" t="s">
        <v>758</v>
      </c>
      <c r="L783" s="332" t="s">
        <v>549</v>
      </c>
      <c r="M783" s="304" t="s">
        <v>781</v>
      </c>
      <c r="N783" s="304" t="s">
        <v>781</v>
      </c>
      <c r="O783" s="326" t="s">
        <v>781</v>
      </c>
      <c r="P783" s="326" t="s">
        <v>2595</v>
      </c>
      <c r="S783" s="326">
        <v>2231</v>
      </c>
      <c r="T783" t="s">
        <v>281</v>
      </c>
    </row>
    <row r="784" spans="1:20">
      <c r="A784">
        <v>1026</v>
      </c>
      <c r="B784" t="s">
        <v>10</v>
      </c>
      <c r="C784" t="s">
        <v>754</v>
      </c>
      <c r="D784" t="s">
        <v>192</v>
      </c>
      <c r="E784" t="s">
        <v>755</v>
      </c>
      <c r="F784" t="s">
        <v>35</v>
      </c>
      <c r="G784">
        <v>7232.12</v>
      </c>
      <c r="H784" t="s">
        <v>756</v>
      </c>
      <c r="I784" t="s">
        <v>757</v>
      </c>
      <c r="K784" t="s">
        <v>758</v>
      </c>
      <c r="L784" t="s">
        <v>549</v>
      </c>
      <c r="O784" t="s">
        <v>759</v>
      </c>
      <c r="P784" t="s">
        <v>2596</v>
      </c>
      <c r="S784">
        <v>1026</v>
      </c>
      <c r="T784" t="s">
        <v>281</v>
      </c>
    </row>
    <row r="785" spans="1:20">
      <c r="A785" s="326">
        <v>1010</v>
      </c>
      <c r="B785" s="327" t="s">
        <v>10</v>
      </c>
      <c r="C785" s="304" t="s">
        <v>754</v>
      </c>
      <c r="D785" s="304" t="s">
        <v>192</v>
      </c>
      <c r="E785" s="304" t="s">
        <v>755</v>
      </c>
      <c r="F785" s="328" t="s">
        <v>35</v>
      </c>
      <c r="G785" s="329">
        <v>16407.25</v>
      </c>
      <c r="H785" s="304" t="s">
        <v>756</v>
      </c>
      <c r="I785" s="333" t="s">
        <v>757</v>
      </c>
      <c r="J785" s="331" t="s">
        <v>781</v>
      </c>
      <c r="K785" s="312" t="s">
        <v>758</v>
      </c>
      <c r="L785" s="332" t="s">
        <v>549</v>
      </c>
      <c r="M785" s="304" t="s">
        <v>781</v>
      </c>
      <c r="N785" s="304" t="s">
        <v>781</v>
      </c>
      <c r="O785" s="326" t="s">
        <v>781</v>
      </c>
      <c r="P785" s="326" t="s">
        <v>2597</v>
      </c>
      <c r="S785" s="326">
        <v>1010</v>
      </c>
      <c r="T785" t="s">
        <v>281</v>
      </c>
    </row>
    <row r="786" spans="1:20">
      <c r="A786" s="314">
        <v>1010</v>
      </c>
      <c r="B786" s="315" t="s">
        <v>11</v>
      </c>
      <c r="C786" s="316" t="s">
        <v>761</v>
      </c>
      <c r="D786" s="317" t="s">
        <v>195</v>
      </c>
      <c r="E786" s="317" t="s">
        <v>781</v>
      </c>
      <c r="F786" s="338" t="s">
        <v>107</v>
      </c>
      <c r="G786" s="316">
        <v>4565</v>
      </c>
      <c r="H786" s="316" t="s">
        <v>2598</v>
      </c>
      <c r="I786" s="320" t="s">
        <v>2599</v>
      </c>
      <c r="J786" s="308" t="s">
        <v>764</v>
      </c>
      <c r="K786" s="309" t="s">
        <v>781</v>
      </c>
      <c r="L786" s="321" t="s">
        <v>781</v>
      </c>
      <c r="M786" s="322" t="s">
        <v>781</v>
      </c>
      <c r="N786" s="323" t="s">
        <v>781</v>
      </c>
      <c r="O786" s="324" t="s">
        <v>781</v>
      </c>
      <c r="P786" s="314" t="s">
        <v>2600</v>
      </c>
      <c r="S786" s="314">
        <v>1010</v>
      </c>
      <c r="T786" t="s">
        <v>281</v>
      </c>
    </row>
    <row r="787" spans="1:20">
      <c r="A787" s="314">
        <v>1010</v>
      </c>
      <c r="B787" s="315" t="s">
        <v>11</v>
      </c>
      <c r="C787" s="316" t="s">
        <v>761</v>
      </c>
      <c r="D787" s="317" t="s">
        <v>195</v>
      </c>
      <c r="E787" s="317" t="s">
        <v>781</v>
      </c>
      <c r="F787" s="338" t="s">
        <v>81</v>
      </c>
      <c r="G787" s="316">
        <v>1728</v>
      </c>
      <c r="H787" s="316" t="s">
        <v>2601</v>
      </c>
      <c r="I787" s="320" t="s">
        <v>2602</v>
      </c>
      <c r="J787" s="308" t="s">
        <v>764</v>
      </c>
      <c r="K787" s="309" t="s">
        <v>781</v>
      </c>
      <c r="L787" s="321" t="s">
        <v>781</v>
      </c>
      <c r="M787" s="322" t="s">
        <v>781</v>
      </c>
      <c r="N787" s="323" t="s">
        <v>781</v>
      </c>
      <c r="O787" s="324" t="s">
        <v>781</v>
      </c>
      <c r="P787" s="314" t="s">
        <v>2603</v>
      </c>
      <c r="S787" s="314">
        <v>1010</v>
      </c>
      <c r="T787" t="s">
        <v>281</v>
      </c>
    </row>
    <row r="788" spans="1:20">
      <c r="A788" s="314">
        <v>1010</v>
      </c>
      <c r="B788" s="315" t="s">
        <v>11</v>
      </c>
      <c r="C788" s="316" t="s">
        <v>761</v>
      </c>
      <c r="D788" s="317" t="s">
        <v>195</v>
      </c>
      <c r="E788" s="317" t="s">
        <v>781</v>
      </c>
      <c r="F788" s="338" t="s">
        <v>89</v>
      </c>
      <c r="G788" s="316">
        <v>247.92</v>
      </c>
      <c r="H788" s="316" t="s">
        <v>2604</v>
      </c>
      <c r="I788" s="320" t="s">
        <v>2605</v>
      </c>
      <c r="J788" s="308" t="s">
        <v>764</v>
      </c>
      <c r="K788" s="309" t="s">
        <v>781</v>
      </c>
      <c r="L788" s="321" t="s">
        <v>781</v>
      </c>
      <c r="M788" s="322" t="s">
        <v>781</v>
      </c>
      <c r="N788" s="323" t="s">
        <v>781</v>
      </c>
      <c r="O788" s="324" t="s">
        <v>781</v>
      </c>
      <c r="P788" s="314" t="s">
        <v>2606</v>
      </c>
      <c r="S788" s="314">
        <v>1010</v>
      </c>
      <c r="T788" t="s">
        <v>281</v>
      </c>
    </row>
    <row r="789" spans="1:20">
      <c r="A789" s="314">
        <v>1010</v>
      </c>
      <c r="B789" s="315" t="s">
        <v>11</v>
      </c>
      <c r="C789" s="316" t="s">
        <v>761</v>
      </c>
      <c r="D789" s="317" t="s">
        <v>195</v>
      </c>
      <c r="E789" s="317" t="s">
        <v>781</v>
      </c>
      <c r="F789" s="338" t="s">
        <v>89</v>
      </c>
      <c r="G789" s="316">
        <v>118.73</v>
      </c>
      <c r="H789" s="316" t="s">
        <v>2607</v>
      </c>
      <c r="I789" s="320" t="s">
        <v>2608</v>
      </c>
      <c r="J789" s="308" t="s">
        <v>764</v>
      </c>
      <c r="K789" s="309" t="s">
        <v>781</v>
      </c>
      <c r="L789" s="321" t="s">
        <v>781</v>
      </c>
      <c r="M789" s="322" t="s">
        <v>781</v>
      </c>
      <c r="N789" s="323" t="s">
        <v>781</v>
      </c>
      <c r="O789" s="324" t="s">
        <v>781</v>
      </c>
      <c r="P789" s="314" t="s">
        <v>2609</v>
      </c>
      <c r="S789" s="314">
        <v>1010</v>
      </c>
      <c r="T789" t="s">
        <v>281</v>
      </c>
    </row>
    <row r="790" spans="1:20">
      <c r="A790" s="314">
        <v>1010</v>
      </c>
      <c r="B790" s="315" t="s">
        <v>11</v>
      </c>
      <c r="C790" s="316" t="s">
        <v>761</v>
      </c>
      <c r="D790" s="317" t="s">
        <v>195</v>
      </c>
      <c r="E790" s="317" t="s">
        <v>781</v>
      </c>
      <c r="F790" s="338" t="s">
        <v>89</v>
      </c>
      <c r="G790" s="316">
        <v>386.49</v>
      </c>
      <c r="H790" s="316" t="s">
        <v>2141</v>
      </c>
      <c r="I790" s="320" t="s">
        <v>2610</v>
      </c>
      <c r="J790" s="308" t="s">
        <v>764</v>
      </c>
      <c r="K790" s="309" t="s">
        <v>781</v>
      </c>
      <c r="L790" s="321" t="s">
        <v>781</v>
      </c>
      <c r="M790" s="322" t="s">
        <v>781</v>
      </c>
      <c r="N790" s="323" t="s">
        <v>781</v>
      </c>
      <c r="O790" s="324" t="s">
        <v>781</v>
      </c>
      <c r="P790" s="314" t="s">
        <v>2611</v>
      </c>
      <c r="S790" s="314">
        <v>1010</v>
      </c>
      <c r="T790" t="s">
        <v>281</v>
      </c>
    </row>
    <row r="791" spans="1:20">
      <c r="A791" s="314">
        <v>1010</v>
      </c>
      <c r="B791" s="315" t="s">
        <v>11</v>
      </c>
      <c r="C791" s="316" t="s">
        <v>761</v>
      </c>
      <c r="D791" s="317" t="s">
        <v>195</v>
      </c>
      <c r="E791" s="317" t="s">
        <v>781</v>
      </c>
      <c r="F791" s="338" t="s">
        <v>105</v>
      </c>
      <c r="G791" s="316">
        <v>28167.89</v>
      </c>
      <c r="H791" s="316" t="s">
        <v>2612</v>
      </c>
      <c r="I791" s="320" t="s">
        <v>2613</v>
      </c>
      <c r="J791" s="308" t="s">
        <v>764</v>
      </c>
      <c r="K791" s="309" t="s">
        <v>781</v>
      </c>
      <c r="L791" s="321" t="s">
        <v>781</v>
      </c>
      <c r="M791" s="322" t="s">
        <v>781</v>
      </c>
      <c r="N791" s="323" t="s">
        <v>781</v>
      </c>
      <c r="O791" s="324" t="s">
        <v>781</v>
      </c>
      <c r="P791" s="314" t="s">
        <v>2614</v>
      </c>
      <c r="S791" s="314">
        <v>1010</v>
      </c>
      <c r="T791" t="s">
        <v>281</v>
      </c>
    </row>
    <row r="792" spans="1:20">
      <c r="A792" s="314">
        <v>1010</v>
      </c>
      <c r="B792" s="315" t="s">
        <v>11</v>
      </c>
      <c r="C792" s="316" t="s">
        <v>761</v>
      </c>
      <c r="D792" s="317" t="s">
        <v>195</v>
      </c>
      <c r="E792" s="317" t="s">
        <v>781</v>
      </c>
      <c r="F792" s="318" t="s">
        <v>105</v>
      </c>
      <c r="G792" s="316">
        <v>2599.85</v>
      </c>
      <c r="H792" s="316" t="s">
        <v>2615</v>
      </c>
      <c r="I792" s="320" t="s">
        <v>2613</v>
      </c>
      <c r="J792" s="308" t="s">
        <v>764</v>
      </c>
      <c r="K792" s="309" t="s">
        <v>781</v>
      </c>
      <c r="L792" s="321" t="s">
        <v>781</v>
      </c>
      <c r="M792" s="322" t="s">
        <v>781</v>
      </c>
      <c r="N792" s="323" t="s">
        <v>781</v>
      </c>
      <c r="O792" s="324" t="s">
        <v>781</v>
      </c>
      <c r="P792" s="314" t="s">
        <v>2616</v>
      </c>
      <c r="S792" s="314">
        <v>1010</v>
      </c>
      <c r="T792" t="s">
        <v>281</v>
      </c>
    </row>
    <row r="793" spans="1:20">
      <c r="A793" s="314">
        <v>1010</v>
      </c>
      <c r="B793" s="315" t="s">
        <v>11</v>
      </c>
      <c r="C793" s="316" t="s">
        <v>761</v>
      </c>
      <c r="D793" s="317" t="s">
        <v>195</v>
      </c>
      <c r="E793" s="317" t="s">
        <v>781</v>
      </c>
      <c r="F793" s="318" t="s">
        <v>105</v>
      </c>
      <c r="G793" s="316">
        <v>33547.730000000003</v>
      </c>
      <c r="H793" s="316" t="s">
        <v>2617</v>
      </c>
      <c r="I793" s="320" t="s">
        <v>2613</v>
      </c>
      <c r="J793" s="308" t="s">
        <v>764</v>
      </c>
      <c r="K793" s="309" t="s">
        <v>781</v>
      </c>
      <c r="L793" s="321" t="s">
        <v>781</v>
      </c>
      <c r="M793" s="322" t="s">
        <v>781</v>
      </c>
      <c r="N793" s="323" t="s">
        <v>781</v>
      </c>
      <c r="O793" s="324" t="s">
        <v>781</v>
      </c>
      <c r="P793" s="314" t="s">
        <v>2618</v>
      </c>
      <c r="S793" s="314">
        <v>1010</v>
      </c>
      <c r="T793" t="s">
        <v>281</v>
      </c>
    </row>
    <row r="794" spans="1:20">
      <c r="A794" s="314">
        <v>1010</v>
      </c>
      <c r="B794" s="315" t="s">
        <v>11</v>
      </c>
      <c r="C794" s="316" t="s">
        <v>761</v>
      </c>
      <c r="D794" s="317" t="s">
        <v>195</v>
      </c>
      <c r="E794" s="317" t="s">
        <v>781</v>
      </c>
      <c r="F794" s="318" t="s">
        <v>105</v>
      </c>
      <c r="G794" s="316">
        <v>8351.4599999999991</v>
      </c>
      <c r="H794" s="316" t="s">
        <v>2619</v>
      </c>
      <c r="I794" s="320" t="s">
        <v>2613</v>
      </c>
      <c r="J794" s="308" t="s">
        <v>764</v>
      </c>
      <c r="K794" s="309" t="s">
        <v>781</v>
      </c>
      <c r="L794" s="321" t="s">
        <v>781</v>
      </c>
      <c r="M794" s="322" t="s">
        <v>781</v>
      </c>
      <c r="N794" s="323" t="s">
        <v>781</v>
      </c>
      <c r="O794" s="324" t="s">
        <v>781</v>
      </c>
      <c r="P794" s="314" t="s">
        <v>2620</v>
      </c>
      <c r="S794" s="314">
        <v>1010</v>
      </c>
      <c r="T794" t="s">
        <v>281</v>
      </c>
    </row>
    <row r="795" spans="1:20">
      <c r="A795" s="314">
        <v>1010</v>
      </c>
      <c r="B795" s="315" t="s">
        <v>11</v>
      </c>
      <c r="C795" s="316" t="s">
        <v>761</v>
      </c>
      <c r="D795" s="317" t="s">
        <v>195</v>
      </c>
      <c r="E795" s="317" t="s">
        <v>781</v>
      </c>
      <c r="F795" s="318" t="s">
        <v>105</v>
      </c>
      <c r="G795" s="316">
        <v>4299.55</v>
      </c>
      <c r="H795" s="316" t="s">
        <v>2621</v>
      </c>
      <c r="I795" s="320" t="s">
        <v>2613</v>
      </c>
      <c r="J795" s="308" t="s">
        <v>764</v>
      </c>
      <c r="K795" s="309" t="s">
        <v>781</v>
      </c>
      <c r="L795" s="321" t="s">
        <v>781</v>
      </c>
      <c r="M795" s="322" t="s">
        <v>781</v>
      </c>
      <c r="N795" s="323" t="s">
        <v>781</v>
      </c>
      <c r="O795" s="324" t="s">
        <v>781</v>
      </c>
      <c r="P795" s="314" t="s">
        <v>2622</v>
      </c>
      <c r="S795" s="314">
        <v>1010</v>
      </c>
      <c r="T795" t="s">
        <v>281</v>
      </c>
    </row>
    <row r="796" spans="1:20">
      <c r="A796" s="314">
        <v>1010</v>
      </c>
      <c r="B796" s="315" t="s">
        <v>11</v>
      </c>
      <c r="C796" s="316" t="s">
        <v>761</v>
      </c>
      <c r="D796" s="317" t="s">
        <v>195</v>
      </c>
      <c r="E796" s="317" t="s">
        <v>781</v>
      </c>
      <c r="F796" s="318" t="s">
        <v>103</v>
      </c>
      <c r="G796" s="316">
        <v>1428.85</v>
      </c>
      <c r="H796" s="316" t="s">
        <v>2623</v>
      </c>
      <c r="I796" s="320" t="s">
        <v>2624</v>
      </c>
      <c r="J796" s="308" t="s">
        <v>764</v>
      </c>
      <c r="K796" s="309" t="s">
        <v>781</v>
      </c>
      <c r="L796" s="321" t="s">
        <v>781</v>
      </c>
      <c r="M796" s="322" t="s">
        <v>781</v>
      </c>
      <c r="N796" s="323" t="s">
        <v>781</v>
      </c>
      <c r="O796" s="324" t="s">
        <v>781</v>
      </c>
      <c r="P796" s="314" t="s">
        <v>2625</v>
      </c>
      <c r="S796" s="314">
        <v>1010</v>
      </c>
      <c r="T796" t="s">
        <v>281</v>
      </c>
    </row>
    <row r="797" spans="1:20">
      <c r="A797" s="314">
        <v>1010</v>
      </c>
      <c r="B797" s="315" t="s">
        <v>11</v>
      </c>
      <c r="C797" s="316" t="s">
        <v>761</v>
      </c>
      <c r="D797" s="317" t="s">
        <v>195</v>
      </c>
      <c r="E797" s="317" t="s">
        <v>781</v>
      </c>
      <c r="F797" s="318" t="s">
        <v>91</v>
      </c>
      <c r="G797" s="316">
        <v>2690.73</v>
      </c>
      <c r="H797" s="316" t="s">
        <v>2626</v>
      </c>
      <c r="I797" s="320" t="s">
        <v>2627</v>
      </c>
      <c r="J797" s="308" t="s">
        <v>764</v>
      </c>
      <c r="K797" s="309" t="s">
        <v>781</v>
      </c>
      <c r="L797" s="321" t="s">
        <v>781</v>
      </c>
      <c r="M797" s="322" t="s">
        <v>781</v>
      </c>
      <c r="N797" s="323" t="s">
        <v>781</v>
      </c>
      <c r="O797" s="324" t="s">
        <v>781</v>
      </c>
      <c r="P797" s="314" t="s">
        <v>2628</v>
      </c>
      <c r="S797" s="314">
        <v>1010</v>
      </c>
      <c r="T797" t="s">
        <v>281</v>
      </c>
    </row>
    <row r="798" spans="1:20">
      <c r="A798" s="314">
        <v>1010</v>
      </c>
      <c r="B798" s="315" t="s">
        <v>11</v>
      </c>
      <c r="C798" s="316" t="s">
        <v>761</v>
      </c>
      <c r="D798" s="317" t="s">
        <v>195</v>
      </c>
      <c r="E798" s="317" t="s">
        <v>781</v>
      </c>
      <c r="F798" s="318" t="s">
        <v>91</v>
      </c>
      <c r="G798" s="316">
        <v>1514.94</v>
      </c>
      <c r="H798" s="316" t="s">
        <v>2629</v>
      </c>
      <c r="I798" s="320" t="s">
        <v>2627</v>
      </c>
      <c r="J798" s="308" t="s">
        <v>764</v>
      </c>
      <c r="K798" s="309" t="s">
        <v>781</v>
      </c>
      <c r="L798" s="321" t="s">
        <v>781</v>
      </c>
      <c r="M798" s="322" t="s">
        <v>781</v>
      </c>
      <c r="N798" s="323" t="s">
        <v>781</v>
      </c>
      <c r="O798" s="324" t="s">
        <v>781</v>
      </c>
      <c r="P798" s="314" t="s">
        <v>2630</v>
      </c>
      <c r="S798" s="314">
        <v>1010</v>
      </c>
      <c r="T798" t="s">
        <v>281</v>
      </c>
    </row>
    <row r="799" spans="1:20">
      <c r="A799" s="314">
        <v>1010</v>
      </c>
      <c r="B799" s="315" t="s">
        <v>11</v>
      </c>
      <c r="C799" s="316" t="s">
        <v>761</v>
      </c>
      <c r="D799" s="317" t="s">
        <v>195</v>
      </c>
      <c r="E799" s="317" t="s">
        <v>781</v>
      </c>
      <c r="F799" s="318" t="s">
        <v>71</v>
      </c>
      <c r="G799" s="316">
        <v>95</v>
      </c>
      <c r="H799" s="316" t="s">
        <v>2631</v>
      </c>
      <c r="I799" s="320" t="s">
        <v>2632</v>
      </c>
      <c r="J799" s="308" t="s">
        <v>764</v>
      </c>
      <c r="K799" s="309" t="s">
        <v>781</v>
      </c>
      <c r="L799" s="321" t="s">
        <v>781</v>
      </c>
      <c r="M799" s="322" t="s">
        <v>781</v>
      </c>
      <c r="N799" s="323" t="s">
        <v>781</v>
      </c>
      <c r="O799" s="324" t="s">
        <v>781</v>
      </c>
      <c r="P799" s="314" t="s">
        <v>2633</v>
      </c>
      <c r="S799" s="314">
        <v>1010</v>
      </c>
      <c r="T799" t="s">
        <v>281</v>
      </c>
    </row>
    <row r="800" spans="1:20">
      <c r="A800" s="314">
        <v>1010</v>
      </c>
      <c r="B800" s="315" t="s">
        <v>11</v>
      </c>
      <c r="C800" s="316" t="s">
        <v>761</v>
      </c>
      <c r="D800" s="317" t="s">
        <v>195</v>
      </c>
      <c r="E800" s="317" t="s">
        <v>781</v>
      </c>
      <c r="F800" s="318" t="s">
        <v>77</v>
      </c>
      <c r="G800" s="316">
        <v>495.92</v>
      </c>
      <c r="H800" s="316" t="s">
        <v>2634</v>
      </c>
      <c r="I800" s="320" t="s">
        <v>2635</v>
      </c>
      <c r="J800" s="308" t="s">
        <v>764</v>
      </c>
      <c r="K800" s="309" t="s">
        <v>781</v>
      </c>
      <c r="L800" s="321" t="s">
        <v>781</v>
      </c>
      <c r="M800" s="322" t="s">
        <v>781</v>
      </c>
      <c r="N800" s="323" t="s">
        <v>781</v>
      </c>
      <c r="O800" s="324" t="s">
        <v>781</v>
      </c>
      <c r="P800" s="314" t="s">
        <v>2636</v>
      </c>
      <c r="S800" s="314">
        <v>1010</v>
      </c>
      <c r="T800" t="s">
        <v>281</v>
      </c>
    </row>
    <row r="801" spans="1:20">
      <c r="A801" s="314">
        <v>1010</v>
      </c>
      <c r="B801" s="315" t="s">
        <v>11</v>
      </c>
      <c r="C801" s="316" t="s">
        <v>761</v>
      </c>
      <c r="D801" s="317" t="s">
        <v>195</v>
      </c>
      <c r="E801" s="317" t="s">
        <v>781</v>
      </c>
      <c r="F801" s="318" t="s">
        <v>97</v>
      </c>
      <c r="G801" s="316">
        <v>436.26</v>
      </c>
      <c r="H801" s="316" t="s">
        <v>2637</v>
      </c>
      <c r="I801" s="320" t="s">
        <v>2638</v>
      </c>
      <c r="J801" s="308" t="s">
        <v>764</v>
      </c>
      <c r="K801" s="309" t="s">
        <v>781</v>
      </c>
      <c r="L801" s="321" t="s">
        <v>781</v>
      </c>
      <c r="M801" s="322" t="s">
        <v>781</v>
      </c>
      <c r="N801" s="323" t="s">
        <v>781</v>
      </c>
      <c r="O801" s="324" t="s">
        <v>781</v>
      </c>
      <c r="P801" s="314" t="s">
        <v>2639</v>
      </c>
      <c r="S801" s="314">
        <v>1010</v>
      </c>
      <c r="T801" t="s">
        <v>281</v>
      </c>
    </row>
    <row r="802" spans="1:20">
      <c r="A802" s="314">
        <v>1010</v>
      </c>
      <c r="B802" s="315" t="s">
        <v>11</v>
      </c>
      <c r="C802" s="316" t="s">
        <v>761</v>
      </c>
      <c r="D802" s="317" t="s">
        <v>195</v>
      </c>
      <c r="E802" s="317" t="s">
        <v>781</v>
      </c>
      <c r="F802" s="318" t="s">
        <v>105</v>
      </c>
      <c r="G802" s="316">
        <v>604.5</v>
      </c>
      <c r="H802" s="316" t="s">
        <v>2190</v>
      </c>
      <c r="I802" s="320" t="s">
        <v>2640</v>
      </c>
      <c r="J802" s="308" t="s">
        <v>764</v>
      </c>
      <c r="K802" s="309" t="s">
        <v>781</v>
      </c>
      <c r="L802" s="321" t="s">
        <v>781</v>
      </c>
      <c r="M802" s="322" t="s">
        <v>781</v>
      </c>
      <c r="N802" s="323" t="s">
        <v>781</v>
      </c>
      <c r="O802" s="324" t="s">
        <v>781</v>
      </c>
      <c r="P802" s="314" t="s">
        <v>2641</v>
      </c>
      <c r="S802" s="314">
        <v>1010</v>
      </c>
      <c r="T802" t="s">
        <v>281</v>
      </c>
    </row>
    <row r="803" spans="1:20">
      <c r="A803" s="314">
        <v>1010</v>
      </c>
      <c r="B803" s="315" t="s">
        <v>11</v>
      </c>
      <c r="C803" s="316" t="s">
        <v>761</v>
      </c>
      <c r="D803" s="317" t="s">
        <v>195</v>
      </c>
      <c r="E803" s="317" t="s">
        <v>781</v>
      </c>
      <c r="F803" s="318" t="s">
        <v>91</v>
      </c>
      <c r="G803" s="316">
        <v>340</v>
      </c>
      <c r="H803" s="316" t="s">
        <v>2642</v>
      </c>
      <c r="I803" s="320" t="s">
        <v>2643</v>
      </c>
      <c r="J803" s="308" t="s">
        <v>764</v>
      </c>
      <c r="K803" s="309" t="s">
        <v>781</v>
      </c>
      <c r="L803" s="321" t="s">
        <v>781</v>
      </c>
      <c r="M803" s="322" t="s">
        <v>781</v>
      </c>
      <c r="N803" s="323" t="s">
        <v>781</v>
      </c>
      <c r="O803" s="324" t="s">
        <v>781</v>
      </c>
      <c r="P803" s="314" t="s">
        <v>2644</v>
      </c>
      <c r="S803" s="314">
        <v>1010</v>
      </c>
      <c r="T803" t="s">
        <v>281</v>
      </c>
    </row>
    <row r="804" spans="1:20">
      <c r="A804" s="314">
        <v>1010</v>
      </c>
      <c r="B804" s="315" t="s">
        <v>11</v>
      </c>
      <c r="C804" s="316" t="s">
        <v>761</v>
      </c>
      <c r="D804" s="317" t="s">
        <v>195</v>
      </c>
      <c r="E804" s="317" t="s">
        <v>781</v>
      </c>
      <c r="F804" s="318" t="s">
        <v>77</v>
      </c>
      <c r="G804" s="316">
        <v>340.38</v>
      </c>
      <c r="H804" s="316" t="s">
        <v>2634</v>
      </c>
      <c r="I804" s="320" t="s">
        <v>2645</v>
      </c>
      <c r="J804" s="308" t="s">
        <v>764</v>
      </c>
      <c r="K804" s="309" t="s">
        <v>781</v>
      </c>
      <c r="L804" s="321" t="s">
        <v>781</v>
      </c>
      <c r="M804" s="322" t="s">
        <v>781</v>
      </c>
      <c r="N804" s="323" t="s">
        <v>781</v>
      </c>
      <c r="O804" s="324" t="s">
        <v>781</v>
      </c>
      <c r="P804" s="314" t="s">
        <v>2646</v>
      </c>
      <c r="S804" s="314">
        <v>1010</v>
      </c>
      <c r="T804" t="s">
        <v>281</v>
      </c>
    </row>
    <row r="805" spans="1:20">
      <c r="A805" s="314">
        <v>1010</v>
      </c>
      <c r="B805" s="315" t="s">
        <v>11</v>
      </c>
      <c r="C805" s="316" t="s">
        <v>761</v>
      </c>
      <c r="D805" s="317" t="s">
        <v>195</v>
      </c>
      <c r="E805" s="317" t="s">
        <v>781</v>
      </c>
      <c r="F805" s="318" t="s">
        <v>91</v>
      </c>
      <c r="G805" s="316">
        <v>1170.1600000000001</v>
      </c>
      <c r="H805" s="316" t="s">
        <v>2647</v>
      </c>
      <c r="I805" s="320" t="s">
        <v>2640</v>
      </c>
      <c r="J805" s="308" t="s">
        <v>764</v>
      </c>
      <c r="K805" s="309" t="s">
        <v>781</v>
      </c>
      <c r="L805" s="321" t="s">
        <v>781</v>
      </c>
      <c r="M805" s="322" t="s">
        <v>781</v>
      </c>
      <c r="N805" s="323" t="s">
        <v>781</v>
      </c>
      <c r="O805" s="324" t="s">
        <v>781</v>
      </c>
      <c r="P805" s="314" t="s">
        <v>2648</v>
      </c>
      <c r="S805" s="314">
        <v>1010</v>
      </c>
      <c r="T805" t="s">
        <v>281</v>
      </c>
    </row>
    <row r="806" spans="1:20">
      <c r="A806" s="326">
        <v>1021</v>
      </c>
      <c r="B806" s="327" t="s">
        <v>10</v>
      </c>
      <c r="C806" s="304" t="s">
        <v>754</v>
      </c>
      <c r="D806" s="304" t="s">
        <v>192</v>
      </c>
      <c r="E806" s="304" t="s">
        <v>755</v>
      </c>
      <c r="F806" s="328" t="s">
        <v>35</v>
      </c>
      <c r="G806" s="329">
        <v>1184.94</v>
      </c>
      <c r="H806" s="304" t="s">
        <v>756</v>
      </c>
      <c r="I806" s="333" t="s">
        <v>757</v>
      </c>
      <c r="J806" s="331" t="s">
        <v>781</v>
      </c>
      <c r="K806" s="312" t="s">
        <v>758</v>
      </c>
      <c r="L806" s="332" t="s">
        <v>549</v>
      </c>
      <c r="M806" s="304" t="s">
        <v>781</v>
      </c>
      <c r="N806" s="304" t="s">
        <v>781</v>
      </c>
      <c r="O806" s="326" t="s">
        <v>781</v>
      </c>
      <c r="P806" s="326" t="s">
        <v>2649</v>
      </c>
      <c r="S806" s="326">
        <v>1021</v>
      </c>
      <c r="T806" t="s">
        <v>281</v>
      </c>
    </row>
    <row r="807" spans="1:20">
      <c r="A807" s="362">
        <v>4201</v>
      </c>
      <c r="B807" s="359" t="s">
        <v>11</v>
      </c>
      <c r="C807" s="360" t="s">
        <v>761</v>
      </c>
      <c r="D807" s="360" t="s">
        <v>195</v>
      </c>
      <c r="E807" s="360" t="s">
        <v>781</v>
      </c>
      <c r="F807" s="360" t="s">
        <v>85</v>
      </c>
      <c r="G807" s="360">
        <v>581.47</v>
      </c>
      <c r="H807" s="360" t="s">
        <v>2650</v>
      </c>
      <c r="I807" s="363" t="s">
        <v>2651</v>
      </c>
      <c r="J807" s="359" t="s">
        <v>781</v>
      </c>
      <c r="K807" s="360" t="s">
        <v>781</v>
      </c>
      <c r="L807" s="364" t="s">
        <v>781</v>
      </c>
      <c r="M807" s="360" t="s">
        <v>781</v>
      </c>
      <c r="N807" s="360" t="s">
        <v>781</v>
      </c>
      <c r="O807" s="362" t="s">
        <v>781</v>
      </c>
      <c r="P807" s="362" t="s">
        <v>2652</v>
      </c>
      <c r="S807" s="362">
        <v>4201</v>
      </c>
      <c r="T807" t="s">
        <v>281</v>
      </c>
    </row>
    <row r="808" spans="1:20">
      <c r="A808" s="355">
        <v>4201</v>
      </c>
      <c r="B808" s="356" t="s">
        <v>11</v>
      </c>
      <c r="C808" s="357" t="s">
        <v>761</v>
      </c>
      <c r="D808" s="357" t="s">
        <v>195</v>
      </c>
      <c r="E808" s="357" t="s">
        <v>781</v>
      </c>
      <c r="F808" s="357" t="s">
        <v>97</v>
      </c>
      <c r="G808" s="357">
        <v>15891.32</v>
      </c>
      <c r="H808" s="357" t="s">
        <v>2653</v>
      </c>
      <c r="I808" s="358" t="s">
        <v>2654</v>
      </c>
      <c r="J808" s="359" t="s">
        <v>781</v>
      </c>
      <c r="K808" s="360" t="s">
        <v>781</v>
      </c>
      <c r="L808" s="361" t="s">
        <v>781</v>
      </c>
      <c r="M808" s="357" t="s">
        <v>781</v>
      </c>
      <c r="N808" s="357" t="s">
        <v>781</v>
      </c>
      <c r="O808" s="355" t="s">
        <v>781</v>
      </c>
      <c r="P808" s="355" t="s">
        <v>2655</v>
      </c>
      <c r="S808" s="355">
        <v>4201</v>
      </c>
      <c r="T808" t="s">
        <v>281</v>
      </c>
    </row>
    <row r="809" spans="1:20">
      <c r="A809" s="355">
        <v>4201</v>
      </c>
      <c r="B809" s="356" t="s">
        <v>11</v>
      </c>
      <c r="C809" s="357" t="s">
        <v>761</v>
      </c>
      <c r="D809" s="357" t="s">
        <v>195</v>
      </c>
      <c r="E809" s="357" t="s">
        <v>781</v>
      </c>
      <c r="F809" s="357" t="s">
        <v>107</v>
      </c>
      <c r="G809" s="357">
        <v>7770</v>
      </c>
      <c r="H809" s="357" t="s">
        <v>2656</v>
      </c>
      <c r="I809" s="358" t="s">
        <v>2657</v>
      </c>
      <c r="J809" s="359" t="s">
        <v>781</v>
      </c>
      <c r="K809" s="360" t="s">
        <v>781</v>
      </c>
      <c r="L809" s="361" t="s">
        <v>781</v>
      </c>
      <c r="M809" s="357" t="s">
        <v>781</v>
      </c>
      <c r="N809" s="357" t="s">
        <v>781</v>
      </c>
      <c r="O809" s="355" t="s">
        <v>781</v>
      </c>
      <c r="P809" s="355" t="s">
        <v>2658</v>
      </c>
      <c r="S809" s="355">
        <v>4201</v>
      </c>
      <c r="T809" t="s">
        <v>281</v>
      </c>
    </row>
    <row r="810" spans="1:20">
      <c r="A810" s="355">
        <v>4201</v>
      </c>
      <c r="B810" s="356" t="s">
        <v>11</v>
      </c>
      <c r="C810" s="357" t="s">
        <v>761</v>
      </c>
      <c r="D810" s="357" t="s">
        <v>195</v>
      </c>
      <c r="E810" s="357" t="s">
        <v>781</v>
      </c>
      <c r="F810" s="357" t="s">
        <v>107</v>
      </c>
      <c r="G810" s="357">
        <v>1295</v>
      </c>
      <c r="H810" s="357" t="s">
        <v>2659</v>
      </c>
      <c r="I810" s="358" t="s">
        <v>2660</v>
      </c>
      <c r="J810" s="359" t="s">
        <v>781</v>
      </c>
      <c r="K810" s="360" t="s">
        <v>781</v>
      </c>
      <c r="L810" s="361" t="s">
        <v>781</v>
      </c>
      <c r="M810" s="357" t="s">
        <v>781</v>
      </c>
      <c r="N810" s="357" t="s">
        <v>781</v>
      </c>
      <c r="O810" s="355" t="s">
        <v>781</v>
      </c>
      <c r="P810" s="355" t="s">
        <v>2661</v>
      </c>
      <c r="S810" s="355">
        <v>4201</v>
      </c>
      <c r="T810" t="s">
        <v>281</v>
      </c>
    </row>
    <row r="811" spans="1:20">
      <c r="A811" s="355">
        <v>4201</v>
      </c>
      <c r="B811" s="356" t="s">
        <v>11</v>
      </c>
      <c r="C811" s="357" t="s">
        <v>761</v>
      </c>
      <c r="D811" s="357" t="s">
        <v>195</v>
      </c>
      <c r="E811" s="357" t="s">
        <v>781</v>
      </c>
      <c r="F811" s="357" t="s">
        <v>107</v>
      </c>
      <c r="G811" s="357">
        <v>750</v>
      </c>
      <c r="H811" s="357" t="s">
        <v>2662</v>
      </c>
      <c r="I811" s="358" t="s">
        <v>2663</v>
      </c>
      <c r="J811" s="359" t="s">
        <v>781</v>
      </c>
      <c r="K811" s="360" t="s">
        <v>781</v>
      </c>
      <c r="L811" s="361" t="s">
        <v>781</v>
      </c>
      <c r="M811" s="357" t="s">
        <v>781</v>
      </c>
      <c r="N811" s="357" t="s">
        <v>781</v>
      </c>
      <c r="O811" s="355" t="s">
        <v>781</v>
      </c>
      <c r="P811" s="355" t="s">
        <v>2664</v>
      </c>
      <c r="S811" s="355">
        <v>4201</v>
      </c>
      <c r="T811" t="s">
        <v>281</v>
      </c>
    </row>
    <row r="812" spans="1:20">
      <c r="A812" s="355">
        <v>4201</v>
      </c>
      <c r="B812" s="356" t="s">
        <v>11</v>
      </c>
      <c r="C812" s="357" t="s">
        <v>761</v>
      </c>
      <c r="D812" s="357" t="s">
        <v>195</v>
      </c>
      <c r="E812" s="357" t="s">
        <v>781</v>
      </c>
      <c r="F812" s="357" t="s">
        <v>93</v>
      </c>
      <c r="G812" s="357">
        <v>3270.96</v>
      </c>
      <c r="H812" s="357" t="s">
        <v>2665</v>
      </c>
      <c r="I812" s="358" t="s">
        <v>2666</v>
      </c>
      <c r="J812" s="359" t="s">
        <v>781</v>
      </c>
      <c r="K812" s="360" t="s">
        <v>781</v>
      </c>
      <c r="L812" s="361" t="s">
        <v>781</v>
      </c>
      <c r="M812" s="357" t="s">
        <v>781</v>
      </c>
      <c r="N812" s="357" t="s">
        <v>781</v>
      </c>
      <c r="O812" s="355" t="s">
        <v>781</v>
      </c>
      <c r="P812" s="355" t="s">
        <v>2667</v>
      </c>
      <c r="S812" s="355">
        <v>4201</v>
      </c>
      <c r="T812" t="s">
        <v>281</v>
      </c>
    </row>
    <row r="813" spans="1:20">
      <c r="A813" s="355">
        <v>4201</v>
      </c>
      <c r="B813" s="356" t="s">
        <v>11</v>
      </c>
      <c r="C813" s="357" t="s">
        <v>761</v>
      </c>
      <c r="D813" s="357" t="s">
        <v>195</v>
      </c>
      <c r="E813" s="357" t="s">
        <v>781</v>
      </c>
      <c r="F813" s="357" t="s">
        <v>89</v>
      </c>
      <c r="G813" s="357">
        <v>100</v>
      </c>
      <c r="H813" s="357" t="s">
        <v>2668</v>
      </c>
      <c r="I813" s="358" t="s">
        <v>2669</v>
      </c>
      <c r="J813" s="359" t="s">
        <v>781</v>
      </c>
      <c r="K813" s="360" t="s">
        <v>781</v>
      </c>
      <c r="L813" s="361" t="s">
        <v>781</v>
      </c>
      <c r="M813" s="357" t="s">
        <v>781</v>
      </c>
      <c r="N813" s="357" t="s">
        <v>781</v>
      </c>
      <c r="O813" s="355" t="s">
        <v>781</v>
      </c>
      <c r="P813" s="355" t="s">
        <v>2670</v>
      </c>
      <c r="S813" s="355">
        <v>4201</v>
      </c>
      <c r="T813" t="s">
        <v>281</v>
      </c>
    </row>
    <row r="814" spans="1:20">
      <c r="A814" s="355">
        <v>4201</v>
      </c>
      <c r="B814" s="356" t="s">
        <v>11</v>
      </c>
      <c r="C814" s="357" t="s">
        <v>761</v>
      </c>
      <c r="D814" s="357" t="s">
        <v>195</v>
      </c>
      <c r="E814" s="357" t="s">
        <v>781</v>
      </c>
      <c r="F814" s="357" t="s">
        <v>97</v>
      </c>
      <c r="G814" s="357">
        <v>768.33</v>
      </c>
      <c r="H814" s="357" t="s">
        <v>2671</v>
      </c>
      <c r="I814" s="358" t="s">
        <v>2672</v>
      </c>
      <c r="J814" s="359" t="s">
        <v>781</v>
      </c>
      <c r="K814" s="360" t="s">
        <v>781</v>
      </c>
      <c r="L814" s="361" t="s">
        <v>781</v>
      </c>
      <c r="M814" s="357" t="s">
        <v>781</v>
      </c>
      <c r="N814" s="357" t="s">
        <v>781</v>
      </c>
      <c r="O814" s="355" t="s">
        <v>781</v>
      </c>
      <c r="P814" s="355" t="s">
        <v>2673</v>
      </c>
      <c r="S814" s="355">
        <v>4201</v>
      </c>
      <c r="T814" t="s">
        <v>281</v>
      </c>
    </row>
    <row r="815" spans="1:20">
      <c r="A815" s="355">
        <v>4201</v>
      </c>
      <c r="B815" s="356" t="s">
        <v>11</v>
      </c>
      <c r="C815" s="357" t="s">
        <v>761</v>
      </c>
      <c r="D815" s="357" t="s">
        <v>195</v>
      </c>
      <c r="E815" s="357" t="s">
        <v>781</v>
      </c>
      <c r="F815" s="357" t="s">
        <v>85</v>
      </c>
      <c r="G815" s="357">
        <v>27000</v>
      </c>
      <c r="H815" s="357" t="s">
        <v>785</v>
      </c>
      <c r="I815" s="358" t="s">
        <v>2674</v>
      </c>
      <c r="J815" s="359" t="s">
        <v>781</v>
      </c>
      <c r="K815" s="360" t="s">
        <v>781</v>
      </c>
      <c r="L815" s="361" t="s">
        <v>781</v>
      </c>
      <c r="M815" s="357" t="s">
        <v>781</v>
      </c>
      <c r="N815" s="357" t="s">
        <v>781</v>
      </c>
      <c r="O815" s="355" t="s">
        <v>781</v>
      </c>
      <c r="P815" s="355" t="s">
        <v>2675</v>
      </c>
      <c r="S815" s="355">
        <v>4201</v>
      </c>
      <c r="T815" t="s">
        <v>281</v>
      </c>
    </row>
    <row r="816" spans="1:20">
      <c r="A816" s="355">
        <v>4201</v>
      </c>
      <c r="B816" s="356" t="s">
        <v>11</v>
      </c>
      <c r="C816" s="357" t="s">
        <v>761</v>
      </c>
      <c r="D816" s="357" t="s">
        <v>195</v>
      </c>
      <c r="E816" s="357" t="s">
        <v>781</v>
      </c>
      <c r="F816" s="357" t="s">
        <v>103</v>
      </c>
      <c r="G816" s="357">
        <v>32300</v>
      </c>
      <c r="H816" s="357" t="s">
        <v>2676</v>
      </c>
      <c r="I816" s="358" t="s">
        <v>2677</v>
      </c>
      <c r="J816" s="359" t="s">
        <v>781</v>
      </c>
      <c r="K816" s="360" t="s">
        <v>781</v>
      </c>
      <c r="L816" s="361" t="s">
        <v>781</v>
      </c>
      <c r="M816" s="357" t="s">
        <v>781</v>
      </c>
      <c r="N816" s="357" t="s">
        <v>781</v>
      </c>
      <c r="O816" s="355" t="s">
        <v>781</v>
      </c>
      <c r="P816" s="355" t="s">
        <v>2678</v>
      </c>
      <c r="S816" s="355">
        <v>4201</v>
      </c>
      <c r="T816" t="s">
        <v>281</v>
      </c>
    </row>
    <row r="817" spans="1:20">
      <c r="A817" s="355">
        <v>4201</v>
      </c>
      <c r="B817" s="356" t="s">
        <v>11</v>
      </c>
      <c r="C817" s="357" t="s">
        <v>761</v>
      </c>
      <c r="D817" s="357" t="s">
        <v>195</v>
      </c>
      <c r="E817" s="357" t="s">
        <v>781</v>
      </c>
      <c r="F817" s="357" t="s">
        <v>134</v>
      </c>
      <c r="G817" s="357">
        <v>23800</v>
      </c>
      <c r="H817" s="357" t="s">
        <v>2679</v>
      </c>
      <c r="I817" s="358" t="s">
        <v>2680</v>
      </c>
      <c r="J817" s="359" t="s">
        <v>781</v>
      </c>
      <c r="K817" s="360" t="s">
        <v>781</v>
      </c>
      <c r="L817" s="361" t="s">
        <v>781</v>
      </c>
      <c r="M817" s="357" t="s">
        <v>781</v>
      </c>
      <c r="N817" s="357" t="s">
        <v>781</v>
      </c>
      <c r="O817" s="355" t="s">
        <v>781</v>
      </c>
      <c r="P817" s="355" t="s">
        <v>2681</v>
      </c>
      <c r="S817" s="355">
        <v>4201</v>
      </c>
      <c r="T817" t="s">
        <v>281</v>
      </c>
    </row>
    <row r="818" spans="1:20">
      <c r="A818" s="326">
        <v>2176</v>
      </c>
      <c r="B818" s="327" t="s">
        <v>11</v>
      </c>
      <c r="C818" s="304" t="s">
        <v>754</v>
      </c>
      <c r="D818" s="304" t="s">
        <v>196</v>
      </c>
      <c r="E818" s="304" t="s">
        <v>755</v>
      </c>
      <c r="F818" s="328" t="s">
        <v>69</v>
      </c>
      <c r="G818" s="304">
        <v>260</v>
      </c>
      <c r="H818" s="304" t="s">
        <v>756</v>
      </c>
      <c r="I818" s="333" t="s">
        <v>846</v>
      </c>
      <c r="J818" s="308" t="s">
        <v>819</v>
      </c>
      <c r="K818" s="365" t="s">
        <v>781</v>
      </c>
      <c r="L818" s="332" t="s">
        <v>781</v>
      </c>
      <c r="M818" s="304" t="s">
        <v>781</v>
      </c>
      <c r="N818" s="304" t="s">
        <v>781</v>
      </c>
      <c r="O818" s="326" t="s">
        <v>781</v>
      </c>
      <c r="P818" s="326" t="s">
        <v>2682</v>
      </c>
      <c r="S818" s="326">
        <v>2176</v>
      </c>
      <c r="T818" t="s">
        <v>281</v>
      </c>
    </row>
    <row r="819" spans="1:20">
      <c r="A819" s="336">
        <v>2176</v>
      </c>
      <c r="B819" s="337" t="s">
        <v>10</v>
      </c>
      <c r="C819" s="317" t="s">
        <v>754</v>
      </c>
      <c r="D819" s="317" t="s">
        <v>192</v>
      </c>
      <c r="E819" s="317" t="s">
        <v>755</v>
      </c>
      <c r="F819" s="338" t="s">
        <v>35</v>
      </c>
      <c r="G819" s="339">
        <v>9447.49</v>
      </c>
      <c r="H819" s="317" t="s">
        <v>756</v>
      </c>
      <c r="I819" s="340" t="s">
        <v>757</v>
      </c>
      <c r="J819" s="331" t="s">
        <v>781</v>
      </c>
      <c r="K819" s="312" t="s">
        <v>758</v>
      </c>
      <c r="L819" s="341" t="s">
        <v>549</v>
      </c>
      <c r="M819" s="317" t="s">
        <v>781</v>
      </c>
      <c r="N819" s="317" t="s">
        <v>781</v>
      </c>
      <c r="O819" s="336" t="s">
        <v>781</v>
      </c>
      <c r="P819" s="336" t="s">
        <v>2683</v>
      </c>
      <c r="S819" s="336">
        <v>2176</v>
      </c>
      <c r="T819" t="s">
        <v>281</v>
      </c>
    </row>
    <row r="820" spans="1:20">
      <c r="A820" s="326">
        <v>4015</v>
      </c>
      <c r="B820" s="327" t="s">
        <v>11</v>
      </c>
      <c r="C820" s="304" t="s">
        <v>754</v>
      </c>
      <c r="D820" s="304" t="s">
        <v>196</v>
      </c>
      <c r="E820" s="304" t="s">
        <v>755</v>
      </c>
      <c r="F820" s="328" t="s">
        <v>69</v>
      </c>
      <c r="G820" s="304">
        <v>146</v>
      </c>
      <c r="H820" s="304" t="s">
        <v>756</v>
      </c>
      <c r="I820" s="333" t="s">
        <v>846</v>
      </c>
      <c r="J820" s="308" t="s">
        <v>819</v>
      </c>
      <c r="K820" s="334" t="s">
        <v>781</v>
      </c>
      <c r="L820" s="332" t="s">
        <v>781</v>
      </c>
      <c r="M820" s="304" t="s">
        <v>781</v>
      </c>
      <c r="N820" s="304" t="s">
        <v>781</v>
      </c>
      <c r="O820" s="326" t="s">
        <v>781</v>
      </c>
      <c r="P820" s="326" t="s">
        <v>2684</v>
      </c>
      <c r="S820" s="326">
        <v>4015</v>
      </c>
      <c r="T820" t="s">
        <v>281</v>
      </c>
    </row>
    <row r="821" spans="1:20">
      <c r="A821" s="314">
        <v>4015</v>
      </c>
      <c r="B821" s="315" t="s">
        <v>11</v>
      </c>
      <c r="C821" s="316" t="s">
        <v>761</v>
      </c>
      <c r="D821" s="317" t="s">
        <v>195</v>
      </c>
      <c r="E821" s="317" t="s">
        <v>781</v>
      </c>
      <c r="F821" s="318" t="s">
        <v>81</v>
      </c>
      <c r="G821" s="316">
        <v>8901.84</v>
      </c>
      <c r="H821" s="316" t="s">
        <v>2685</v>
      </c>
      <c r="I821" s="320" t="s">
        <v>2686</v>
      </c>
      <c r="J821" s="308" t="s">
        <v>764</v>
      </c>
      <c r="K821" s="309" t="s">
        <v>781</v>
      </c>
      <c r="L821" s="321" t="s">
        <v>781</v>
      </c>
      <c r="M821" s="322" t="s">
        <v>781</v>
      </c>
      <c r="N821" s="323" t="s">
        <v>781</v>
      </c>
      <c r="O821" s="324" t="s">
        <v>781</v>
      </c>
      <c r="P821" s="314" t="s">
        <v>2687</v>
      </c>
      <c r="S821" s="314">
        <v>4015</v>
      </c>
      <c r="T821" t="s">
        <v>281</v>
      </c>
    </row>
    <row r="822" spans="1:20">
      <c r="A822" s="314">
        <v>4015</v>
      </c>
      <c r="B822" s="315" t="s">
        <v>11</v>
      </c>
      <c r="C822" s="316" t="s">
        <v>761</v>
      </c>
      <c r="D822" s="317" t="s">
        <v>195</v>
      </c>
      <c r="E822" s="317" t="s">
        <v>781</v>
      </c>
      <c r="F822" s="318" t="s">
        <v>103</v>
      </c>
      <c r="G822" s="316">
        <v>7000</v>
      </c>
      <c r="H822" s="316" t="s">
        <v>1448</v>
      </c>
      <c r="I822" s="320" t="s">
        <v>2688</v>
      </c>
      <c r="J822" s="308" t="s">
        <v>764</v>
      </c>
      <c r="K822" s="309" t="s">
        <v>781</v>
      </c>
      <c r="L822" s="321" t="s">
        <v>781</v>
      </c>
      <c r="M822" s="322" t="s">
        <v>781</v>
      </c>
      <c r="N822" s="323" t="s">
        <v>781</v>
      </c>
      <c r="O822" s="324" t="s">
        <v>781</v>
      </c>
      <c r="P822" s="314" t="s">
        <v>2689</v>
      </c>
      <c r="S822" s="314">
        <v>4015</v>
      </c>
      <c r="T822" t="s">
        <v>281</v>
      </c>
    </row>
    <row r="823" spans="1:20">
      <c r="A823" s="355">
        <v>4015</v>
      </c>
      <c r="B823" s="356" t="s">
        <v>11</v>
      </c>
      <c r="C823" s="357" t="s">
        <v>761</v>
      </c>
      <c r="D823" s="357" t="s">
        <v>195</v>
      </c>
      <c r="E823" s="357" t="s">
        <v>781</v>
      </c>
      <c r="F823" s="357" t="s">
        <v>110</v>
      </c>
      <c r="G823" s="357">
        <v>750</v>
      </c>
      <c r="H823" s="357" t="s">
        <v>2662</v>
      </c>
      <c r="I823" s="358" t="s">
        <v>2690</v>
      </c>
      <c r="J823" s="359" t="s">
        <v>2691</v>
      </c>
      <c r="K823" s="360" t="s">
        <v>2692</v>
      </c>
      <c r="L823" s="361" t="s">
        <v>1321</v>
      </c>
      <c r="M823" s="366" t="s">
        <v>2693</v>
      </c>
      <c r="N823" s="357" t="s">
        <v>781</v>
      </c>
      <c r="O823" s="355" t="s">
        <v>2694</v>
      </c>
      <c r="P823" s="355" t="s">
        <v>2695</v>
      </c>
      <c r="S823" s="355">
        <v>4015</v>
      </c>
      <c r="T823" t="s">
        <v>281</v>
      </c>
    </row>
    <row r="824" spans="1:20">
      <c r="A824" s="355">
        <v>4015</v>
      </c>
      <c r="B824" s="356" t="s">
        <v>11</v>
      </c>
      <c r="C824" s="357" t="s">
        <v>761</v>
      </c>
      <c r="D824" s="357" t="s">
        <v>195</v>
      </c>
      <c r="E824" s="357" t="s">
        <v>781</v>
      </c>
      <c r="F824" s="357" t="s">
        <v>91</v>
      </c>
      <c r="G824" s="357">
        <v>1295</v>
      </c>
      <c r="H824" s="357" t="s">
        <v>2696</v>
      </c>
      <c r="I824" s="358" t="s">
        <v>2697</v>
      </c>
      <c r="J824" s="359" t="s">
        <v>2691</v>
      </c>
      <c r="K824" s="360" t="s">
        <v>2692</v>
      </c>
      <c r="L824" s="361" t="s">
        <v>1321</v>
      </c>
      <c r="M824" s="366" t="s">
        <v>2693</v>
      </c>
      <c r="N824" s="357" t="s">
        <v>781</v>
      </c>
      <c r="O824" s="355" t="s">
        <v>2694</v>
      </c>
      <c r="P824" s="355" t="s">
        <v>2698</v>
      </c>
      <c r="S824" s="355">
        <v>4015</v>
      </c>
      <c r="T824" t="s">
        <v>281</v>
      </c>
    </row>
    <row r="825" spans="1:20">
      <c r="A825" s="314">
        <v>4015</v>
      </c>
      <c r="B825" s="315" t="s">
        <v>11</v>
      </c>
      <c r="C825" s="316" t="s">
        <v>761</v>
      </c>
      <c r="D825" s="317" t="s">
        <v>195</v>
      </c>
      <c r="E825" s="317" t="s">
        <v>781</v>
      </c>
      <c r="F825" s="318" t="s">
        <v>85</v>
      </c>
      <c r="G825" s="316">
        <v>5184.6400000000003</v>
      </c>
      <c r="H825" s="316" t="s">
        <v>785</v>
      </c>
      <c r="I825" s="320" t="s">
        <v>2699</v>
      </c>
      <c r="J825" s="308" t="s">
        <v>764</v>
      </c>
      <c r="K825" s="309" t="s">
        <v>781</v>
      </c>
      <c r="L825" s="321" t="s">
        <v>781</v>
      </c>
      <c r="M825" s="322" t="s">
        <v>781</v>
      </c>
      <c r="N825" s="323" t="s">
        <v>781</v>
      </c>
      <c r="O825" s="324" t="s">
        <v>781</v>
      </c>
      <c r="P825" s="314" t="s">
        <v>2700</v>
      </c>
      <c r="S825" s="314">
        <v>4015</v>
      </c>
      <c r="T825" t="s">
        <v>281</v>
      </c>
    </row>
    <row r="826" spans="1:20">
      <c r="A826" s="314">
        <v>4015</v>
      </c>
      <c r="B826" s="315" t="s">
        <v>11</v>
      </c>
      <c r="C826" s="316" t="s">
        <v>761</v>
      </c>
      <c r="D826" s="317" t="s">
        <v>195</v>
      </c>
      <c r="E826" s="317" t="s">
        <v>781</v>
      </c>
      <c r="F826" s="318" t="s">
        <v>85</v>
      </c>
      <c r="G826" s="316">
        <v>10209.719999999999</v>
      </c>
      <c r="H826" s="316" t="s">
        <v>785</v>
      </c>
      <c r="I826" s="320" t="s">
        <v>2701</v>
      </c>
      <c r="J826" s="308" t="s">
        <v>764</v>
      </c>
      <c r="K826" s="309" t="s">
        <v>781</v>
      </c>
      <c r="L826" s="321" t="s">
        <v>781</v>
      </c>
      <c r="M826" s="322" t="s">
        <v>781</v>
      </c>
      <c r="N826" s="323" t="s">
        <v>781</v>
      </c>
      <c r="O826" s="324" t="s">
        <v>781</v>
      </c>
      <c r="P826" s="314" t="s">
        <v>2702</v>
      </c>
      <c r="S826" s="314">
        <v>4015</v>
      </c>
      <c r="T826" t="s">
        <v>281</v>
      </c>
    </row>
    <row r="827" spans="1:20">
      <c r="A827" s="355">
        <v>4015</v>
      </c>
      <c r="B827" s="356" t="s">
        <v>11</v>
      </c>
      <c r="C827" s="357" t="s">
        <v>761</v>
      </c>
      <c r="D827" s="357" t="s">
        <v>195</v>
      </c>
      <c r="E827" s="357" t="s">
        <v>781</v>
      </c>
      <c r="F827" s="357" t="s">
        <v>77</v>
      </c>
      <c r="G827" s="357">
        <v>850.89</v>
      </c>
      <c r="H827" s="357" t="s">
        <v>2703</v>
      </c>
      <c r="I827" s="358" t="s">
        <v>2704</v>
      </c>
      <c r="J827" s="359" t="s">
        <v>2705</v>
      </c>
      <c r="K827" s="360" t="s">
        <v>1481</v>
      </c>
      <c r="L827" s="361" t="s">
        <v>1321</v>
      </c>
      <c r="M827" s="366" t="s">
        <v>2706</v>
      </c>
      <c r="N827" s="357" t="s">
        <v>781</v>
      </c>
      <c r="O827" s="355" t="s">
        <v>2707</v>
      </c>
      <c r="P827" s="355" t="s">
        <v>2708</v>
      </c>
      <c r="S827" s="355">
        <v>4015</v>
      </c>
      <c r="T827" t="s">
        <v>281</v>
      </c>
    </row>
    <row r="828" spans="1:20">
      <c r="A828" s="314">
        <v>4015</v>
      </c>
      <c r="B828" s="315" t="s">
        <v>11</v>
      </c>
      <c r="C828" s="316" t="s">
        <v>761</v>
      </c>
      <c r="D828" s="317" t="s">
        <v>195</v>
      </c>
      <c r="E828" s="317" t="s">
        <v>781</v>
      </c>
      <c r="F828" s="318" t="s">
        <v>89</v>
      </c>
      <c r="G828" s="316">
        <v>800</v>
      </c>
      <c r="H828" s="316" t="s">
        <v>1581</v>
      </c>
      <c r="I828" s="320" t="s">
        <v>2709</v>
      </c>
      <c r="J828" s="308" t="s">
        <v>764</v>
      </c>
      <c r="K828" s="309" t="s">
        <v>781</v>
      </c>
      <c r="L828" s="321" t="s">
        <v>781</v>
      </c>
      <c r="M828" s="322" t="s">
        <v>781</v>
      </c>
      <c r="N828" s="323" t="s">
        <v>781</v>
      </c>
      <c r="O828" s="324" t="s">
        <v>781</v>
      </c>
      <c r="P828" s="314" t="s">
        <v>2710</v>
      </c>
      <c r="S828" s="314">
        <v>4015</v>
      </c>
      <c r="T828" t="s">
        <v>281</v>
      </c>
    </row>
    <row r="829" spans="1:20">
      <c r="A829" s="314">
        <v>4015</v>
      </c>
      <c r="B829" s="315" t="s">
        <v>11</v>
      </c>
      <c r="C829" s="316" t="s">
        <v>761</v>
      </c>
      <c r="D829" s="317" t="s">
        <v>195</v>
      </c>
      <c r="E829" s="317" t="s">
        <v>781</v>
      </c>
      <c r="F829" s="318" t="s">
        <v>97</v>
      </c>
      <c r="G829" s="316">
        <v>900</v>
      </c>
      <c r="H829" s="316" t="s">
        <v>2711</v>
      </c>
      <c r="I829" s="320" t="s">
        <v>2712</v>
      </c>
      <c r="J829" s="308" t="s">
        <v>764</v>
      </c>
      <c r="K829" s="309" t="s">
        <v>781</v>
      </c>
      <c r="L829" s="321" t="s">
        <v>781</v>
      </c>
      <c r="M829" s="322" t="s">
        <v>781</v>
      </c>
      <c r="N829" s="323" t="s">
        <v>781</v>
      </c>
      <c r="O829" s="324" t="s">
        <v>781</v>
      </c>
      <c r="P829" s="314" t="s">
        <v>2713</v>
      </c>
      <c r="S829" s="314">
        <v>4015</v>
      </c>
      <c r="T829" t="s">
        <v>281</v>
      </c>
    </row>
    <row r="830" spans="1:20">
      <c r="A830" s="326">
        <v>3411</v>
      </c>
      <c r="B830" s="327" t="s">
        <v>10</v>
      </c>
      <c r="C830" s="304" t="s">
        <v>754</v>
      </c>
      <c r="D830" s="304" t="s">
        <v>192</v>
      </c>
      <c r="E830" s="304" t="s">
        <v>755</v>
      </c>
      <c r="F830" s="328" t="s">
        <v>35</v>
      </c>
      <c r="G830" s="329">
        <v>11520.91</v>
      </c>
      <c r="H830" s="304" t="s">
        <v>756</v>
      </c>
      <c r="I830" s="333" t="s">
        <v>757</v>
      </c>
      <c r="J830" s="331" t="s">
        <v>781</v>
      </c>
      <c r="K830" s="312" t="s">
        <v>758</v>
      </c>
      <c r="L830" s="332" t="s">
        <v>549</v>
      </c>
      <c r="M830" s="304" t="s">
        <v>781</v>
      </c>
      <c r="N830" s="304" t="s">
        <v>781</v>
      </c>
      <c r="O830" s="326" t="s">
        <v>781</v>
      </c>
      <c r="P830" s="326" t="s">
        <v>2714</v>
      </c>
      <c r="S830" s="326">
        <v>3411</v>
      </c>
      <c r="T830" t="s">
        <v>281</v>
      </c>
    </row>
    <row r="831" spans="1:20">
      <c r="A831" s="326">
        <v>2474</v>
      </c>
      <c r="B831" s="327" t="s">
        <v>10</v>
      </c>
      <c r="C831" s="304" t="s">
        <v>754</v>
      </c>
      <c r="D831" s="304" t="s">
        <v>192</v>
      </c>
      <c r="E831" s="304" t="s">
        <v>755</v>
      </c>
      <c r="F831" s="328" t="s">
        <v>35</v>
      </c>
      <c r="G831" s="304">
        <v>251.48</v>
      </c>
      <c r="H831" s="304" t="s">
        <v>756</v>
      </c>
      <c r="I831" s="333" t="s">
        <v>757</v>
      </c>
      <c r="J831" s="331" t="s">
        <v>781</v>
      </c>
      <c r="K831" s="312" t="s">
        <v>758</v>
      </c>
      <c r="L831" s="332" t="s">
        <v>549</v>
      </c>
      <c r="M831" s="304" t="s">
        <v>781</v>
      </c>
      <c r="N831" s="304" t="s">
        <v>781</v>
      </c>
      <c r="O831" s="326" t="s">
        <v>781</v>
      </c>
      <c r="P831" s="326" t="s">
        <v>2715</v>
      </c>
      <c r="S831" s="326">
        <v>2474</v>
      </c>
      <c r="T831" t="s">
        <v>281</v>
      </c>
    </row>
    <row r="832" spans="1:20">
      <c r="A832" s="314">
        <v>2474</v>
      </c>
      <c r="B832" s="315" t="s">
        <v>11</v>
      </c>
      <c r="C832" s="316" t="s">
        <v>761</v>
      </c>
      <c r="D832" s="317" t="s">
        <v>195</v>
      </c>
      <c r="E832" s="317" t="s">
        <v>781</v>
      </c>
      <c r="F832" s="318" t="s">
        <v>85</v>
      </c>
      <c r="G832" s="316">
        <v>14242.33</v>
      </c>
      <c r="H832" s="316" t="s">
        <v>1597</v>
      </c>
      <c r="I832" s="320" t="s">
        <v>2716</v>
      </c>
      <c r="J832" s="308" t="s">
        <v>764</v>
      </c>
      <c r="K832" s="309" t="s">
        <v>781</v>
      </c>
      <c r="L832" s="321" t="s">
        <v>781</v>
      </c>
      <c r="M832" s="322" t="s">
        <v>781</v>
      </c>
      <c r="N832" s="323" t="s">
        <v>781</v>
      </c>
      <c r="O832" s="324" t="s">
        <v>781</v>
      </c>
      <c r="P832" s="314" t="s">
        <v>2717</v>
      </c>
      <c r="S832" s="314">
        <v>2474</v>
      </c>
      <c r="T832" t="s">
        <v>281</v>
      </c>
    </row>
    <row r="833" spans="1:20">
      <c r="A833" s="314">
        <v>2474</v>
      </c>
      <c r="B833" s="315" t="s">
        <v>11</v>
      </c>
      <c r="C833" s="316" t="s">
        <v>761</v>
      </c>
      <c r="D833" s="317" t="s">
        <v>195</v>
      </c>
      <c r="E833" s="317" t="s">
        <v>781</v>
      </c>
      <c r="F833" s="318" t="s">
        <v>103</v>
      </c>
      <c r="G833" s="316">
        <v>14665.97</v>
      </c>
      <c r="H833" s="316" t="s">
        <v>2718</v>
      </c>
      <c r="I833" s="320" t="s">
        <v>1557</v>
      </c>
      <c r="J833" s="308" t="s">
        <v>764</v>
      </c>
      <c r="K833" s="309" t="s">
        <v>781</v>
      </c>
      <c r="L833" s="321" t="s">
        <v>781</v>
      </c>
      <c r="M833" s="322" t="s">
        <v>781</v>
      </c>
      <c r="N833" s="323" t="s">
        <v>781</v>
      </c>
      <c r="O833" s="324" t="s">
        <v>781</v>
      </c>
      <c r="P833" s="314" t="s">
        <v>2719</v>
      </c>
      <c r="S833" s="314">
        <v>2474</v>
      </c>
      <c r="T833" t="s">
        <v>281</v>
      </c>
    </row>
    <row r="834" spans="1:20">
      <c r="A834" s="314">
        <v>2474</v>
      </c>
      <c r="B834" s="315" t="s">
        <v>10</v>
      </c>
      <c r="C834" s="316" t="s">
        <v>761</v>
      </c>
      <c r="D834" s="317" t="s">
        <v>191</v>
      </c>
      <c r="E834" s="317" t="s">
        <v>781</v>
      </c>
      <c r="F834" s="318" t="s">
        <v>43</v>
      </c>
      <c r="G834" s="316">
        <v>620.36</v>
      </c>
      <c r="H834" s="316" t="s">
        <v>2720</v>
      </c>
      <c r="I834" s="320" t="s">
        <v>2721</v>
      </c>
      <c r="J834" s="335" t="s">
        <v>781</v>
      </c>
      <c r="K834" s="312" t="s">
        <v>1328</v>
      </c>
      <c r="L834" s="321" t="s">
        <v>549</v>
      </c>
      <c r="M834" s="322" t="s">
        <v>781</v>
      </c>
      <c r="N834" s="323" t="s">
        <v>781</v>
      </c>
      <c r="O834" s="324" t="s">
        <v>781</v>
      </c>
      <c r="P834" s="314" t="s">
        <v>2722</v>
      </c>
      <c r="S834" s="314">
        <v>2474</v>
      </c>
      <c r="T834" t="s">
        <v>281</v>
      </c>
    </row>
    <row r="835" spans="1:20">
      <c r="A835" s="314">
        <v>2474</v>
      </c>
      <c r="B835" s="315" t="s">
        <v>11</v>
      </c>
      <c r="C835" s="316" t="s">
        <v>761</v>
      </c>
      <c r="D835" s="317" t="s">
        <v>195</v>
      </c>
      <c r="E835" s="317" t="s">
        <v>781</v>
      </c>
      <c r="F835" s="318" t="s">
        <v>85</v>
      </c>
      <c r="G835" s="316">
        <v>2916</v>
      </c>
      <c r="H835" s="316" t="s">
        <v>2723</v>
      </c>
      <c r="I835" s="320" t="s">
        <v>2724</v>
      </c>
      <c r="J835" s="308" t="s">
        <v>764</v>
      </c>
      <c r="K835" s="309" t="s">
        <v>781</v>
      </c>
      <c r="L835" s="321" t="s">
        <v>781</v>
      </c>
      <c r="M835" s="322" t="s">
        <v>781</v>
      </c>
      <c r="N835" s="323" t="s">
        <v>781</v>
      </c>
      <c r="O835" s="324" t="s">
        <v>781</v>
      </c>
      <c r="P835" s="314" t="s">
        <v>2725</v>
      </c>
      <c r="S835" s="314">
        <v>2474</v>
      </c>
      <c r="T835" t="s">
        <v>281</v>
      </c>
    </row>
    <row r="836" spans="1:20">
      <c r="A836" s="314">
        <v>2474</v>
      </c>
      <c r="B836" s="315" t="s">
        <v>10</v>
      </c>
      <c r="C836" s="316" t="s">
        <v>761</v>
      </c>
      <c r="D836" s="317" t="s">
        <v>191</v>
      </c>
      <c r="E836" s="317" t="s">
        <v>781</v>
      </c>
      <c r="F836" s="318" t="s">
        <v>37</v>
      </c>
      <c r="G836" s="316">
        <v>614.05999999999995</v>
      </c>
      <c r="H836" s="316" t="s">
        <v>2720</v>
      </c>
      <c r="I836" s="320" t="s">
        <v>2726</v>
      </c>
      <c r="J836" s="335" t="s">
        <v>781</v>
      </c>
      <c r="K836" s="312" t="s">
        <v>1328</v>
      </c>
      <c r="L836" s="321" t="s">
        <v>549</v>
      </c>
      <c r="M836" s="322" t="s">
        <v>781</v>
      </c>
      <c r="N836" s="323" t="s">
        <v>781</v>
      </c>
      <c r="O836" s="324" t="s">
        <v>781</v>
      </c>
      <c r="P836" s="314" t="s">
        <v>2727</v>
      </c>
      <c r="S836" s="314">
        <v>2474</v>
      </c>
      <c r="T836" t="s">
        <v>281</v>
      </c>
    </row>
    <row r="837" spans="1:20">
      <c r="A837" s="314">
        <v>2474</v>
      </c>
      <c r="B837" s="315" t="s">
        <v>11</v>
      </c>
      <c r="C837" s="316" t="s">
        <v>761</v>
      </c>
      <c r="D837" s="317" t="s">
        <v>195</v>
      </c>
      <c r="E837" s="317" t="s">
        <v>781</v>
      </c>
      <c r="F837" s="318" t="s">
        <v>105</v>
      </c>
      <c r="G837" s="316">
        <v>1150</v>
      </c>
      <c r="H837" s="316" t="s">
        <v>1190</v>
      </c>
      <c r="I837" s="320" t="s">
        <v>2728</v>
      </c>
      <c r="J837" s="308" t="s">
        <v>764</v>
      </c>
      <c r="K837" s="309" t="s">
        <v>781</v>
      </c>
      <c r="L837" s="321" t="s">
        <v>781</v>
      </c>
      <c r="M837" s="322" t="s">
        <v>781</v>
      </c>
      <c r="N837" s="323" t="s">
        <v>781</v>
      </c>
      <c r="O837" s="324" t="s">
        <v>781</v>
      </c>
      <c r="P837" s="314" t="s">
        <v>2729</v>
      </c>
      <c r="S837" s="314">
        <v>2474</v>
      </c>
      <c r="T837" t="s">
        <v>281</v>
      </c>
    </row>
    <row r="838" spans="1:20">
      <c r="A838" s="314">
        <v>2474</v>
      </c>
      <c r="B838" s="315" t="s">
        <v>11</v>
      </c>
      <c r="C838" s="316" t="s">
        <v>761</v>
      </c>
      <c r="D838" s="317" t="s">
        <v>195</v>
      </c>
      <c r="E838" s="317" t="s">
        <v>781</v>
      </c>
      <c r="F838" s="318" t="s">
        <v>105</v>
      </c>
      <c r="G838" s="316">
        <v>2125</v>
      </c>
      <c r="H838" s="316" t="s">
        <v>1190</v>
      </c>
      <c r="I838" s="320" t="s">
        <v>2730</v>
      </c>
      <c r="J838" s="308" t="s">
        <v>764</v>
      </c>
      <c r="K838" s="309" t="s">
        <v>781</v>
      </c>
      <c r="L838" s="321" t="s">
        <v>781</v>
      </c>
      <c r="M838" s="322" t="s">
        <v>781</v>
      </c>
      <c r="N838" s="323" t="s">
        <v>781</v>
      </c>
      <c r="O838" s="324" t="s">
        <v>781</v>
      </c>
      <c r="P838" s="314" t="s">
        <v>2731</v>
      </c>
      <c r="S838" s="314">
        <v>2474</v>
      </c>
      <c r="T838" t="s">
        <v>281</v>
      </c>
    </row>
    <row r="839" spans="1:20">
      <c r="A839" s="314">
        <v>2474</v>
      </c>
      <c r="B839" s="315" t="s">
        <v>11</v>
      </c>
      <c r="C839" s="316" t="s">
        <v>761</v>
      </c>
      <c r="D839" s="317" t="s">
        <v>195</v>
      </c>
      <c r="E839" s="317" t="s">
        <v>781</v>
      </c>
      <c r="F839" s="318" t="s">
        <v>97</v>
      </c>
      <c r="G839" s="316">
        <v>1047.18</v>
      </c>
      <c r="H839" s="316" t="s">
        <v>2732</v>
      </c>
      <c r="I839" s="320" t="s">
        <v>2733</v>
      </c>
      <c r="J839" s="308" t="s">
        <v>764</v>
      </c>
      <c r="K839" s="309" t="s">
        <v>781</v>
      </c>
      <c r="L839" s="321" t="s">
        <v>781</v>
      </c>
      <c r="M839" s="322" t="s">
        <v>781</v>
      </c>
      <c r="N839" s="323" t="s">
        <v>781</v>
      </c>
      <c r="O839" s="324" t="s">
        <v>781</v>
      </c>
      <c r="P839" s="314" t="s">
        <v>2734</v>
      </c>
      <c r="S839" s="314">
        <v>2474</v>
      </c>
      <c r="T839" t="s">
        <v>281</v>
      </c>
    </row>
    <row r="840" spans="1:20">
      <c r="A840" s="314">
        <v>2474</v>
      </c>
      <c r="B840" s="315" t="s">
        <v>11</v>
      </c>
      <c r="C840" s="316" t="s">
        <v>761</v>
      </c>
      <c r="D840" s="317" t="s">
        <v>195</v>
      </c>
      <c r="E840" s="317" t="s">
        <v>781</v>
      </c>
      <c r="F840" s="318" t="s">
        <v>93</v>
      </c>
      <c r="G840" s="316">
        <v>2435.0500000000002</v>
      </c>
      <c r="H840" s="316" t="s">
        <v>2735</v>
      </c>
      <c r="I840" s="320" t="s">
        <v>2736</v>
      </c>
      <c r="J840" s="308" t="s">
        <v>764</v>
      </c>
      <c r="K840" s="309" t="s">
        <v>781</v>
      </c>
      <c r="L840" s="321" t="s">
        <v>781</v>
      </c>
      <c r="M840" s="322" t="s">
        <v>781</v>
      </c>
      <c r="N840" s="323" t="s">
        <v>781</v>
      </c>
      <c r="O840" s="324" t="s">
        <v>781</v>
      </c>
      <c r="P840" s="314" t="s">
        <v>2737</v>
      </c>
      <c r="S840" s="314">
        <v>2474</v>
      </c>
      <c r="T840" t="s">
        <v>281</v>
      </c>
    </row>
    <row r="841" spans="1:20">
      <c r="A841" s="355">
        <v>2474</v>
      </c>
      <c r="B841" s="356" t="s">
        <v>1275</v>
      </c>
      <c r="C841" s="357" t="s">
        <v>754</v>
      </c>
      <c r="D841" s="357" t="s">
        <v>197</v>
      </c>
      <c r="E841" s="357" t="s">
        <v>781</v>
      </c>
      <c r="F841" s="357" t="s">
        <v>35</v>
      </c>
      <c r="G841" s="357">
        <v>1067</v>
      </c>
      <c r="H841" s="357" t="s">
        <v>2738</v>
      </c>
      <c r="I841" s="358" t="s">
        <v>2739</v>
      </c>
      <c r="J841" s="359" t="s">
        <v>781</v>
      </c>
      <c r="K841" s="360" t="s">
        <v>758</v>
      </c>
      <c r="L841" s="361" t="s">
        <v>549</v>
      </c>
      <c r="M841" s="357" t="s">
        <v>781</v>
      </c>
      <c r="N841" s="357" t="s">
        <v>781</v>
      </c>
      <c r="O841" s="355" t="s">
        <v>781</v>
      </c>
      <c r="P841" s="355" t="s">
        <v>2740</v>
      </c>
      <c r="S841" s="355">
        <v>2474</v>
      </c>
      <c r="T841" t="s">
        <v>281</v>
      </c>
    </row>
    <row r="842" spans="1:20">
      <c r="A842" s="326">
        <v>4223</v>
      </c>
      <c r="B842" s="327" t="s">
        <v>11</v>
      </c>
      <c r="C842" s="304" t="s">
        <v>754</v>
      </c>
      <c r="D842" s="304" t="s">
        <v>196</v>
      </c>
      <c r="E842" s="304" t="s">
        <v>755</v>
      </c>
      <c r="F842" s="328" t="s">
        <v>110</v>
      </c>
      <c r="G842" s="304">
        <v>294.8</v>
      </c>
      <c r="H842" s="304" t="s">
        <v>756</v>
      </c>
      <c r="I842" s="333" t="s">
        <v>1007</v>
      </c>
      <c r="J842" s="308" t="s">
        <v>819</v>
      </c>
      <c r="K842" s="334" t="s">
        <v>781</v>
      </c>
      <c r="L842" s="332" t="s">
        <v>781</v>
      </c>
      <c r="M842" s="304" t="s">
        <v>781</v>
      </c>
      <c r="N842" s="304" t="s">
        <v>781</v>
      </c>
      <c r="O842" s="326" t="s">
        <v>781</v>
      </c>
      <c r="P842" s="326" t="s">
        <v>2741</v>
      </c>
      <c r="S842" s="326">
        <v>4223</v>
      </c>
      <c r="T842" t="s">
        <v>281</v>
      </c>
    </row>
    <row r="843" spans="1:20">
      <c r="A843" s="336">
        <v>4223</v>
      </c>
      <c r="B843" s="337" t="s">
        <v>11</v>
      </c>
      <c r="C843" s="317" t="s">
        <v>754</v>
      </c>
      <c r="D843" s="317" t="s">
        <v>196</v>
      </c>
      <c r="E843" s="317" t="s">
        <v>755</v>
      </c>
      <c r="F843" s="338" t="s">
        <v>69</v>
      </c>
      <c r="G843" s="317">
        <v>106</v>
      </c>
      <c r="H843" s="317" t="s">
        <v>756</v>
      </c>
      <c r="I843" s="340" t="s">
        <v>846</v>
      </c>
      <c r="J843" s="308" t="s">
        <v>819</v>
      </c>
      <c r="K843" s="334" t="s">
        <v>781</v>
      </c>
      <c r="L843" s="341" t="s">
        <v>781</v>
      </c>
      <c r="M843" s="317" t="s">
        <v>781</v>
      </c>
      <c r="N843" s="317" t="s">
        <v>781</v>
      </c>
      <c r="O843" s="336" t="s">
        <v>781</v>
      </c>
      <c r="P843" s="336" t="s">
        <v>2742</v>
      </c>
      <c r="S843" s="336">
        <v>4223</v>
      </c>
      <c r="T843" t="s">
        <v>281</v>
      </c>
    </row>
    <row r="844" spans="1:20">
      <c r="A844" s="314">
        <v>4223</v>
      </c>
      <c r="B844" s="315" t="s">
        <v>11</v>
      </c>
      <c r="C844" s="316" t="s">
        <v>761</v>
      </c>
      <c r="D844" s="317" t="s">
        <v>195</v>
      </c>
      <c r="E844" s="317" t="s">
        <v>781</v>
      </c>
      <c r="F844" s="318" t="s">
        <v>83</v>
      </c>
      <c r="G844" s="316">
        <v>7951.03</v>
      </c>
      <c r="H844" s="316" t="s">
        <v>2743</v>
      </c>
      <c r="I844" s="320" t="s">
        <v>2744</v>
      </c>
      <c r="J844" s="308" t="s">
        <v>764</v>
      </c>
      <c r="K844" s="309" t="s">
        <v>781</v>
      </c>
      <c r="L844" s="321" t="s">
        <v>781</v>
      </c>
      <c r="M844" s="322" t="s">
        <v>781</v>
      </c>
      <c r="N844" s="323" t="s">
        <v>781</v>
      </c>
      <c r="O844" s="324" t="s">
        <v>781</v>
      </c>
      <c r="P844" s="314" t="s">
        <v>2745</v>
      </c>
      <c r="S844" s="314">
        <v>4223</v>
      </c>
      <c r="T844" t="s">
        <v>281</v>
      </c>
    </row>
    <row r="845" spans="1:20">
      <c r="A845" s="314">
        <v>4223</v>
      </c>
      <c r="B845" s="315" t="s">
        <v>11</v>
      </c>
      <c r="C845" s="316" t="s">
        <v>761</v>
      </c>
      <c r="D845" s="317" t="s">
        <v>195</v>
      </c>
      <c r="E845" s="317" t="s">
        <v>781</v>
      </c>
      <c r="F845" s="318" t="s">
        <v>85</v>
      </c>
      <c r="G845" s="316">
        <v>23776.31</v>
      </c>
      <c r="H845" s="316" t="s">
        <v>785</v>
      </c>
      <c r="I845" s="320" t="s">
        <v>2746</v>
      </c>
      <c r="J845" s="308" t="s">
        <v>764</v>
      </c>
      <c r="K845" s="309" t="s">
        <v>781</v>
      </c>
      <c r="L845" s="321" t="s">
        <v>781</v>
      </c>
      <c r="M845" s="322" t="s">
        <v>781</v>
      </c>
      <c r="N845" s="323" t="s">
        <v>781</v>
      </c>
      <c r="O845" s="324" t="s">
        <v>781</v>
      </c>
      <c r="P845" s="314" t="s">
        <v>2747</v>
      </c>
      <c r="S845" s="314">
        <v>4223</v>
      </c>
      <c r="T845" t="s">
        <v>281</v>
      </c>
    </row>
    <row r="846" spans="1:20">
      <c r="A846" s="314">
        <v>4223</v>
      </c>
      <c r="B846" s="315" t="s">
        <v>11</v>
      </c>
      <c r="C846" s="316" t="s">
        <v>761</v>
      </c>
      <c r="D846" s="317" t="s">
        <v>195</v>
      </c>
      <c r="E846" s="317" t="s">
        <v>781</v>
      </c>
      <c r="F846" s="318" t="s">
        <v>85</v>
      </c>
      <c r="G846" s="316">
        <v>17288.52</v>
      </c>
      <c r="H846" s="316" t="s">
        <v>785</v>
      </c>
      <c r="I846" s="320" t="s">
        <v>2748</v>
      </c>
      <c r="J846" s="308" t="s">
        <v>764</v>
      </c>
      <c r="K846" s="309" t="s">
        <v>781</v>
      </c>
      <c r="L846" s="321" t="s">
        <v>781</v>
      </c>
      <c r="M846" s="322" t="s">
        <v>781</v>
      </c>
      <c r="N846" s="323" t="s">
        <v>781</v>
      </c>
      <c r="O846" s="324" t="s">
        <v>781</v>
      </c>
      <c r="P846" s="314" t="s">
        <v>2749</v>
      </c>
      <c r="S846" s="314">
        <v>4223</v>
      </c>
      <c r="T846" t="s">
        <v>281</v>
      </c>
    </row>
    <row r="847" spans="1:20">
      <c r="A847" s="326">
        <v>3317</v>
      </c>
      <c r="B847" s="327" t="s">
        <v>10</v>
      </c>
      <c r="C847" s="304" t="s">
        <v>754</v>
      </c>
      <c r="D847" s="304" t="s">
        <v>192</v>
      </c>
      <c r="E847" s="304" t="s">
        <v>755</v>
      </c>
      <c r="F847" s="328" t="s">
        <v>35</v>
      </c>
      <c r="G847" s="329">
        <v>4576.83</v>
      </c>
      <c r="H847" s="304" t="s">
        <v>756</v>
      </c>
      <c r="I847" s="333" t="s">
        <v>757</v>
      </c>
      <c r="J847" s="331" t="s">
        <v>781</v>
      </c>
      <c r="K847" s="312" t="s">
        <v>758</v>
      </c>
      <c r="L847" s="332" t="s">
        <v>549</v>
      </c>
      <c r="M847" s="304" t="s">
        <v>781</v>
      </c>
      <c r="N847" s="304" t="s">
        <v>781</v>
      </c>
      <c r="O847" s="326" t="s">
        <v>781</v>
      </c>
      <c r="P847" s="326" t="s">
        <v>2750</v>
      </c>
      <c r="S847" s="326">
        <v>3317</v>
      </c>
      <c r="T847" t="s">
        <v>281</v>
      </c>
    </row>
    <row r="848" spans="1:20">
      <c r="A848" s="314">
        <v>3317</v>
      </c>
      <c r="B848" s="315" t="s">
        <v>11</v>
      </c>
      <c r="C848" s="316" t="s">
        <v>761</v>
      </c>
      <c r="D848" s="317" t="s">
        <v>195</v>
      </c>
      <c r="E848" s="317" t="s">
        <v>781</v>
      </c>
      <c r="F848" s="318" t="s">
        <v>99</v>
      </c>
      <c r="G848" s="316">
        <v>5929.8</v>
      </c>
      <c r="H848" s="316" t="s">
        <v>2751</v>
      </c>
      <c r="I848" s="320" t="s">
        <v>2752</v>
      </c>
      <c r="J848" s="308" t="s">
        <v>764</v>
      </c>
      <c r="K848" s="309" t="s">
        <v>781</v>
      </c>
      <c r="L848" s="321" t="s">
        <v>781</v>
      </c>
      <c r="M848" s="322" t="s">
        <v>781</v>
      </c>
      <c r="N848" s="323" t="s">
        <v>781</v>
      </c>
      <c r="O848" s="324" t="s">
        <v>781</v>
      </c>
      <c r="P848" s="314" t="s">
        <v>2753</v>
      </c>
      <c r="S848" s="314">
        <v>3317</v>
      </c>
      <c r="T848" t="s">
        <v>281</v>
      </c>
    </row>
    <row r="849" spans="1:20">
      <c r="A849" s="314">
        <v>3317</v>
      </c>
      <c r="B849" s="315" t="s">
        <v>11</v>
      </c>
      <c r="C849" s="316" t="s">
        <v>761</v>
      </c>
      <c r="D849" s="317" t="s">
        <v>195</v>
      </c>
      <c r="E849" s="317" t="s">
        <v>781</v>
      </c>
      <c r="F849" s="318" t="s">
        <v>83</v>
      </c>
      <c r="G849" s="316">
        <v>200</v>
      </c>
      <c r="H849" s="316" t="s">
        <v>782</v>
      </c>
      <c r="I849" s="320" t="s">
        <v>2754</v>
      </c>
      <c r="J849" s="308" t="s">
        <v>764</v>
      </c>
      <c r="K849" s="309" t="s">
        <v>781</v>
      </c>
      <c r="L849" s="321" t="s">
        <v>781</v>
      </c>
      <c r="M849" s="322" t="s">
        <v>781</v>
      </c>
      <c r="N849" s="323" t="s">
        <v>781</v>
      </c>
      <c r="O849" s="324" t="s">
        <v>781</v>
      </c>
      <c r="P849" s="314" t="s">
        <v>2755</v>
      </c>
      <c r="S849" s="314">
        <v>3317</v>
      </c>
      <c r="T849" t="s">
        <v>281</v>
      </c>
    </row>
    <row r="850" spans="1:20">
      <c r="A850" s="314">
        <v>3317</v>
      </c>
      <c r="B850" s="315" t="s">
        <v>11</v>
      </c>
      <c r="C850" s="316" t="s">
        <v>761</v>
      </c>
      <c r="D850" s="317" t="s">
        <v>195</v>
      </c>
      <c r="E850" s="317" t="s">
        <v>781</v>
      </c>
      <c r="F850" s="318" t="s">
        <v>103</v>
      </c>
      <c r="G850" s="316">
        <v>144</v>
      </c>
      <c r="H850" s="316" t="s">
        <v>2756</v>
      </c>
      <c r="I850" s="320" t="s">
        <v>2757</v>
      </c>
      <c r="J850" s="308" t="s">
        <v>764</v>
      </c>
      <c r="K850" s="309" t="s">
        <v>781</v>
      </c>
      <c r="L850" s="321" t="s">
        <v>781</v>
      </c>
      <c r="M850" s="322" t="s">
        <v>781</v>
      </c>
      <c r="N850" s="323" t="s">
        <v>781</v>
      </c>
      <c r="O850" s="324" t="s">
        <v>781</v>
      </c>
      <c r="P850" s="314" t="s">
        <v>2758</v>
      </c>
      <c r="S850" s="314">
        <v>3317</v>
      </c>
      <c r="T850" t="s">
        <v>281</v>
      </c>
    </row>
    <row r="851" spans="1:20">
      <c r="A851" s="314">
        <v>3317</v>
      </c>
      <c r="B851" s="315" t="s">
        <v>11</v>
      </c>
      <c r="C851" s="316" t="s">
        <v>761</v>
      </c>
      <c r="D851" s="317" t="s">
        <v>195</v>
      </c>
      <c r="E851" s="317" t="s">
        <v>781</v>
      </c>
      <c r="F851" s="318" t="s">
        <v>110</v>
      </c>
      <c r="G851" s="316">
        <v>2115.92</v>
      </c>
      <c r="H851" s="316" t="s">
        <v>2759</v>
      </c>
      <c r="I851" s="320" t="s">
        <v>2760</v>
      </c>
      <c r="J851" s="308" t="s">
        <v>2761</v>
      </c>
      <c r="K851" s="309" t="s">
        <v>781</v>
      </c>
      <c r="L851" s="321" t="s">
        <v>1321</v>
      </c>
      <c r="M851" s="353" t="s">
        <v>2762</v>
      </c>
      <c r="N851" s="354" t="s">
        <v>1458</v>
      </c>
      <c r="O851" s="324" t="s">
        <v>2763</v>
      </c>
      <c r="P851" s="314" t="s">
        <v>2764</v>
      </c>
      <c r="S851" s="314">
        <v>3317</v>
      </c>
      <c r="T851" t="s">
        <v>281</v>
      </c>
    </row>
    <row r="852" spans="1:20">
      <c r="A852" s="314">
        <v>3317</v>
      </c>
      <c r="B852" s="315" t="s">
        <v>11</v>
      </c>
      <c r="C852" s="316" t="s">
        <v>761</v>
      </c>
      <c r="D852" s="317" t="s">
        <v>195</v>
      </c>
      <c r="E852" s="317" t="s">
        <v>781</v>
      </c>
      <c r="F852" s="318" t="s">
        <v>97</v>
      </c>
      <c r="G852" s="316">
        <v>1400</v>
      </c>
      <c r="H852" s="316" t="s">
        <v>2765</v>
      </c>
      <c r="I852" s="320" t="s">
        <v>2766</v>
      </c>
      <c r="J852" s="308" t="s">
        <v>764</v>
      </c>
      <c r="K852" s="309" t="s">
        <v>781</v>
      </c>
      <c r="L852" s="321" t="s">
        <v>781</v>
      </c>
      <c r="M852" s="311" t="s">
        <v>781</v>
      </c>
      <c r="N852" s="323" t="s">
        <v>781</v>
      </c>
      <c r="O852" s="324" t="s">
        <v>781</v>
      </c>
      <c r="P852" s="314" t="s">
        <v>2767</v>
      </c>
      <c r="S852" s="314">
        <v>3317</v>
      </c>
      <c r="T852" t="s">
        <v>281</v>
      </c>
    </row>
    <row r="853" spans="1:20">
      <c r="A853" s="314">
        <v>3317</v>
      </c>
      <c r="B853" s="315" t="s">
        <v>11</v>
      </c>
      <c r="C853" s="316" t="s">
        <v>761</v>
      </c>
      <c r="D853" s="317" t="s">
        <v>195</v>
      </c>
      <c r="E853" s="317" t="s">
        <v>781</v>
      </c>
      <c r="F853" s="318" t="s">
        <v>89</v>
      </c>
      <c r="G853" s="316">
        <v>425</v>
      </c>
      <c r="H853" s="316" t="s">
        <v>2768</v>
      </c>
      <c r="I853" s="320" t="s">
        <v>2769</v>
      </c>
      <c r="J853" s="308" t="s">
        <v>764</v>
      </c>
      <c r="K853" s="309" t="s">
        <v>781</v>
      </c>
      <c r="L853" s="321" t="s">
        <v>781</v>
      </c>
      <c r="M853" s="322" t="s">
        <v>781</v>
      </c>
      <c r="N853" s="323" t="s">
        <v>781</v>
      </c>
      <c r="O853" s="324" t="s">
        <v>781</v>
      </c>
      <c r="P853" s="314" t="s">
        <v>2770</v>
      </c>
      <c r="S853" s="314">
        <v>3317</v>
      </c>
      <c r="T853" t="s">
        <v>281</v>
      </c>
    </row>
    <row r="854" spans="1:20">
      <c r="A854" s="314">
        <v>3317</v>
      </c>
      <c r="B854" s="315" t="s">
        <v>11</v>
      </c>
      <c r="C854" s="316" t="s">
        <v>761</v>
      </c>
      <c r="D854" s="317" t="s">
        <v>195</v>
      </c>
      <c r="E854" s="317" t="s">
        <v>781</v>
      </c>
      <c r="F854" s="318" t="s">
        <v>89</v>
      </c>
      <c r="G854" s="316">
        <v>143.75</v>
      </c>
      <c r="H854" s="316" t="s">
        <v>2771</v>
      </c>
      <c r="I854" s="320" t="s">
        <v>2772</v>
      </c>
      <c r="J854" s="308" t="s">
        <v>764</v>
      </c>
      <c r="K854" s="309" t="s">
        <v>781</v>
      </c>
      <c r="L854" s="321" t="s">
        <v>781</v>
      </c>
      <c r="M854" s="322" t="s">
        <v>781</v>
      </c>
      <c r="N854" s="323" t="s">
        <v>781</v>
      </c>
      <c r="O854" s="324" t="s">
        <v>781</v>
      </c>
      <c r="P854" s="314" t="s">
        <v>2773</v>
      </c>
      <c r="S854" s="314">
        <v>3317</v>
      </c>
      <c r="T854" t="s">
        <v>281</v>
      </c>
    </row>
    <row r="855" spans="1:20">
      <c r="A855" s="314">
        <v>3317</v>
      </c>
      <c r="B855" s="315" t="s">
        <v>11</v>
      </c>
      <c r="C855" s="316" t="s">
        <v>761</v>
      </c>
      <c r="D855" s="317" t="s">
        <v>195</v>
      </c>
      <c r="E855" s="317" t="s">
        <v>781</v>
      </c>
      <c r="F855" s="318" t="s">
        <v>71</v>
      </c>
      <c r="G855" s="316">
        <v>90</v>
      </c>
      <c r="H855" s="316" t="s">
        <v>2588</v>
      </c>
      <c r="I855" s="320" t="s">
        <v>2774</v>
      </c>
      <c r="J855" s="308" t="s">
        <v>764</v>
      </c>
      <c r="K855" s="309" t="s">
        <v>781</v>
      </c>
      <c r="L855" s="321" t="s">
        <v>781</v>
      </c>
      <c r="M855" s="322" t="s">
        <v>781</v>
      </c>
      <c r="N855" s="323" t="s">
        <v>781</v>
      </c>
      <c r="O855" s="324" t="s">
        <v>781</v>
      </c>
      <c r="P855" s="314" t="s">
        <v>2775</v>
      </c>
      <c r="S855" s="314">
        <v>3317</v>
      </c>
      <c r="T855" t="s">
        <v>281</v>
      </c>
    </row>
    <row r="856" spans="1:20">
      <c r="A856" s="314">
        <v>3317</v>
      </c>
      <c r="B856" s="315" t="s">
        <v>11</v>
      </c>
      <c r="C856" s="316" t="s">
        <v>761</v>
      </c>
      <c r="D856" s="317" t="s">
        <v>195</v>
      </c>
      <c r="E856" s="317" t="s">
        <v>781</v>
      </c>
      <c r="F856" s="318" t="s">
        <v>71</v>
      </c>
      <c r="G856" s="316">
        <v>398</v>
      </c>
      <c r="H856" s="316" t="s">
        <v>2776</v>
      </c>
      <c r="I856" s="320" t="s">
        <v>2777</v>
      </c>
      <c r="J856" s="308" t="s">
        <v>764</v>
      </c>
      <c r="K856" s="309" t="s">
        <v>781</v>
      </c>
      <c r="L856" s="321" t="s">
        <v>781</v>
      </c>
      <c r="M856" s="322" t="s">
        <v>781</v>
      </c>
      <c r="N856" s="323" t="s">
        <v>781</v>
      </c>
      <c r="O856" s="324" t="s">
        <v>781</v>
      </c>
      <c r="P856" s="314" t="s">
        <v>2778</v>
      </c>
      <c r="S856" s="314">
        <v>3317</v>
      </c>
      <c r="T856" t="s">
        <v>281</v>
      </c>
    </row>
    <row r="857" spans="1:20">
      <c r="A857" s="314">
        <v>3317</v>
      </c>
      <c r="B857" s="315" t="s">
        <v>11</v>
      </c>
      <c r="C857" s="316" t="s">
        <v>761</v>
      </c>
      <c r="D857" s="317" t="s">
        <v>195</v>
      </c>
      <c r="E857" s="317" t="s">
        <v>781</v>
      </c>
      <c r="F857" s="318" t="s">
        <v>105</v>
      </c>
      <c r="G857" s="316">
        <v>580</v>
      </c>
      <c r="H857" s="316" t="s">
        <v>2562</v>
      </c>
      <c r="I857" s="320" t="s">
        <v>2779</v>
      </c>
      <c r="J857" s="308" t="s">
        <v>764</v>
      </c>
      <c r="K857" s="309" t="s">
        <v>781</v>
      </c>
      <c r="L857" s="321" t="s">
        <v>781</v>
      </c>
      <c r="M857" s="322" t="s">
        <v>781</v>
      </c>
      <c r="N857" s="323" t="s">
        <v>781</v>
      </c>
      <c r="O857" s="324" t="s">
        <v>781</v>
      </c>
      <c r="P857" s="314" t="s">
        <v>2780</v>
      </c>
      <c r="S857" s="314">
        <v>3317</v>
      </c>
      <c r="T857" t="s">
        <v>281</v>
      </c>
    </row>
    <row r="858" spans="1:20">
      <c r="A858" s="314">
        <v>3317</v>
      </c>
      <c r="B858" s="315" t="s">
        <v>11</v>
      </c>
      <c r="C858" s="316" t="s">
        <v>761</v>
      </c>
      <c r="D858" s="317" t="s">
        <v>195</v>
      </c>
      <c r="E858" s="317" t="s">
        <v>781</v>
      </c>
      <c r="F858" s="318" t="s">
        <v>110</v>
      </c>
      <c r="G858" s="316">
        <v>900</v>
      </c>
      <c r="H858" s="316" t="s">
        <v>2588</v>
      </c>
      <c r="I858" s="320" t="s">
        <v>2781</v>
      </c>
      <c r="J858" s="308" t="s">
        <v>764</v>
      </c>
      <c r="K858" s="309" t="s">
        <v>781</v>
      </c>
      <c r="L858" s="321" t="s">
        <v>781</v>
      </c>
      <c r="M858" s="322" t="s">
        <v>781</v>
      </c>
      <c r="N858" s="323" t="s">
        <v>781</v>
      </c>
      <c r="O858" s="324" t="s">
        <v>781</v>
      </c>
      <c r="P858" s="314" t="s">
        <v>2782</v>
      </c>
      <c r="S858" s="314">
        <v>3317</v>
      </c>
      <c r="T858" t="s">
        <v>281</v>
      </c>
    </row>
    <row r="859" spans="1:20">
      <c r="A859" s="314">
        <v>3317</v>
      </c>
      <c r="B859" s="315" t="s">
        <v>11</v>
      </c>
      <c r="C859" s="316" t="s">
        <v>761</v>
      </c>
      <c r="D859" s="317" t="s">
        <v>195</v>
      </c>
      <c r="E859" s="317" t="s">
        <v>781</v>
      </c>
      <c r="F859" s="318" t="s">
        <v>77</v>
      </c>
      <c r="G859" s="316">
        <v>694</v>
      </c>
      <c r="H859" s="316" t="s">
        <v>2783</v>
      </c>
      <c r="I859" s="320" t="s">
        <v>2784</v>
      </c>
      <c r="J859" s="308" t="s">
        <v>764</v>
      </c>
      <c r="K859" s="309" t="s">
        <v>781</v>
      </c>
      <c r="L859" s="321" t="s">
        <v>781</v>
      </c>
      <c r="M859" s="322" t="s">
        <v>781</v>
      </c>
      <c r="N859" s="323" t="s">
        <v>781</v>
      </c>
      <c r="O859" s="324" t="s">
        <v>781</v>
      </c>
      <c r="P859" s="314" t="s">
        <v>2785</v>
      </c>
      <c r="S859" s="314">
        <v>3317</v>
      </c>
      <c r="T859" t="s">
        <v>281</v>
      </c>
    </row>
    <row r="860" spans="1:20">
      <c r="A860" s="314">
        <v>3317</v>
      </c>
      <c r="B860" s="315" t="s">
        <v>11</v>
      </c>
      <c r="C860" s="316" t="s">
        <v>761</v>
      </c>
      <c r="D860" s="317" t="s">
        <v>195</v>
      </c>
      <c r="E860" s="317" t="s">
        <v>781</v>
      </c>
      <c r="F860" s="318" t="s">
        <v>105</v>
      </c>
      <c r="G860" s="316">
        <v>644.15</v>
      </c>
      <c r="H860" s="316" t="s">
        <v>2786</v>
      </c>
      <c r="I860" s="320" t="s">
        <v>2779</v>
      </c>
      <c r="J860" s="308" t="s">
        <v>764</v>
      </c>
      <c r="K860" s="309" t="s">
        <v>781</v>
      </c>
      <c r="L860" s="321" t="s">
        <v>781</v>
      </c>
      <c r="M860" s="322" t="s">
        <v>781</v>
      </c>
      <c r="N860" s="323" t="s">
        <v>781</v>
      </c>
      <c r="O860" s="324" t="s">
        <v>781</v>
      </c>
      <c r="P860" s="314" t="s">
        <v>2787</v>
      </c>
      <c r="S860" s="314">
        <v>3317</v>
      </c>
      <c r="T860" t="s">
        <v>281</v>
      </c>
    </row>
    <row r="861" spans="1:20">
      <c r="A861" s="314">
        <v>3317</v>
      </c>
      <c r="B861" s="315" t="s">
        <v>11</v>
      </c>
      <c r="C861" s="316" t="s">
        <v>761</v>
      </c>
      <c r="D861" s="317" t="s">
        <v>195</v>
      </c>
      <c r="E861" s="317" t="s">
        <v>781</v>
      </c>
      <c r="F861" s="318" t="s">
        <v>105</v>
      </c>
      <c r="G861" s="316">
        <v>435</v>
      </c>
      <c r="H861" s="316" t="s">
        <v>2788</v>
      </c>
      <c r="I861" s="320" t="s">
        <v>2779</v>
      </c>
      <c r="J861" s="308" t="s">
        <v>764</v>
      </c>
      <c r="K861" s="309" t="s">
        <v>781</v>
      </c>
      <c r="L861" s="321" t="s">
        <v>781</v>
      </c>
      <c r="M861" s="322" t="s">
        <v>781</v>
      </c>
      <c r="N861" s="323" t="s">
        <v>781</v>
      </c>
      <c r="O861" s="324" t="s">
        <v>781</v>
      </c>
      <c r="P861" s="314" t="s">
        <v>2789</v>
      </c>
      <c r="S861" s="314">
        <v>3317</v>
      </c>
      <c r="T861" t="s">
        <v>281</v>
      </c>
    </row>
    <row r="862" spans="1:20">
      <c r="A862" s="314">
        <v>3317</v>
      </c>
      <c r="B862" s="315" t="s">
        <v>11</v>
      </c>
      <c r="C862" s="316" t="s">
        <v>761</v>
      </c>
      <c r="D862" s="317" t="s">
        <v>195</v>
      </c>
      <c r="E862" s="317" t="s">
        <v>781</v>
      </c>
      <c r="F862" s="318" t="s">
        <v>93</v>
      </c>
      <c r="G862" s="316">
        <v>117</v>
      </c>
      <c r="H862" s="316" t="s">
        <v>2790</v>
      </c>
      <c r="I862" s="320" t="s">
        <v>2791</v>
      </c>
      <c r="J862" s="308" t="s">
        <v>764</v>
      </c>
      <c r="K862" s="309" t="s">
        <v>781</v>
      </c>
      <c r="L862" s="321" t="s">
        <v>781</v>
      </c>
      <c r="M862" s="322" t="s">
        <v>781</v>
      </c>
      <c r="N862" s="323" t="s">
        <v>781</v>
      </c>
      <c r="O862" s="324" t="s">
        <v>781</v>
      </c>
      <c r="P862" s="314" t="s">
        <v>2792</v>
      </c>
      <c r="S862" s="314">
        <v>3317</v>
      </c>
      <c r="T862" t="s">
        <v>281</v>
      </c>
    </row>
    <row r="863" spans="1:20">
      <c r="A863" s="326">
        <v>1023</v>
      </c>
      <c r="B863" s="327" t="s">
        <v>10</v>
      </c>
      <c r="C863" s="304" t="s">
        <v>754</v>
      </c>
      <c r="D863" s="304" t="s">
        <v>192</v>
      </c>
      <c r="E863" s="304" t="s">
        <v>755</v>
      </c>
      <c r="F863" s="328" t="s">
        <v>35</v>
      </c>
      <c r="G863" s="329">
        <v>4338.75</v>
      </c>
      <c r="H863" s="304" t="s">
        <v>756</v>
      </c>
      <c r="I863" s="333" t="s">
        <v>757</v>
      </c>
      <c r="J863" s="331" t="s">
        <v>781</v>
      </c>
      <c r="K863" s="312" t="s">
        <v>758</v>
      </c>
      <c r="L863" s="332" t="s">
        <v>549</v>
      </c>
      <c r="M863" s="304" t="s">
        <v>781</v>
      </c>
      <c r="N863" s="304" t="s">
        <v>781</v>
      </c>
      <c r="O863" s="326" t="s">
        <v>781</v>
      </c>
      <c r="P863" s="326" t="s">
        <v>2793</v>
      </c>
      <c r="S863" s="326">
        <v>1023</v>
      </c>
      <c r="T863" t="s">
        <v>281</v>
      </c>
    </row>
    <row r="864" spans="1:20">
      <c r="A864" s="314">
        <v>1023</v>
      </c>
      <c r="B864" s="315" t="s">
        <v>11</v>
      </c>
      <c r="C864" s="316" t="s">
        <v>761</v>
      </c>
      <c r="D864" s="317" t="s">
        <v>195</v>
      </c>
      <c r="E864" s="317" t="s">
        <v>781</v>
      </c>
      <c r="F864" s="318" t="s">
        <v>81</v>
      </c>
      <c r="G864" s="316">
        <v>1562.11</v>
      </c>
      <c r="H864" s="316" t="s">
        <v>2794</v>
      </c>
      <c r="I864" s="320" t="s">
        <v>2795</v>
      </c>
      <c r="J864" s="308" t="s">
        <v>764</v>
      </c>
      <c r="K864" s="309" t="s">
        <v>781</v>
      </c>
      <c r="L864" s="321" t="s">
        <v>781</v>
      </c>
      <c r="M864" s="322" t="s">
        <v>781</v>
      </c>
      <c r="N864" s="323" t="s">
        <v>781</v>
      </c>
      <c r="O864" s="324" t="s">
        <v>781</v>
      </c>
      <c r="P864" s="314" t="s">
        <v>2796</v>
      </c>
      <c r="S864" s="314">
        <v>1023</v>
      </c>
      <c r="T864" t="s">
        <v>281</v>
      </c>
    </row>
    <row r="865" spans="1:20">
      <c r="A865" s="314">
        <v>1023</v>
      </c>
      <c r="B865" s="315" t="s">
        <v>11</v>
      </c>
      <c r="C865" s="316" t="s">
        <v>761</v>
      </c>
      <c r="D865" s="317" t="s">
        <v>195</v>
      </c>
      <c r="E865" s="317" t="s">
        <v>781</v>
      </c>
      <c r="F865" s="318" t="s">
        <v>105</v>
      </c>
      <c r="G865" s="316">
        <v>2557.61</v>
      </c>
      <c r="H865" s="316" t="s">
        <v>1209</v>
      </c>
      <c r="I865" s="320" t="s">
        <v>2797</v>
      </c>
      <c r="J865" s="308" t="s">
        <v>764</v>
      </c>
      <c r="K865" s="309" t="s">
        <v>781</v>
      </c>
      <c r="L865" s="321" t="s">
        <v>781</v>
      </c>
      <c r="M865" s="322" t="s">
        <v>781</v>
      </c>
      <c r="N865" s="323" t="s">
        <v>781</v>
      </c>
      <c r="O865" s="324" t="s">
        <v>781</v>
      </c>
      <c r="P865" s="314" t="s">
        <v>2798</v>
      </c>
      <c r="S865" s="314">
        <v>1023</v>
      </c>
      <c r="T865" t="s">
        <v>281</v>
      </c>
    </row>
    <row r="866" spans="1:20">
      <c r="A866" s="314">
        <v>1023</v>
      </c>
      <c r="B866" s="315" t="s">
        <v>11</v>
      </c>
      <c r="C866" s="316" t="s">
        <v>761</v>
      </c>
      <c r="D866" s="317" t="s">
        <v>195</v>
      </c>
      <c r="E866" s="317" t="s">
        <v>781</v>
      </c>
      <c r="F866" s="318" t="s">
        <v>91</v>
      </c>
      <c r="G866" s="316">
        <v>136.49</v>
      </c>
      <c r="H866" s="316" t="s">
        <v>1959</v>
      </c>
      <c r="I866" s="320" t="s">
        <v>2125</v>
      </c>
      <c r="J866" s="308" t="s">
        <v>764</v>
      </c>
      <c r="K866" s="309" t="s">
        <v>781</v>
      </c>
      <c r="L866" s="321" t="s">
        <v>781</v>
      </c>
      <c r="M866" s="322" t="s">
        <v>781</v>
      </c>
      <c r="N866" s="323" t="s">
        <v>781</v>
      </c>
      <c r="O866" s="324" t="s">
        <v>781</v>
      </c>
      <c r="P866" s="314" t="s">
        <v>2799</v>
      </c>
      <c r="S866" s="314">
        <v>1023</v>
      </c>
      <c r="T866" t="s">
        <v>281</v>
      </c>
    </row>
    <row r="867" spans="1:20">
      <c r="A867" s="314">
        <v>1023</v>
      </c>
      <c r="B867" s="315" t="s">
        <v>11</v>
      </c>
      <c r="C867" s="316" t="s">
        <v>761</v>
      </c>
      <c r="D867" s="317" t="s">
        <v>195</v>
      </c>
      <c r="E867" s="317" t="s">
        <v>781</v>
      </c>
      <c r="F867" s="318" t="s">
        <v>97</v>
      </c>
      <c r="G867" s="316">
        <v>193.2</v>
      </c>
      <c r="H867" s="316" t="s">
        <v>2800</v>
      </c>
      <c r="I867" s="320" t="s">
        <v>2801</v>
      </c>
      <c r="J867" s="308" t="s">
        <v>764</v>
      </c>
      <c r="K867" s="309" t="s">
        <v>781</v>
      </c>
      <c r="L867" s="321" t="s">
        <v>781</v>
      </c>
      <c r="M867" s="322" t="s">
        <v>781</v>
      </c>
      <c r="N867" s="323" t="s">
        <v>781</v>
      </c>
      <c r="O867" s="324" t="s">
        <v>781</v>
      </c>
      <c r="P867" s="314" t="s">
        <v>2802</v>
      </c>
      <c r="S867" s="314">
        <v>1023</v>
      </c>
      <c r="T867" t="s">
        <v>281</v>
      </c>
    </row>
    <row r="868" spans="1:20">
      <c r="A868" s="314">
        <v>1023</v>
      </c>
      <c r="B868" s="315" t="s">
        <v>11</v>
      </c>
      <c r="C868" s="316" t="s">
        <v>761</v>
      </c>
      <c r="D868" s="317" t="s">
        <v>195</v>
      </c>
      <c r="E868" s="317" t="s">
        <v>781</v>
      </c>
      <c r="F868" s="318" t="s">
        <v>89</v>
      </c>
      <c r="G868" s="316">
        <v>266.76</v>
      </c>
      <c r="H868" s="316" t="s">
        <v>2803</v>
      </c>
      <c r="I868" s="320" t="s">
        <v>2804</v>
      </c>
      <c r="J868" s="308" t="s">
        <v>764</v>
      </c>
      <c r="K868" s="309" t="s">
        <v>781</v>
      </c>
      <c r="L868" s="321" t="s">
        <v>781</v>
      </c>
      <c r="M868" s="322" t="s">
        <v>781</v>
      </c>
      <c r="N868" s="323" t="s">
        <v>781</v>
      </c>
      <c r="O868" s="324" t="s">
        <v>781</v>
      </c>
      <c r="P868" s="314" t="s">
        <v>2805</v>
      </c>
      <c r="S868" s="314">
        <v>1023</v>
      </c>
      <c r="T868" t="s">
        <v>281</v>
      </c>
    </row>
    <row r="869" spans="1:20">
      <c r="A869" s="314">
        <v>1023</v>
      </c>
      <c r="B869" s="315" t="s">
        <v>11</v>
      </c>
      <c r="C869" s="316" t="s">
        <v>761</v>
      </c>
      <c r="D869" s="317" t="s">
        <v>195</v>
      </c>
      <c r="E869" s="317" t="s">
        <v>781</v>
      </c>
      <c r="F869" s="318" t="s">
        <v>83</v>
      </c>
      <c r="G869" s="316">
        <v>203.66</v>
      </c>
      <c r="H869" s="316" t="s">
        <v>2138</v>
      </c>
      <c r="I869" s="320" t="s">
        <v>2806</v>
      </c>
      <c r="J869" s="308" t="s">
        <v>764</v>
      </c>
      <c r="K869" s="309" t="s">
        <v>781</v>
      </c>
      <c r="L869" s="321" t="s">
        <v>781</v>
      </c>
      <c r="M869" s="322" t="s">
        <v>781</v>
      </c>
      <c r="N869" s="323" t="s">
        <v>781</v>
      </c>
      <c r="O869" s="324" t="s">
        <v>781</v>
      </c>
      <c r="P869" s="314" t="s">
        <v>2807</v>
      </c>
      <c r="S869" s="314">
        <v>1023</v>
      </c>
      <c r="T869" t="s">
        <v>281</v>
      </c>
    </row>
    <row r="870" spans="1:20">
      <c r="A870" s="314">
        <v>1023</v>
      </c>
      <c r="B870" s="315" t="s">
        <v>11</v>
      </c>
      <c r="C870" s="316" t="s">
        <v>761</v>
      </c>
      <c r="D870" s="317" t="s">
        <v>195</v>
      </c>
      <c r="E870" s="317" t="s">
        <v>781</v>
      </c>
      <c r="F870" s="318" t="s">
        <v>93</v>
      </c>
      <c r="G870" s="316">
        <v>70</v>
      </c>
      <c r="H870" s="316" t="s">
        <v>968</v>
      </c>
      <c r="I870" s="320" t="s">
        <v>2808</v>
      </c>
      <c r="J870" s="308" t="s">
        <v>764</v>
      </c>
      <c r="K870" s="309" t="s">
        <v>781</v>
      </c>
      <c r="L870" s="321" t="s">
        <v>781</v>
      </c>
      <c r="M870" s="322" t="s">
        <v>781</v>
      </c>
      <c r="N870" s="323" t="s">
        <v>781</v>
      </c>
      <c r="O870" s="324" t="s">
        <v>781</v>
      </c>
      <c r="P870" s="314" t="s">
        <v>2809</v>
      </c>
      <c r="S870" s="314">
        <v>1023</v>
      </c>
      <c r="T870" t="s">
        <v>281</v>
      </c>
    </row>
    <row r="871" spans="1:20">
      <c r="A871" s="314">
        <v>1023</v>
      </c>
      <c r="B871" s="315" t="s">
        <v>11</v>
      </c>
      <c r="C871" s="316" t="s">
        <v>761</v>
      </c>
      <c r="D871" s="317" t="s">
        <v>195</v>
      </c>
      <c r="E871" s="317" t="s">
        <v>781</v>
      </c>
      <c r="F871" s="318" t="s">
        <v>81</v>
      </c>
      <c r="G871" s="316">
        <v>108.52</v>
      </c>
      <c r="H871" s="316" t="s">
        <v>2810</v>
      </c>
      <c r="I871" s="320" t="s">
        <v>2811</v>
      </c>
      <c r="J871" s="308" t="s">
        <v>764</v>
      </c>
      <c r="K871" s="309" t="s">
        <v>781</v>
      </c>
      <c r="L871" s="321" t="s">
        <v>781</v>
      </c>
      <c r="M871" s="322" t="s">
        <v>781</v>
      </c>
      <c r="N871" s="323" t="s">
        <v>781</v>
      </c>
      <c r="O871" s="324" t="s">
        <v>781</v>
      </c>
      <c r="P871" s="314" t="s">
        <v>2812</v>
      </c>
      <c r="S871" s="314">
        <v>1023</v>
      </c>
      <c r="T871" t="s">
        <v>281</v>
      </c>
    </row>
    <row r="872" spans="1:20">
      <c r="A872" s="314">
        <v>1023</v>
      </c>
      <c r="B872" s="315" t="s">
        <v>11</v>
      </c>
      <c r="C872" s="316" t="s">
        <v>761</v>
      </c>
      <c r="D872" s="317" t="s">
        <v>195</v>
      </c>
      <c r="E872" s="317" t="s">
        <v>781</v>
      </c>
      <c r="F872" s="318" t="s">
        <v>81</v>
      </c>
      <c r="G872" s="316">
        <v>113.5</v>
      </c>
      <c r="H872" s="316" t="s">
        <v>1644</v>
      </c>
      <c r="I872" s="320" t="s">
        <v>2811</v>
      </c>
      <c r="J872" s="308" t="s">
        <v>764</v>
      </c>
      <c r="K872" s="309" t="s">
        <v>781</v>
      </c>
      <c r="L872" s="321" t="s">
        <v>781</v>
      </c>
      <c r="M872" s="322" t="s">
        <v>781</v>
      </c>
      <c r="N872" s="323" t="s">
        <v>781</v>
      </c>
      <c r="O872" s="324" t="s">
        <v>781</v>
      </c>
      <c r="P872" s="314" t="s">
        <v>2813</v>
      </c>
      <c r="S872" s="314">
        <v>1023</v>
      </c>
      <c r="T872" t="s">
        <v>281</v>
      </c>
    </row>
    <row r="873" spans="1:20">
      <c r="A873" s="314">
        <v>1023</v>
      </c>
      <c r="B873" s="315" t="s">
        <v>11</v>
      </c>
      <c r="C873" s="316" t="s">
        <v>761</v>
      </c>
      <c r="D873" s="317" t="s">
        <v>195</v>
      </c>
      <c r="E873" s="317" t="s">
        <v>781</v>
      </c>
      <c r="F873" s="318" t="s">
        <v>77</v>
      </c>
      <c r="G873" s="316">
        <v>387.72</v>
      </c>
      <c r="H873" s="316" t="s">
        <v>2814</v>
      </c>
      <c r="I873" s="320" t="s">
        <v>2815</v>
      </c>
      <c r="J873" s="308" t="s">
        <v>764</v>
      </c>
      <c r="K873" s="309" t="s">
        <v>781</v>
      </c>
      <c r="L873" s="321" t="s">
        <v>781</v>
      </c>
      <c r="M873" s="322" t="s">
        <v>781</v>
      </c>
      <c r="N873" s="323" t="s">
        <v>781</v>
      </c>
      <c r="O873" s="324" t="s">
        <v>781</v>
      </c>
      <c r="P873" s="314" t="s">
        <v>2816</v>
      </c>
      <c r="S873" s="314">
        <v>1023</v>
      </c>
      <c r="T873" t="s">
        <v>281</v>
      </c>
    </row>
    <row r="874" spans="1:20">
      <c r="A874" s="326">
        <v>3352</v>
      </c>
      <c r="B874" s="327" t="s">
        <v>10</v>
      </c>
      <c r="C874" s="304" t="s">
        <v>754</v>
      </c>
      <c r="D874" s="304" t="s">
        <v>192</v>
      </c>
      <c r="E874" s="304" t="s">
        <v>755</v>
      </c>
      <c r="F874" s="328" t="s">
        <v>35</v>
      </c>
      <c r="G874" s="304">
        <v>67.89</v>
      </c>
      <c r="H874" s="304" t="s">
        <v>756</v>
      </c>
      <c r="I874" s="333" t="s">
        <v>757</v>
      </c>
      <c r="J874" s="331" t="s">
        <v>781</v>
      </c>
      <c r="K874" s="312" t="s">
        <v>758</v>
      </c>
      <c r="L874" s="332" t="s">
        <v>549</v>
      </c>
      <c r="M874" s="304" t="s">
        <v>781</v>
      </c>
      <c r="N874" s="304" t="s">
        <v>781</v>
      </c>
      <c r="O874" s="326" t="s">
        <v>781</v>
      </c>
      <c r="P874" s="326" t="s">
        <v>2817</v>
      </c>
      <c r="S874" s="326">
        <v>3352</v>
      </c>
      <c r="T874" t="s">
        <v>281</v>
      </c>
    </row>
    <row r="875" spans="1:20">
      <c r="A875" s="326">
        <v>2005</v>
      </c>
      <c r="B875" s="327" t="s">
        <v>11</v>
      </c>
      <c r="C875" s="304" t="s">
        <v>754</v>
      </c>
      <c r="D875" s="304" t="s">
        <v>196</v>
      </c>
      <c r="E875" s="304" t="s">
        <v>755</v>
      </c>
      <c r="F875" s="328" t="s">
        <v>69</v>
      </c>
      <c r="G875" s="304">
        <v>146</v>
      </c>
      <c r="H875" s="304" t="s">
        <v>756</v>
      </c>
      <c r="I875" s="333" t="s">
        <v>846</v>
      </c>
      <c r="J875" s="308" t="s">
        <v>819</v>
      </c>
      <c r="K875" s="334" t="s">
        <v>781</v>
      </c>
      <c r="L875" s="332" t="s">
        <v>781</v>
      </c>
      <c r="M875" s="304" t="s">
        <v>781</v>
      </c>
      <c r="N875" s="304" t="s">
        <v>781</v>
      </c>
      <c r="O875" s="326" t="s">
        <v>781</v>
      </c>
      <c r="P875" s="326" t="s">
        <v>2818</v>
      </c>
      <c r="S875" s="326">
        <v>2005</v>
      </c>
      <c r="T875" t="s">
        <v>281</v>
      </c>
    </row>
    <row r="876" spans="1:20">
      <c r="A876" s="301">
        <v>2005</v>
      </c>
      <c r="B876" s="302" t="s">
        <v>1275</v>
      </c>
      <c r="C876" s="303" t="s">
        <v>761</v>
      </c>
      <c r="D876" s="304" t="s">
        <v>198</v>
      </c>
      <c r="E876" s="304" t="s">
        <v>781</v>
      </c>
      <c r="F876" s="305" t="s">
        <v>43</v>
      </c>
      <c r="G876" s="303">
        <v>15593</v>
      </c>
      <c r="H876" s="303" t="s">
        <v>2819</v>
      </c>
      <c r="I876" s="344" t="s">
        <v>2820</v>
      </c>
      <c r="J876" s="308" t="s">
        <v>1278</v>
      </c>
      <c r="K876" s="309" t="s">
        <v>781</v>
      </c>
      <c r="L876" s="310" t="s">
        <v>781</v>
      </c>
      <c r="M876" s="311" t="s">
        <v>781</v>
      </c>
      <c r="N876" s="312" t="s">
        <v>781</v>
      </c>
      <c r="O876" s="313" t="s">
        <v>781</v>
      </c>
      <c r="P876" s="301" t="s">
        <v>2821</v>
      </c>
      <c r="S876" s="301">
        <v>2005</v>
      </c>
      <c r="T876" t="s">
        <v>281</v>
      </c>
    </row>
    <row r="877" spans="1:20">
      <c r="A877" s="314">
        <v>2005</v>
      </c>
      <c r="B877" s="315" t="s">
        <v>11</v>
      </c>
      <c r="C877" s="316" t="s">
        <v>761</v>
      </c>
      <c r="D877" s="317" t="s">
        <v>195</v>
      </c>
      <c r="E877" s="317" t="s">
        <v>781</v>
      </c>
      <c r="F877" s="318" t="s">
        <v>83</v>
      </c>
      <c r="G877" s="316">
        <v>1030.51</v>
      </c>
      <c r="H877" s="316" t="s">
        <v>782</v>
      </c>
      <c r="I877" s="320" t="s">
        <v>2822</v>
      </c>
      <c r="J877" s="308" t="s">
        <v>764</v>
      </c>
      <c r="K877" s="309" t="s">
        <v>781</v>
      </c>
      <c r="L877" s="321" t="s">
        <v>781</v>
      </c>
      <c r="M877" s="322" t="s">
        <v>781</v>
      </c>
      <c r="N877" s="323" t="s">
        <v>781</v>
      </c>
      <c r="O877" s="324" t="s">
        <v>781</v>
      </c>
      <c r="P877" s="314" t="s">
        <v>2823</v>
      </c>
      <c r="S877" s="314">
        <v>2005</v>
      </c>
      <c r="T877" t="s">
        <v>281</v>
      </c>
    </row>
    <row r="878" spans="1:20">
      <c r="A878" s="314">
        <v>2005</v>
      </c>
      <c r="B878" s="315" t="s">
        <v>11</v>
      </c>
      <c r="C878" s="316" t="s">
        <v>761</v>
      </c>
      <c r="D878" s="317" t="s">
        <v>195</v>
      </c>
      <c r="E878" s="317" t="s">
        <v>781</v>
      </c>
      <c r="F878" s="318" t="s">
        <v>85</v>
      </c>
      <c r="G878" s="316">
        <v>3175</v>
      </c>
      <c r="H878" s="316" t="s">
        <v>2824</v>
      </c>
      <c r="I878" s="320" t="s">
        <v>2825</v>
      </c>
      <c r="J878" s="308" t="s">
        <v>764</v>
      </c>
      <c r="K878" s="309" t="s">
        <v>781</v>
      </c>
      <c r="L878" s="321" t="s">
        <v>781</v>
      </c>
      <c r="M878" s="322" t="s">
        <v>781</v>
      </c>
      <c r="N878" s="323" t="s">
        <v>781</v>
      </c>
      <c r="O878" s="324" t="s">
        <v>781</v>
      </c>
      <c r="P878" s="314" t="s">
        <v>2826</v>
      </c>
      <c r="S878" s="314">
        <v>2005</v>
      </c>
      <c r="T878" t="s">
        <v>281</v>
      </c>
    </row>
    <row r="879" spans="1:20">
      <c r="A879" s="314">
        <v>2005</v>
      </c>
      <c r="B879" s="315" t="s">
        <v>11</v>
      </c>
      <c r="C879" s="316" t="s">
        <v>761</v>
      </c>
      <c r="D879" s="317" t="s">
        <v>195</v>
      </c>
      <c r="E879" s="317" t="s">
        <v>781</v>
      </c>
      <c r="F879" s="318" t="s">
        <v>85</v>
      </c>
      <c r="G879" s="316">
        <v>3168.54</v>
      </c>
      <c r="H879" s="316" t="s">
        <v>2723</v>
      </c>
      <c r="I879" s="320" t="s">
        <v>2827</v>
      </c>
      <c r="J879" s="308" t="s">
        <v>764</v>
      </c>
      <c r="K879" s="309" t="s">
        <v>781</v>
      </c>
      <c r="L879" s="321" t="s">
        <v>781</v>
      </c>
      <c r="M879" s="322" t="s">
        <v>781</v>
      </c>
      <c r="N879" s="323" t="s">
        <v>781</v>
      </c>
      <c r="O879" s="324" t="s">
        <v>781</v>
      </c>
      <c r="P879" s="314" t="s">
        <v>2828</v>
      </c>
      <c r="S879" s="314">
        <v>2005</v>
      </c>
      <c r="T879" t="s">
        <v>281</v>
      </c>
    </row>
    <row r="880" spans="1:20">
      <c r="A880" s="314">
        <v>2005</v>
      </c>
      <c r="B880" s="315" t="s">
        <v>1105</v>
      </c>
      <c r="C880" s="316" t="s">
        <v>761</v>
      </c>
      <c r="D880" s="317" t="s">
        <v>193</v>
      </c>
      <c r="E880" s="317" t="s">
        <v>781</v>
      </c>
      <c r="F880" s="318" t="s">
        <v>91</v>
      </c>
      <c r="G880" s="316">
        <v>4920.3</v>
      </c>
      <c r="H880" s="316" t="s">
        <v>2829</v>
      </c>
      <c r="I880" s="320" t="s">
        <v>2830</v>
      </c>
      <c r="J880" s="345" t="s">
        <v>781</v>
      </c>
      <c r="K880" s="312" t="s">
        <v>1108</v>
      </c>
      <c r="L880" s="321" t="s">
        <v>549</v>
      </c>
      <c r="M880" s="322" t="s">
        <v>781</v>
      </c>
      <c r="N880" s="323" t="s">
        <v>781</v>
      </c>
      <c r="O880" s="324" t="s">
        <v>781</v>
      </c>
      <c r="P880" s="314" t="s">
        <v>2831</v>
      </c>
      <c r="S880" s="314">
        <v>2005</v>
      </c>
      <c r="T880" t="s">
        <v>281</v>
      </c>
    </row>
    <row r="881" spans="1:20">
      <c r="A881" s="314">
        <v>2005</v>
      </c>
      <c r="B881" s="315" t="s">
        <v>1105</v>
      </c>
      <c r="C881" s="316" t="s">
        <v>761</v>
      </c>
      <c r="D881" s="317" t="s">
        <v>193</v>
      </c>
      <c r="E881" s="317" t="s">
        <v>781</v>
      </c>
      <c r="F881" s="318" t="s">
        <v>91</v>
      </c>
      <c r="G881" s="316">
        <v>1906</v>
      </c>
      <c r="H881" s="316" t="s">
        <v>2832</v>
      </c>
      <c r="I881" s="320" t="s">
        <v>2833</v>
      </c>
      <c r="J881" s="345" t="s">
        <v>781</v>
      </c>
      <c r="K881" s="312" t="s">
        <v>1108</v>
      </c>
      <c r="L881" s="321" t="s">
        <v>549</v>
      </c>
      <c r="M881" s="322" t="s">
        <v>781</v>
      </c>
      <c r="N881" s="323" t="s">
        <v>781</v>
      </c>
      <c r="O881" s="324" t="s">
        <v>781</v>
      </c>
      <c r="P881" s="314" t="s">
        <v>2834</v>
      </c>
      <c r="S881" s="314">
        <v>2005</v>
      </c>
      <c r="T881" t="s">
        <v>281</v>
      </c>
    </row>
    <row r="882" spans="1:20">
      <c r="A882" s="314">
        <v>2005</v>
      </c>
      <c r="B882" s="315" t="s">
        <v>11</v>
      </c>
      <c r="C882" s="316" t="s">
        <v>761</v>
      </c>
      <c r="D882" s="317" t="s">
        <v>195</v>
      </c>
      <c r="E882" s="317" t="s">
        <v>781</v>
      </c>
      <c r="F882" s="318" t="s">
        <v>103</v>
      </c>
      <c r="G882" s="316">
        <v>17677.55</v>
      </c>
      <c r="H882" s="316" t="s">
        <v>2835</v>
      </c>
      <c r="I882" s="320" t="s">
        <v>2836</v>
      </c>
      <c r="J882" s="308" t="s">
        <v>764</v>
      </c>
      <c r="K882" s="309" t="s">
        <v>781</v>
      </c>
      <c r="L882" s="321" t="s">
        <v>781</v>
      </c>
      <c r="M882" s="322" t="s">
        <v>781</v>
      </c>
      <c r="N882" s="323" t="s">
        <v>781</v>
      </c>
      <c r="O882" s="324" t="s">
        <v>781</v>
      </c>
      <c r="P882" s="314" t="s">
        <v>2837</v>
      </c>
      <c r="S882" s="314">
        <v>2005</v>
      </c>
      <c r="T882" t="s">
        <v>281</v>
      </c>
    </row>
    <row r="883" spans="1:20">
      <c r="A883" s="314">
        <v>2005</v>
      </c>
      <c r="B883" s="315" t="s">
        <v>11</v>
      </c>
      <c r="C883" s="316" t="s">
        <v>761</v>
      </c>
      <c r="D883" s="317" t="s">
        <v>195</v>
      </c>
      <c r="E883" s="317" t="s">
        <v>781</v>
      </c>
      <c r="F883" s="318" t="s">
        <v>105</v>
      </c>
      <c r="G883" s="316">
        <v>5356.83</v>
      </c>
      <c r="H883" s="316" t="s">
        <v>905</v>
      </c>
      <c r="I883" s="320" t="s">
        <v>2838</v>
      </c>
      <c r="J883" s="308" t="s">
        <v>764</v>
      </c>
      <c r="K883" s="309" t="s">
        <v>781</v>
      </c>
      <c r="L883" s="321" t="s">
        <v>781</v>
      </c>
      <c r="M883" s="322" t="s">
        <v>781</v>
      </c>
      <c r="N883" s="323" t="s">
        <v>781</v>
      </c>
      <c r="O883" s="324" t="s">
        <v>781</v>
      </c>
      <c r="P883" s="314" t="s">
        <v>2839</v>
      </c>
      <c r="S883" s="314">
        <v>2005</v>
      </c>
      <c r="T883" t="s">
        <v>281</v>
      </c>
    </row>
    <row r="884" spans="1:20">
      <c r="A884" s="314">
        <v>2005</v>
      </c>
      <c r="B884" s="315" t="s">
        <v>11</v>
      </c>
      <c r="C884" s="316" t="s">
        <v>761</v>
      </c>
      <c r="D884" s="317" t="s">
        <v>195</v>
      </c>
      <c r="E884" s="317" t="s">
        <v>781</v>
      </c>
      <c r="F884" s="318" t="s">
        <v>107</v>
      </c>
      <c r="G884" s="316">
        <v>6600</v>
      </c>
      <c r="H884" s="316" t="s">
        <v>2110</v>
      </c>
      <c r="I884" s="320" t="s">
        <v>2840</v>
      </c>
      <c r="J884" s="308" t="s">
        <v>764</v>
      </c>
      <c r="K884" s="309" t="s">
        <v>781</v>
      </c>
      <c r="L884" s="321" t="s">
        <v>781</v>
      </c>
      <c r="M884" s="322" t="s">
        <v>781</v>
      </c>
      <c r="N884" s="323" t="s">
        <v>781</v>
      </c>
      <c r="O884" s="324" t="s">
        <v>781</v>
      </c>
      <c r="P884" s="314" t="s">
        <v>2841</v>
      </c>
      <c r="S884" s="314">
        <v>2005</v>
      </c>
      <c r="T884" t="s">
        <v>281</v>
      </c>
    </row>
    <row r="885" spans="1:20">
      <c r="A885" s="326">
        <v>2227</v>
      </c>
      <c r="B885" s="327" t="s">
        <v>10</v>
      </c>
      <c r="C885" s="304" t="s">
        <v>754</v>
      </c>
      <c r="D885" s="304" t="s">
        <v>192</v>
      </c>
      <c r="E885" s="304" t="s">
        <v>755</v>
      </c>
      <c r="F885" s="328" t="s">
        <v>35</v>
      </c>
      <c r="G885" s="329">
        <v>9331.9</v>
      </c>
      <c r="H885" s="304" t="s">
        <v>756</v>
      </c>
      <c r="I885" s="333" t="s">
        <v>757</v>
      </c>
      <c r="J885" s="331" t="s">
        <v>781</v>
      </c>
      <c r="K885" s="312" t="s">
        <v>758</v>
      </c>
      <c r="L885" s="332" t="s">
        <v>549</v>
      </c>
      <c r="M885" s="304" t="s">
        <v>781</v>
      </c>
      <c r="N885" s="304" t="s">
        <v>781</v>
      </c>
      <c r="O885" s="349" t="s">
        <v>781</v>
      </c>
      <c r="P885" s="326" t="s">
        <v>2842</v>
      </c>
      <c r="S885" s="326">
        <v>2227</v>
      </c>
      <c r="T885" t="s">
        <v>281</v>
      </c>
    </row>
    <row r="886" spans="1:20">
      <c r="A886" s="314">
        <v>2227</v>
      </c>
      <c r="B886" s="315" t="s">
        <v>11</v>
      </c>
      <c r="C886" s="316" t="s">
        <v>761</v>
      </c>
      <c r="D886" s="317" t="s">
        <v>195</v>
      </c>
      <c r="E886" s="346" t="s">
        <v>781</v>
      </c>
      <c r="F886" s="318" t="s">
        <v>97</v>
      </c>
      <c r="G886" s="316">
        <v>175.85</v>
      </c>
      <c r="H886" s="316" t="s">
        <v>2843</v>
      </c>
      <c r="I886" s="320" t="s">
        <v>2844</v>
      </c>
      <c r="J886" s="308" t="s">
        <v>764</v>
      </c>
      <c r="K886" s="347" t="s">
        <v>781</v>
      </c>
      <c r="L886" s="321" t="s">
        <v>781</v>
      </c>
      <c r="M886" s="322" t="s">
        <v>781</v>
      </c>
      <c r="N886" s="323" t="s">
        <v>781</v>
      </c>
      <c r="O886" s="350" t="s">
        <v>781</v>
      </c>
      <c r="P886" s="314" t="s">
        <v>2845</v>
      </c>
      <c r="S886" s="314">
        <v>2227</v>
      </c>
      <c r="T886" t="s">
        <v>281</v>
      </c>
    </row>
    <row r="887" spans="1:20">
      <c r="A887" s="314">
        <v>2227</v>
      </c>
      <c r="B887" s="315" t="s">
        <v>11</v>
      </c>
      <c r="C887" s="316" t="s">
        <v>761</v>
      </c>
      <c r="D887" s="317" t="s">
        <v>195</v>
      </c>
      <c r="E887" s="346" t="s">
        <v>781</v>
      </c>
      <c r="F887" s="318" t="s">
        <v>85</v>
      </c>
      <c r="G887" s="316">
        <v>3380.1</v>
      </c>
      <c r="H887" s="316" t="s">
        <v>2846</v>
      </c>
      <c r="I887" s="320" t="s">
        <v>2847</v>
      </c>
      <c r="J887" s="308" t="s">
        <v>764</v>
      </c>
      <c r="K887" s="347" t="s">
        <v>781</v>
      </c>
      <c r="L887" s="321" t="s">
        <v>781</v>
      </c>
      <c r="M887" s="322" t="s">
        <v>781</v>
      </c>
      <c r="N887" s="323" t="s">
        <v>781</v>
      </c>
      <c r="O887" s="350" t="s">
        <v>781</v>
      </c>
      <c r="P887" s="314" t="s">
        <v>2848</v>
      </c>
      <c r="S887" s="314">
        <v>2227</v>
      </c>
      <c r="T887" t="s">
        <v>281</v>
      </c>
    </row>
    <row r="888" spans="1:20">
      <c r="A888" s="314">
        <v>2227</v>
      </c>
      <c r="B888" s="315" t="s">
        <v>11</v>
      </c>
      <c r="C888" s="316" t="s">
        <v>761</v>
      </c>
      <c r="D888" s="317" t="s">
        <v>195</v>
      </c>
      <c r="E888" s="346" t="s">
        <v>781</v>
      </c>
      <c r="F888" s="318" t="s">
        <v>85</v>
      </c>
      <c r="G888" s="316">
        <v>1276.82</v>
      </c>
      <c r="H888" s="316" t="s">
        <v>2846</v>
      </c>
      <c r="I888" s="320" t="s">
        <v>2849</v>
      </c>
      <c r="J888" s="308" t="s">
        <v>764</v>
      </c>
      <c r="K888" s="347" t="s">
        <v>781</v>
      </c>
      <c r="L888" s="321" t="s">
        <v>781</v>
      </c>
      <c r="M888" s="322" t="s">
        <v>781</v>
      </c>
      <c r="N888" s="323" t="s">
        <v>781</v>
      </c>
      <c r="O888" s="350" t="s">
        <v>781</v>
      </c>
      <c r="P888" s="314" t="s">
        <v>2850</v>
      </c>
      <c r="S888" s="314">
        <v>2227</v>
      </c>
      <c r="T888" t="s">
        <v>281</v>
      </c>
    </row>
    <row r="889" spans="1:20">
      <c r="A889" s="314">
        <v>2227</v>
      </c>
      <c r="B889" s="315" t="s">
        <v>11</v>
      </c>
      <c r="C889" s="316" t="s">
        <v>761</v>
      </c>
      <c r="D889" s="317" t="s">
        <v>195</v>
      </c>
      <c r="E889" s="346" t="s">
        <v>781</v>
      </c>
      <c r="F889" s="318" t="s">
        <v>103</v>
      </c>
      <c r="G889" s="316">
        <v>100.38</v>
      </c>
      <c r="H889" s="316" t="s">
        <v>995</v>
      </c>
      <c r="I889" s="320" t="s">
        <v>2851</v>
      </c>
      <c r="J889" s="308" t="s">
        <v>764</v>
      </c>
      <c r="K889" s="347" t="s">
        <v>781</v>
      </c>
      <c r="L889" s="321" t="s">
        <v>781</v>
      </c>
      <c r="M889" s="322" t="s">
        <v>781</v>
      </c>
      <c r="N889" s="323" t="s">
        <v>781</v>
      </c>
      <c r="O889" s="350" t="s">
        <v>781</v>
      </c>
      <c r="P889" s="314" t="s">
        <v>2852</v>
      </c>
      <c r="S889" s="314">
        <v>2227</v>
      </c>
      <c r="T889" t="s">
        <v>281</v>
      </c>
    </row>
    <row r="890" spans="1:20">
      <c r="A890" s="314">
        <v>2227</v>
      </c>
      <c r="B890" s="315" t="s">
        <v>10</v>
      </c>
      <c r="C890" s="316" t="s">
        <v>754</v>
      </c>
      <c r="D890" s="317" t="s">
        <v>192</v>
      </c>
      <c r="E890" s="346" t="s">
        <v>781</v>
      </c>
      <c r="F890" s="318" t="s">
        <v>35</v>
      </c>
      <c r="G890" s="316">
        <v>4750</v>
      </c>
      <c r="H890" s="316" t="s">
        <v>756</v>
      </c>
      <c r="I890" s="320" t="s">
        <v>2853</v>
      </c>
      <c r="J890" s="335" t="s">
        <v>781</v>
      </c>
      <c r="K890" s="312" t="s">
        <v>758</v>
      </c>
      <c r="L890" s="321" t="s">
        <v>549</v>
      </c>
      <c r="M890" s="322" t="s">
        <v>781</v>
      </c>
      <c r="N890" s="323" t="s">
        <v>781</v>
      </c>
      <c r="O890" s="350" t="s">
        <v>781</v>
      </c>
      <c r="P890" s="314" t="s">
        <v>2854</v>
      </c>
      <c r="S890" s="314">
        <v>2227</v>
      </c>
      <c r="T890" t="s">
        <v>281</v>
      </c>
    </row>
    <row r="891" spans="1:20">
      <c r="A891" s="314">
        <v>2227</v>
      </c>
      <c r="B891" s="315" t="s">
        <v>11</v>
      </c>
      <c r="C891" s="316" t="s">
        <v>761</v>
      </c>
      <c r="D891" s="317" t="s">
        <v>195</v>
      </c>
      <c r="E891" s="346" t="s">
        <v>781</v>
      </c>
      <c r="F891" s="318" t="s">
        <v>77</v>
      </c>
      <c r="G891" s="316">
        <v>1036.6099999999999</v>
      </c>
      <c r="H891" s="316" t="s">
        <v>2855</v>
      </c>
      <c r="I891" s="320" t="s">
        <v>2856</v>
      </c>
      <c r="J891" s="308" t="s">
        <v>2705</v>
      </c>
      <c r="K891" s="347" t="s">
        <v>781</v>
      </c>
      <c r="L891" s="321" t="s">
        <v>1321</v>
      </c>
      <c r="M891" s="353" t="s">
        <v>2706</v>
      </c>
      <c r="N891" s="354" t="s">
        <v>781</v>
      </c>
      <c r="O891" s="324" t="s">
        <v>2707</v>
      </c>
      <c r="P891" s="314" t="s">
        <v>2857</v>
      </c>
      <c r="S891" s="314">
        <v>2227</v>
      </c>
      <c r="T891" t="s">
        <v>281</v>
      </c>
    </row>
    <row r="892" spans="1:20">
      <c r="A892" s="314">
        <v>2227</v>
      </c>
      <c r="B892" s="315" t="s">
        <v>11</v>
      </c>
      <c r="C892" s="316" t="s">
        <v>761</v>
      </c>
      <c r="D892" s="317" t="s">
        <v>195</v>
      </c>
      <c r="E892" s="346" t="s">
        <v>781</v>
      </c>
      <c r="F892" s="318" t="s">
        <v>77</v>
      </c>
      <c r="G892" s="316">
        <v>530</v>
      </c>
      <c r="H892" s="316" t="s">
        <v>2855</v>
      </c>
      <c r="I892" s="320" t="s">
        <v>2858</v>
      </c>
      <c r="J892" s="308" t="s">
        <v>2705</v>
      </c>
      <c r="K892" s="347" t="s">
        <v>781</v>
      </c>
      <c r="L892" s="321" t="s">
        <v>1321</v>
      </c>
      <c r="M892" s="353" t="s">
        <v>2706</v>
      </c>
      <c r="N892" s="354" t="s">
        <v>781</v>
      </c>
      <c r="O892" s="324" t="s">
        <v>2707</v>
      </c>
      <c r="P892" s="314" t="s">
        <v>2859</v>
      </c>
      <c r="S892" s="314">
        <v>2227</v>
      </c>
      <c r="T892" t="s">
        <v>281</v>
      </c>
    </row>
    <row r="893" spans="1:20">
      <c r="A893" s="326">
        <v>4063</v>
      </c>
      <c r="B893" s="327" t="s">
        <v>11</v>
      </c>
      <c r="C893" s="304" t="s">
        <v>754</v>
      </c>
      <c r="D893" s="304" t="s">
        <v>196</v>
      </c>
      <c r="E893" s="304" t="s">
        <v>755</v>
      </c>
      <c r="F893" s="328" t="s">
        <v>69</v>
      </c>
      <c r="G893" s="304">
        <v>530</v>
      </c>
      <c r="H893" s="304" t="s">
        <v>756</v>
      </c>
      <c r="I893" s="333" t="s">
        <v>846</v>
      </c>
      <c r="J893" s="308" t="s">
        <v>819</v>
      </c>
      <c r="K893" s="334" t="s">
        <v>781</v>
      </c>
      <c r="L893" s="332" t="s">
        <v>781</v>
      </c>
      <c r="M893" s="304" t="s">
        <v>781</v>
      </c>
      <c r="N893" s="304" t="s">
        <v>781</v>
      </c>
      <c r="O893" s="326" t="s">
        <v>781</v>
      </c>
      <c r="P893" s="326" t="s">
        <v>2860</v>
      </c>
      <c r="S893" s="326">
        <v>4063</v>
      </c>
      <c r="T893" t="s">
        <v>281</v>
      </c>
    </row>
    <row r="894" spans="1:20">
      <c r="A894" s="336">
        <v>4063</v>
      </c>
      <c r="B894" s="337" t="s">
        <v>10</v>
      </c>
      <c r="C894" s="317" t="s">
        <v>754</v>
      </c>
      <c r="D894" s="317" t="s">
        <v>192</v>
      </c>
      <c r="E894" s="317" t="s">
        <v>755</v>
      </c>
      <c r="F894" s="338" t="s">
        <v>35</v>
      </c>
      <c r="G894" s="339">
        <v>17867.3</v>
      </c>
      <c r="H894" s="317" t="s">
        <v>756</v>
      </c>
      <c r="I894" s="340" t="s">
        <v>757</v>
      </c>
      <c r="J894" s="331" t="s">
        <v>781</v>
      </c>
      <c r="K894" s="312" t="s">
        <v>758</v>
      </c>
      <c r="L894" s="341" t="s">
        <v>549</v>
      </c>
      <c r="M894" s="317" t="s">
        <v>781</v>
      </c>
      <c r="N894" s="317" t="s">
        <v>781</v>
      </c>
      <c r="O894" s="336" t="s">
        <v>781</v>
      </c>
      <c r="P894" s="336" t="s">
        <v>2861</v>
      </c>
      <c r="S894" s="336">
        <v>4063</v>
      </c>
      <c r="T894" t="s">
        <v>281</v>
      </c>
    </row>
    <row r="895" spans="1:20">
      <c r="A895" s="314">
        <v>4063</v>
      </c>
      <c r="B895" s="315" t="s">
        <v>11</v>
      </c>
      <c r="C895" s="316" t="s">
        <v>761</v>
      </c>
      <c r="D895" s="317" t="s">
        <v>195</v>
      </c>
      <c r="E895" s="317" t="s">
        <v>781</v>
      </c>
      <c r="F895" s="318" t="s">
        <v>93</v>
      </c>
      <c r="G895" s="316">
        <v>3050</v>
      </c>
      <c r="H895" s="316" t="s">
        <v>2862</v>
      </c>
      <c r="I895" s="320" t="s">
        <v>2863</v>
      </c>
      <c r="J895" s="308" t="s">
        <v>764</v>
      </c>
      <c r="K895" s="309" t="s">
        <v>781</v>
      </c>
      <c r="L895" s="321" t="s">
        <v>781</v>
      </c>
      <c r="M895" s="322" t="s">
        <v>781</v>
      </c>
      <c r="N895" s="323" t="s">
        <v>781</v>
      </c>
      <c r="O895" s="324" t="s">
        <v>781</v>
      </c>
      <c r="P895" s="314" t="s">
        <v>2864</v>
      </c>
      <c r="S895" s="314">
        <v>4063</v>
      </c>
      <c r="T895" t="s">
        <v>281</v>
      </c>
    </row>
    <row r="896" spans="1:20">
      <c r="A896" s="314">
        <v>4063</v>
      </c>
      <c r="B896" s="315" t="s">
        <v>11</v>
      </c>
      <c r="C896" s="316" t="s">
        <v>761</v>
      </c>
      <c r="D896" s="317" t="s">
        <v>195</v>
      </c>
      <c r="E896" s="317" t="s">
        <v>781</v>
      </c>
      <c r="F896" s="318" t="s">
        <v>91</v>
      </c>
      <c r="G896" s="316">
        <v>6522.5</v>
      </c>
      <c r="H896" s="316" t="s">
        <v>2865</v>
      </c>
      <c r="I896" s="320" t="s">
        <v>2866</v>
      </c>
      <c r="J896" s="308" t="s">
        <v>764</v>
      </c>
      <c r="K896" s="309" t="s">
        <v>781</v>
      </c>
      <c r="L896" s="321" t="s">
        <v>781</v>
      </c>
      <c r="M896" s="322" t="s">
        <v>781</v>
      </c>
      <c r="N896" s="323" t="s">
        <v>781</v>
      </c>
      <c r="O896" s="324" t="s">
        <v>781</v>
      </c>
      <c r="P896" s="314" t="s">
        <v>2867</v>
      </c>
      <c r="S896" s="314">
        <v>4063</v>
      </c>
      <c r="T896" t="s">
        <v>281</v>
      </c>
    </row>
    <row r="897" spans="1:20">
      <c r="A897" s="314">
        <v>4063</v>
      </c>
      <c r="B897" s="315" t="s">
        <v>11</v>
      </c>
      <c r="C897" s="316" t="s">
        <v>754</v>
      </c>
      <c r="D897" s="317" t="s">
        <v>196</v>
      </c>
      <c r="E897" s="317" t="s">
        <v>781</v>
      </c>
      <c r="F897" s="318" t="s">
        <v>71</v>
      </c>
      <c r="G897" s="316">
        <v>1402</v>
      </c>
      <c r="H897" s="316" t="s">
        <v>756</v>
      </c>
      <c r="I897" s="320" t="s">
        <v>2868</v>
      </c>
      <c r="J897" s="308" t="s">
        <v>819</v>
      </c>
      <c r="K897" s="309" t="s">
        <v>781</v>
      </c>
      <c r="L897" s="321" t="s">
        <v>781</v>
      </c>
      <c r="M897" s="322" t="s">
        <v>781</v>
      </c>
      <c r="N897" s="323" t="s">
        <v>781</v>
      </c>
      <c r="O897" s="324" t="s">
        <v>781</v>
      </c>
      <c r="P897" s="314" t="s">
        <v>2869</v>
      </c>
      <c r="S897" s="314">
        <v>4063</v>
      </c>
      <c r="T897" t="s">
        <v>281</v>
      </c>
    </row>
    <row r="898" spans="1:20">
      <c r="A898" s="314">
        <v>4063</v>
      </c>
      <c r="B898" s="315" t="s">
        <v>10</v>
      </c>
      <c r="C898" s="316" t="s">
        <v>754</v>
      </c>
      <c r="D898" s="317" t="s">
        <v>192</v>
      </c>
      <c r="E898" s="317" t="s">
        <v>781</v>
      </c>
      <c r="F898" s="318" t="s">
        <v>30</v>
      </c>
      <c r="G898" s="316">
        <v>4970.5</v>
      </c>
      <c r="H898" s="316" t="s">
        <v>756</v>
      </c>
      <c r="I898" s="320" t="s">
        <v>2870</v>
      </c>
      <c r="J898" s="335" t="s">
        <v>781</v>
      </c>
      <c r="K898" s="312" t="s">
        <v>758</v>
      </c>
      <c r="L898" s="321" t="s">
        <v>549</v>
      </c>
      <c r="M898" s="322" t="s">
        <v>781</v>
      </c>
      <c r="N898" s="323" t="s">
        <v>781</v>
      </c>
      <c r="O898" s="324" t="s">
        <v>781</v>
      </c>
      <c r="P898" s="314" t="s">
        <v>2871</v>
      </c>
      <c r="S898" s="314">
        <v>4063</v>
      </c>
      <c r="T898" t="s">
        <v>281</v>
      </c>
    </row>
    <row r="899" spans="1:20">
      <c r="A899" s="314">
        <v>4063</v>
      </c>
      <c r="B899" s="315" t="s">
        <v>11</v>
      </c>
      <c r="C899" s="316" t="s">
        <v>754</v>
      </c>
      <c r="D899" s="317" t="s">
        <v>196</v>
      </c>
      <c r="E899" s="317" t="s">
        <v>781</v>
      </c>
      <c r="F899" s="318" t="s">
        <v>71</v>
      </c>
      <c r="G899" s="316">
        <v>1045</v>
      </c>
      <c r="H899" s="316" t="s">
        <v>756</v>
      </c>
      <c r="I899" s="320" t="s">
        <v>2872</v>
      </c>
      <c r="J899" s="308" t="s">
        <v>819</v>
      </c>
      <c r="K899" s="309" t="s">
        <v>781</v>
      </c>
      <c r="L899" s="321" t="s">
        <v>781</v>
      </c>
      <c r="M899" s="322" t="s">
        <v>781</v>
      </c>
      <c r="N899" s="323" t="s">
        <v>781</v>
      </c>
      <c r="O899" s="324" t="s">
        <v>781</v>
      </c>
      <c r="P899" s="314" t="s">
        <v>2873</v>
      </c>
      <c r="S899" s="314">
        <v>4063</v>
      </c>
      <c r="T899" t="s">
        <v>281</v>
      </c>
    </row>
    <row r="900" spans="1:20">
      <c r="A900" s="314">
        <v>4063</v>
      </c>
      <c r="B900" s="315" t="s">
        <v>10</v>
      </c>
      <c r="C900" s="316" t="s">
        <v>754</v>
      </c>
      <c r="D900" s="317" t="s">
        <v>192</v>
      </c>
      <c r="E900" s="317" t="s">
        <v>781</v>
      </c>
      <c r="F900" s="318" t="s">
        <v>30</v>
      </c>
      <c r="G900" s="316">
        <v>18000</v>
      </c>
      <c r="H900" s="316" t="s">
        <v>756</v>
      </c>
      <c r="I900" s="320" t="s">
        <v>2874</v>
      </c>
      <c r="J900" s="335" t="s">
        <v>781</v>
      </c>
      <c r="K900" s="312" t="s">
        <v>758</v>
      </c>
      <c r="L900" s="321" t="s">
        <v>549</v>
      </c>
      <c r="M900" s="322" t="s">
        <v>781</v>
      </c>
      <c r="N900" s="323" t="s">
        <v>781</v>
      </c>
      <c r="O900" s="324" t="s">
        <v>781</v>
      </c>
      <c r="P900" s="314" t="s">
        <v>2875</v>
      </c>
      <c r="S900" s="314">
        <v>4063</v>
      </c>
      <c r="T900" t="s">
        <v>281</v>
      </c>
    </row>
    <row r="901" spans="1:20">
      <c r="A901" s="314">
        <v>4063</v>
      </c>
      <c r="B901" s="315" t="s">
        <v>11</v>
      </c>
      <c r="C901" s="316" t="s">
        <v>754</v>
      </c>
      <c r="D901" s="317" t="s">
        <v>196</v>
      </c>
      <c r="E901" s="317" t="s">
        <v>781</v>
      </c>
      <c r="F901" s="318" t="s">
        <v>85</v>
      </c>
      <c r="G901" s="316">
        <v>23669.919999999998</v>
      </c>
      <c r="H901" s="316" t="s">
        <v>756</v>
      </c>
      <c r="I901" s="320" t="s">
        <v>2876</v>
      </c>
      <c r="J901" s="308" t="s">
        <v>819</v>
      </c>
      <c r="K901" s="309" t="s">
        <v>781</v>
      </c>
      <c r="L901" s="321" t="s">
        <v>781</v>
      </c>
      <c r="M901" s="322" t="s">
        <v>781</v>
      </c>
      <c r="N901" s="323" t="s">
        <v>781</v>
      </c>
      <c r="O901" s="324" t="s">
        <v>781</v>
      </c>
      <c r="P901" s="314" t="s">
        <v>2877</v>
      </c>
      <c r="S901" s="314">
        <v>4063</v>
      </c>
      <c r="T901" t="s">
        <v>281</v>
      </c>
    </row>
    <row r="902" spans="1:20">
      <c r="A902" s="314">
        <v>4063</v>
      </c>
      <c r="B902" s="315" t="s">
        <v>11</v>
      </c>
      <c r="C902" s="316" t="s">
        <v>754</v>
      </c>
      <c r="D902" s="317" t="s">
        <v>196</v>
      </c>
      <c r="E902" s="317" t="s">
        <v>781</v>
      </c>
      <c r="F902" s="318" t="s">
        <v>77</v>
      </c>
      <c r="G902" s="316">
        <v>4070</v>
      </c>
      <c r="H902" s="316" t="s">
        <v>756</v>
      </c>
      <c r="I902" s="320" t="s">
        <v>2878</v>
      </c>
      <c r="J902" s="308" t="s">
        <v>819</v>
      </c>
      <c r="K902" s="309" t="s">
        <v>781</v>
      </c>
      <c r="L902" s="321" t="s">
        <v>781</v>
      </c>
      <c r="M902" s="322" t="s">
        <v>781</v>
      </c>
      <c r="N902" s="323" t="s">
        <v>781</v>
      </c>
      <c r="O902" s="324" t="s">
        <v>781</v>
      </c>
      <c r="P902" s="314" t="s">
        <v>2879</v>
      </c>
      <c r="S902" s="314">
        <v>4063</v>
      </c>
      <c r="T902" t="s">
        <v>281</v>
      </c>
    </row>
    <row r="903" spans="1:20">
      <c r="A903" s="314">
        <v>4063</v>
      </c>
      <c r="B903" s="315" t="s">
        <v>10</v>
      </c>
      <c r="C903" s="316" t="s">
        <v>754</v>
      </c>
      <c r="D903" s="317" t="s">
        <v>192</v>
      </c>
      <c r="E903" s="317" t="s">
        <v>781</v>
      </c>
      <c r="F903" s="318" t="s">
        <v>30</v>
      </c>
      <c r="G903" s="316">
        <v>2267.7800000000002</v>
      </c>
      <c r="H903" s="316" t="s">
        <v>756</v>
      </c>
      <c r="I903" s="320" t="s">
        <v>2880</v>
      </c>
      <c r="J903" s="335" t="s">
        <v>781</v>
      </c>
      <c r="K903" s="312" t="s">
        <v>758</v>
      </c>
      <c r="L903" s="321" t="s">
        <v>549</v>
      </c>
      <c r="M903" s="322" t="s">
        <v>781</v>
      </c>
      <c r="N903" s="323" t="s">
        <v>781</v>
      </c>
      <c r="O903" s="324" t="s">
        <v>781</v>
      </c>
      <c r="P903" s="314" t="s">
        <v>2881</v>
      </c>
      <c r="S903" s="314">
        <v>4063</v>
      </c>
      <c r="T903" t="s">
        <v>281</v>
      </c>
    </row>
    <row r="904" spans="1:20">
      <c r="A904" s="314">
        <v>4063</v>
      </c>
      <c r="B904" s="315" t="s">
        <v>11</v>
      </c>
      <c r="C904" s="316" t="s">
        <v>754</v>
      </c>
      <c r="D904" s="317" t="s">
        <v>196</v>
      </c>
      <c r="E904" s="317" t="s">
        <v>781</v>
      </c>
      <c r="F904" s="318" t="s">
        <v>110</v>
      </c>
      <c r="G904" s="316">
        <v>9941</v>
      </c>
      <c r="H904" s="316" t="s">
        <v>756</v>
      </c>
      <c r="I904" s="320" t="s">
        <v>2882</v>
      </c>
      <c r="J904" s="308" t="s">
        <v>819</v>
      </c>
      <c r="K904" s="309" t="s">
        <v>781</v>
      </c>
      <c r="L904" s="321" t="s">
        <v>781</v>
      </c>
      <c r="M904" s="322" t="s">
        <v>781</v>
      </c>
      <c r="N904" s="323" t="s">
        <v>781</v>
      </c>
      <c r="O904" s="324" t="s">
        <v>781</v>
      </c>
      <c r="P904" s="314" t="s">
        <v>2883</v>
      </c>
      <c r="S904" s="314">
        <v>4063</v>
      </c>
      <c r="T904" t="s">
        <v>281</v>
      </c>
    </row>
    <row r="905" spans="1:20">
      <c r="A905" s="314">
        <v>4063</v>
      </c>
      <c r="B905" s="315" t="s">
        <v>10</v>
      </c>
      <c r="C905" s="316" t="s">
        <v>754</v>
      </c>
      <c r="D905" s="317" t="s">
        <v>192</v>
      </c>
      <c r="E905" s="317" t="s">
        <v>781</v>
      </c>
      <c r="F905" s="318" t="s">
        <v>30</v>
      </c>
      <c r="G905" s="316">
        <v>900</v>
      </c>
      <c r="H905" s="316" t="s">
        <v>756</v>
      </c>
      <c r="I905" s="320" t="s">
        <v>2884</v>
      </c>
      <c r="J905" s="335" t="s">
        <v>781</v>
      </c>
      <c r="K905" s="312" t="s">
        <v>758</v>
      </c>
      <c r="L905" s="321" t="s">
        <v>549</v>
      </c>
      <c r="M905" s="322" t="s">
        <v>781</v>
      </c>
      <c r="N905" s="323" t="s">
        <v>781</v>
      </c>
      <c r="O905" s="324" t="s">
        <v>781</v>
      </c>
      <c r="P905" s="314" t="s">
        <v>2885</v>
      </c>
      <c r="S905" s="314">
        <v>4063</v>
      </c>
      <c r="T905" t="s">
        <v>281</v>
      </c>
    </row>
    <row r="906" spans="1:20">
      <c r="A906" s="314">
        <v>4063</v>
      </c>
      <c r="B906" s="315" t="s">
        <v>10</v>
      </c>
      <c r="C906" s="316" t="s">
        <v>754</v>
      </c>
      <c r="D906" s="317" t="s">
        <v>192</v>
      </c>
      <c r="E906" s="317" t="s">
        <v>781</v>
      </c>
      <c r="F906" s="318" t="s">
        <v>30</v>
      </c>
      <c r="G906" s="316">
        <v>5504</v>
      </c>
      <c r="H906" s="316" t="s">
        <v>756</v>
      </c>
      <c r="I906" s="320" t="s">
        <v>2886</v>
      </c>
      <c r="J906" s="335" t="s">
        <v>781</v>
      </c>
      <c r="K906" s="312" t="s">
        <v>758</v>
      </c>
      <c r="L906" s="321" t="s">
        <v>549</v>
      </c>
      <c r="M906" s="322" t="s">
        <v>781</v>
      </c>
      <c r="N906" s="323" t="s">
        <v>781</v>
      </c>
      <c r="O906" s="324" t="s">
        <v>781</v>
      </c>
      <c r="P906" s="314" t="s">
        <v>2887</v>
      </c>
      <c r="S906" s="314">
        <v>4063</v>
      </c>
      <c r="T906" t="s">
        <v>281</v>
      </c>
    </row>
    <row r="907" spans="1:20">
      <c r="A907" s="314">
        <v>4063</v>
      </c>
      <c r="B907" s="315" t="s">
        <v>10</v>
      </c>
      <c r="C907" s="316" t="s">
        <v>754</v>
      </c>
      <c r="D907" s="317" t="s">
        <v>192</v>
      </c>
      <c r="E907" s="317" t="s">
        <v>781</v>
      </c>
      <c r="F907" s="318" t="s">
        <v>30</v>
      </c>
      <c r="G907" s="316">
        <v>6817</v>
      </c>
      <c r="H907" s="316" t="s">
        <v>756</v>
      </c>
      <c r="I907" s="320" t="s">
        <v>2888</v>
      </c>
      <c r="J907" s="335" t="s">
        <v>781</v>
      </c>
      <c r="K907" s="312" t="s">
        <v>758</v>
      </c>
      <c r="L907" s="321" t="s">
        <v>549</v>
      </c>
      <c r="M907" s="322" t="s">
        <v>781</v>
      </c>
      <c r="N907" s="323" t="s">
        <v>781</v>
      </c>
      <c r="O907" s="324" t="s">
        <v>781</v>
      </c>
      <c r="P907" s="314" t="s">
        <v>2889</v>
      </c>
      <c r="S907" s="314">
        <v>4063</v>
      </c>
      <c r="T907" t="s">
        <v>281</v>
      </c>
    </row>
    <row r="908" spans="1:20">
      <c r="A908" s="314">
        <v>4063</v>
      </c>
      <c r="B908" s="315" t="s">
        <v>10</v>
      </c>
      <c r="C908" s="316" t="s">
        <v>754</v>
      </c>
      <c r="D908" s="317" t="s">
        <v>192</v>
      </c>
      <c r="E908" s="317" t="s">
        <v>781</v>
      </c>
      <c r="F908" s="318" t="s">
        <v>30</v>
      </c>
      <c r="G908" s="316">
        <v>8665.9500000000007</v>
      </c>
      <c r="H908" s="316" t="s">
        <v>756</v>
      </c>
      <c r="I908" s="320" t="s">
        <v>2890</v>
      </c>
      <c r="J908" s="335" t="s">
        <v>781</v>
      </c>
      <c r="K908" s="312" t="s">
        <v>758</v>
      </c>
      <c r="L908" s="321" t="s">
        <v>549</v>
      </c>
      <c r="M908" s="322" t="s">
        <v>781</v>
      </c>
      <c r="N908" s="323" t="s">
        <v>781</v>
      </c>
      <c r="O908" s="324" t="s">
        <v>781</v>
      </c>
      <c r="P908" s="314" t="s">
        <v>2891</v>
      </c>
      <c r="S908" s="314">
        <v>4063</v>
      </c>
      <c r="T908" t="s">
        <v>281</v>
      </c>
    </row>
    <row r="909" spans="1:20">
      <c r="A909" s="314">
        <v>4063</v>
      </c>
      <c r="B909" s="315" t="s">
        <v>10</v>
      </c>
      <c r="C909" s="316" t="s">
        <v>754</v>
      </c>
      <c r="D909" s="317" t="s">
        <v>192</v>
      </c>
      <c r="E909" s="317" t="s">
        <v>781</v>
      </c>
      <c r="F909" s="318" t="s">
        <v>30</v>
      </c>
      <c r="G909" s="316">
        <v>3100</v>
      </c>
      <c r="H909" s="316" t="s">
        <v>756</v>
      </c>
      <c r="I909" s="320" t="s">
        <v>2892</v>
      </c>
      <c r="J909" s="335" t="s">
        <v>781</v>
      </c>
      <c r="K909" s="312" t="s">
        <v>758</v>
      </c>
      <c r="L909" s="321" t="s">
        <v>549</v>
      </c>
      <c r="M909" s="322" t="s">
        <v>781</v>
      </c>
      <c r="N909" s="323" t="s">
        <v>781</v>
      </c>
      <c r="O909" s="324" t="s">
        <v>781</v>
      </c>
      <c r="P909" s="314" t="s">
        <v>2893</v>
      </c>
      <c r="S909" s="314">
        <v>4063</v>
      </c>
      <c r="T909" t="s">
        <v>281</v>
      </c>
    </row>
    <row r="910" spans="1:20">
      <c r="A910" s="314">
        <v>4063</v>
      </c>
      <c r="B910" s="315" t="s">
        <v>10</v>
      </c>
      <c r="C910" s="316" t="s">
        <v>754</v>
      </c>
      <c r="D910" s="317" t="s">
        <v>192</v>
      </c>
      <c r="E910" s="317" t="s">
        <v>781</v>
      </c>
      <c r="F910" s="318" t="s">
        <v>30</v>
      </c>
      <c r="G910" s="316">
        <v>400</v>
      </c>
      <c r="H910" s="316" t="s">
        <v>756</v>
      </c>
      <c r="I910" s="320" t="s">
        <v>2894</v>
      </c>
      <c r="J910" s="335" t="s">
        <v>781</v>
      </c>
      <c r="K910" s="312" t="s">
        <v>758</v>
      </c>
      <c r="L910" s="321" t="s">
        <v>549</v>
      </c>
      <c r="M910" s="322" t="s">
        <v>781</v>
      </c>
      <c r="N910" s="323" t="s">
        <v>781</v>
      </c>
      <c r="O910" s="324" t="s">
        <v>781</v>
      </c>
      <c r="P910" s="314" t="s">
        <v>2895</v>
      </c>
      <c r="S910" s="314">
        <v>4063</v>
      </c>
      <c r="T910" t="s">
        <v>281</v>
      </c>
    </row>
    <row r="911" spans="1:20">
      <c r="A911" s="326">
        <v>3421</v>
      </c>
      <c r="B911" s="327" t="s">
        <v>11</v>
      </c>
      <c r="C911" s="304" t="s">
        <v>754</v>
      </c>
      <c r="D911" s="304" t="s">
        <v>196</v>
      </c>
      <c r="E911" s="304" t="s">
        <v>755</v>
      </c>
      <c r="F911" s="328" t="s">
        <v>110</v>
      </c>
      <c r="G911" s="304">
        <v>231</v>
      </c>
      <c r="H911" s="304" t="s">
        <v>756</v>
      </c>
      <c r="I911" s="333" t="s">
        <v>1007</v>
      </c>
      <c r="J911" s="308" t="s">
        <v>819</v>
      </c>
      <c r="K911" s="365" t="s">
        <v>781</v>
      </c>
      <c r="L911" s="332" t="s">
        <v>781</v>
      </c>
      <c r="M911" s="304" t="s">
        <v>781</v>
      </c>
      <c r="N911" s="304" t="s">
        <v>781</v>
      </c>
      <c r="O911" s="326" t="s">
        <v>781</v>
      </c>
      <c r="P911" s="326" t="s">
        <v>2896</v>
      </c>
      <c r="S911" s="326">
        <v>3421</v>
      </c>
      <c r="T911" t="s">
        <v>281</v>
      </c>
    </row>
    <row r="912" spans="1:20">
      <c r="A912" s="336">
        <v>3421</v>
      </c>
      <c r="B912" s="337" t="s">
        <v>10</v>
      </c>
      <c r="C912" s="317" t="s">
        <v>754</v>
      </c>
      <c r="D912" s="317" t="s">
        <v>192</v>
      </c>
      <c r="E912" s="317" t="s">
        <v>755</v>
      </c>
      <c r="F912" s="338" t="s">
        <v>35</v>
      </c>
      <c r="G912" s="339">
        <v>14345.75</v>
      </c>
      <c r="H912" s="317" t="s">
        <v>756</v>
      </c>
      <c r="I912" s="342" t="s">
        <v>757</v>
      </c>
      <c r="J912" s="331" t="s">
        <v>781</v>
      </c>
      <c r="K912" s="312" t="s">
        <v>758</v>
      </c>
      <c r="L912" s="341" t="s">
        <v>549</v>
      </c>
      <c r="M912" s="317" t="s">
        <v>781</v>
      </c>
      <c r="N912" s="317" t="s">
        <v>781</v>
      </c>
      <c r="O912" s="336" t="s">
        <v>781</v>
      </c>
      <c r="P912" s="336" t="s">
        <v>2897</v>
      </c>
      <c r="S912" s="336">
        <v>3421</v>
      </c>
      <c r="T912" t="s">
        <v>281</v>
      </c>
    </row>
    <row r="913" spans="1:20">
      <c r="A913" s="314">
        <v>3421</v>
      </c>
      <c r="B913" s="315" t="s">
        <v>11</v>
      </c>
      <c r="C913" s="316" t="s">
        <v>761</v>
      </c>
      <c r="D913" s="317" t="s">
        <v>195</v>
      </c>
      <c r="E913" s="346" t="s">
        <v>781</v>
      </c>
      <c r="F913" s="318" t="s">
        <v>103</v>
      </c>
      <c r="G913" s="316">
        <v>167.3</v>
      </c>
      <c r="H913" s="316" t="s">
        <v>995</v>
      </c>
      <c r="I913" s="325" t="s">
        <v>996</v>
      </c>
      <c r="J913" s="308" t="s">
        <v>764</v>
      </c>
      <c r="K913" s="347" t="s">
        <v>781</v>
      </c>
      <c r="L913" s="321" t="s">
        <v>781</v>
      </c>
      <c r="M913" s="322" t="s">
        <v>781</v>
      </c>
      <c r="N913" s="323" t="s">
        <v>781</v>
      </c>
      <c r="O913" s="324" t="s">
        <v>781</v>
      </c>
      <c r="P913" s="314" t="s">
        <v>2898</v>
      </c>
      <c r="S913" s="314">
        <v>3421</v>
      </c>
      <c r="T913" t="s">
        <v>281</v>
      </c>
    </row>
    <row r="914" spans="1:20">
      <c r="A914" s="314">
        <v>3421</v>
      </c>
      <c r="B914" s="315" t="s">
        <v>11</v>
      </c>
      <c r="C914" s="316" t="s">
        <v>761</v>
      </c>
      <c r="D914" s="317" t="s">
        <v>195</v>
      </c>
      <c r="E914" s="346" t="s">
        <v>781</v>
      </c>
      <c r="F914" s="318" t="s">
        <v>103</v>
      </c>
      <c r="G914" s="316">
        <v>23760</v>
      </c>
      <c r="H914" s="316" t="s">
        <v>1448</v>
      </c>
      <c r="I914" s="320" t="s">
        <v>2899</v>
      </c>
      <c r="J914" s="308" t="s">
        <v>764</v>
      </c>
      <c r="K914" s="347" t="s">
        <v>781</v>
      </c>
      <c r="L914" s="321" t="s">
        <v>781</v>
      </c>
      <c r="M914" s="322" t="s">
        <v>781</v>
      </c>
      <c r="N914" s="323" t="s">
        <v>781</v>
      </c>
      <c r="O914" s="324" t="s">
        <v>781</v>
      </c>
      <c r="P914" s="314" t="s">
        <v>2900</v>
      </c>
      <c r="S914" s="314">
        <v>3421</v>
      </c>
      <c r="T914" t="s">
        <v>281</v>
      </c>
    </row>
    <row r="915" spans="1:20">
      <c r="A915" s="326">
        <v>1016</v>
      </c>
      <c r="B915" s="327" t="s">
        <v>10</v>
      </c>
      <c r="C915" s="304" t="s">
        <v>754</v>
      </c>
      <c r="D915" s="304" t="s">
        <v>192</v>
      </c>
      <c r="E915" s="304" t="s">
        <v>755</v>
      </c>
      <c r="F915" s="328" t="s">
        <v>35</v>
      </c>
      <c r="G915" s="304">
        <v>791.39</v>
      </c>
      <c r="H915" s="304" t="s">
        <v>756</v>
      </c>
      <c r="I915" s="333" t="s">
        <v>757</v>
      </c>
      <c r="J915" s="331" t="s">
        <v>781</v>
      </c>
      <c r="K915" s="312" t="s">
        <v>758</v>
      </c>
      <c r="L915" s="332" t="s">
        <v>549</v>
      </c>
      <c r="M915" s="304" t="s">
        <v>781</v>
      </c>
      <c r="N915" s="304" t="s">
        <v>781</v>
      </c>
      <c r="O915" s="326" t="s">
        <v>781</v>
      </c>
      <c r="P915" s="326" t="s">
        <v>2901</v>
      </c>
      <c r="S915" s="326">
        <v>1016</v>
      </c>
      <c r="T915" t="s">
        <v>281</v>
      </c>
    </row>
    <row r="916" spans="1:20">
      <c r="A916" s="314">
        <v>1016</v>
      </c>
      <c r="B916" s="315" t="s">
        <v>11</v>
      </c>
      <c r="C916" s="316" t="s">
        <v>761</v>
      </c>
      <c r="D916" s="317" t="s">
        <v>195</v>
      </c>
      <c r="E916" s="317" t="s">
        <v>781</v>
      </c>
      <c r="F916" s="318" t="s">
        <v>85</v>
      </c>
      <c r="G916" s="316">
        <v>900</v>
      </c>
      <c r="H916" s="316" t="s">
        <v>1400</v>
      </c>
      <c r="I916" s="320" t="s">
        <v>2902</v>
      </c>
      <c r="J916" s="308" t="s">
        <v>764</v>
      </c>
      <c r="K916" s="309" t="s">
        <v>781</v>
      </c>
      <c r="L916" s="321" t="s">
        <v>781</v>
      </c>
      <c r="M916" s="322" t="s">
        <v>781</v>
      </c>
      <c r="N916" s="323" t="s">
        <v>781</v>
      </c>
      <c r="O916" s="324" t="s">
        <v>781</v>
      </c>
      <c r="P916" s="314" t="s">
        <v>2903</v>
      </c>
      <c r="S916" s="314">
        <v>1016</v>
      </c>
      <c r="T916" t="s">
        <v>281</v>
      </c>
    </row>
    <row r="917" spans="1:20">
      <c r="A917" s="314">
        <v>1016</v>
      </c>
      <c r="B917" s="315" t="s">
        <v>11</v>
      </c>
      <c r="C917" s="316" t="s">
        <v>761</v>
      </c>
      <c r="D917" s="317" t="s">
        <v>195</v>
      </c>
      <c r="E917" s="317" t="s">
        <v>781</v>
      </c>
      <c r="F917" s="318" t="s">
        <v>77</v>
      </c>
      <c r="G917" s="316">
        <v>160</v>
      </c>
      <c r="H917" s="316" t="s">
        <v>2904</v>
      </c>
      <c r="I917" s="320" t="s">
        <v>2905</v>
      </c>
      <c r="J917" s="308" t="s">
        <v>764</v>
      </c>
      <c r="K917" s="309" t="s">
        <v>781</v>
      </c>
      <c r="L917" s="321" t="s">
        <v>781</v>
      </c>
      <c r="M917" s="322" t="s">
        <v>781</v>
      </c>
      <c r="N917" s="323" t="s">
        <v>781</v>
      </c>
      <c r="O917" s="324" t="s">
        <v>781</v>
      </c>
      <c r="P917" s="314" t="s">
        <v>2906</v>
      </c>
      <c r="S917" s="314">
        <v>1016</v>
      </c>
      <c r="T917" t="s">
        <v>281</v>
      </c>
    </row>
    <row r="918" spans="1:20">
      <c r="A918" s="314">
        <v>1016</v>
      </c>
      <c r="B918" s="315" t="s">
        <v>11</v>
      </c>
      <c r="C918" s="316" t="s">
        <v>761</v>
      </c>
      <c r="D918" s="317" t="s">
        <v>195</v>
      </c>
      <c r="E918" s="317" t="s">
        <v>781</v>
      </c>
      <c r="F918" s="318" t="s">
        <v>97</v>
      </c>
      <c r="G918" s="316">
        <v>165</v>
      </c>
      <c r="H918" s="316" t="s">
        <v>2907</v>
      </c>
      <c r="I918" s="320" t="s">
        <v>2908</v>
      </c>
      <c r="J918" s="308" t="s">
        <v>764</v>
      </c>
      <c r="K918" s="309" t="s">
        <v>781</v>
      </c>
      <c r="L918" s="321" t="s">
        <v>781</v>
      </c>
      <c r="M918" s="322" t="s">
        <v>781</v>
      </c>
      <c r="N918" s="323" t="s">
        <v>781</v>
      </c>
      <c r="O918" s="324" t="s">
        <v>781</v>
      </c>
      <c r="P918" s="314" t="s">
        <v>2909</v>
      </c>
      <c r="S918" s="314">
        <v>1016</v>
      </c>
      <c r="T918" t="s">
        <v>281</v>
      </c>
    </row>
    <row r="919" spans="1:20">
      <c r="A919" s="314">
        <v>1016</v>
      </c>
      <c r="B919" s="315" t="s">
        <v>11</v>
      </c>
      <c r="C919" s="316" t="s">
        <v>761</v>
      </c>
      <c r="D919" s="317" t="s">
        <v>195</v>
      </c>
      <c r="E919" s="317" t="s">
        <v>781</v>
      </c>
      <c r="F919" s="318" t="s">
        <v>110</v>
      </c>
      <c r="G919" s="316">
        <v>472</v>
      </c>
      <c r="H919" s="316" t="s">
        <v>2910</v>
      </c>
      <c r="I919" s="320" t="s">
        <v>2911</v>
      </c>
      <c r="J919" s="308" t="s">
        <v>764</v>
      </c>
      <c r="K919" s="309" t="s">
        <v>781</v>
      </c>
      <c r="L919" s="321" t="s">
        <v>781</v>
      </c>
      <c r="M919" s="322" t="s">
        <v>781</v>
      </c>
      <c r="N919" s="323" t="s">
        <v>781</v>
      </c>
      <c r="O919" s="324" t="s">
        <v>781</v>
      </c>
      <c r="P919" s="314" t="s">
        <v>2912</v>
      </c>
      <c r="S919" s="314">
        <v>1016</v>
      </c>
      <c r="T919" t="s">
        <v>281</v>
      </c>
    </row>
    <row r="920" spans="1:20">
      <c r="A920" s="314">
        <v>1016</v>
      </c>
      <c r="B920" s="315" t="s">
        <v>11</v>
      </c>
      <c r="C920" s="316" t="s">
        <v>761</v>
      </c>
      <c r="D920" s="317" t="s">
        <v>195</v>
      </c>
      <c r="E920" s="317" t="s">
        <v>781</v>
      </c>
      <c r="F920" s="318" t="s">
        <v>79</v>
      </c>
      <c r="G920" s="316">
        <v>270</v>
      </c>
      <c r="H920" s="316" t="s">
        <v>2913</v>
      </c>
      <c r="I920" s="320" t="s">
        <v>2914</v>
      </c>
      <c r="J920" s="308" t="s">
        <v>764</v>
      </c>
      <c r="K920" s="309" t="s">
        <v>781</v>
      </c>
      <c r="L920" s="321" t="s">
        <v>781</v>
      </c>
      <c r="M920" s="322" t="s">
        <v>781</v>
      </c>
      <c r="N920" s="323" t="s">
        <v>781</v>
      </c>
      <c r="O920" s="324" t="s">
        <v>781</v>
      </c>
      <c r="P920" s="314" t="s">
        <v>2915</v>
      </c>
      <c r="S920" s="314">
        <v>1016</v>
      </c>
      <c r="T920" t="s">
        <v>281</v>
      </c>
    </row>
    <row r="921" spans="1:20">
      <c r="A921" s="314">
        <v>1016</v>
      </c>
      <c r="B921" s="315" t="s">
        <v>11</v>
      </c>
      <c r="C921" s="316" t="s">
        <v>761</v>
      </c>
      <c r="D921" s="317" t="s">
        <v>195</v>
      </c>
      <c r="E921" s="317" t="s">
        <v>781</v>
      </c>
      <c r="F921" s="318" t="s">
        <v>91</v>
      </c>
      <c r="G921" s="316">
        <v>93.34</v>
      </c>
      <c r="H921" s="316" t="s">
        <v>2916</v>
      </c>
      <c r="I921" s="320" t="s">
        <v>2917</v>
      </c>
      <c r="J921" s="308" t="s">
        <v>764</v>
      </c>
      <c r="K921" s="309" t="s">
        <v>781</v>
      </c>
      <c r="L921" s="321" t="s">
        <v>781</v>
      </c>
      <c r="M921" s="322" t="s">
        <v>781</v>
      </c>
      <c r="N921" s="323" t="s">
        <v>781</v>
      </c>
      <c r="O921" s="324" t="s">
        <v>781</v>
      </c>
      <c r="P921" s="314" t="s">
        <v>2918</v>
      </c>
      <c r="S921" s="314">
        <v>1016</v>
      </c>
      <c r="T921" t="s">
        <v>281</v>
      </c>
    </row>
    <row r="922" spans="1:20">
      <c r="A922" s="314">
        <v>1016</v>
      </c>
      <c r="B922" s="315" t="s">
        <v>11</v>
      </c>
      <c r="C922" s="316" t="s">
        <v>761</v>
      </c>
      <c r="D922" s="317" t="s">
        <v>195</v>
      </c>
      <c r="E922" s="317" t="s">
        <v>781</v>
      </c>
      <c r="F922" s="318" t="s">
        <v>110</v>
      </c>
      <c r="G922" s="316">
        <v>760</v>
      </c>
      <c r="H922" s="316" t="s">
        <v>2919</v>
      </c>
      <c r="I922" s="320" t="s">
        <v>2920</v>
      </c>
      <c r="J922" s="308" t="s">
        <v>764</v>
      </c>
      <c r="K922" s="309" t="s">
        <v>781</v>
      </c>
      <c r="L922" s="321" t="s">
        <v>781</v>
      </c>
      <c r="M922" s="322" t="s">
        <v>781</v>
      </c>
      <c r="N922" s="323" t="s">
        <v>781</v>
      </c>
      <c r="O922" s="324" t="s">
        <v>781</v>
      </c>
      <c r="P922" s="314" t="s">
        <v>2921</v>
      </c>
      <c r="S922" s="314">
        <v>1016</v>
      </c>
      <c r="T922" t="s">
        <v>281</v>
      </c>
    </row>
    <row r="923" spans="1:20">
      <c r="A923" s="326">
        <v>2185</v>
      </c>
      <c r="B923" s="327" t="s">
        <v>11</v>
      </c>
      <c r="C923" s="304" t="s">
        <v>754</v>
      </c>
      <c r="D923" s="304" t="s">
        <v>196</v>
      </c>
      <c r="E923" s="304" t="s">
        <v>755</v>
      </c>
      <c r="F923" s="328" t="s">
        <v>110</v>
      </c>
      <c r="G923" s="304">
        <v>33</v>
      </c>
      <c r="H923" s="304" t="s">
        <v>756</v>
      </c>
      <c r="I923" s="333" t="s">
        <v>1007</v>
      </c>
      <c r="J923" s="308" t="s">
        <v>819</v>
      </c>
      <c r="K923" s="334" t="s">
        <v>781</v>
      </c>
      <c r="L923" s="332" t="s">
        <v>781</v>
      </c>
      <c r="M923" s="304" t="s">
        <v>781</v>
      </c>
      <c r="N923" s="304" t="s">
        <v>781</v>
      </c>
      <c r="O923" s="326" t="s">
        <v>781</v>
      </c>
      <c r="P923" s="326" t="s">
        <v>2922</v>
      </c>
      <c r="S923" s="326">
        <v>2185</v>
      </c>
      <c r="T923" t="s">
        <v>281</v>
      </c>
    </row>
    <row r="924" spans="1:20">
      <c r="A924" s="336">
        <v>2185</v>
      </c>
      <c r="B924" s="337" t="s">
        <v>10</v>
      </c>
      <c r="C924" s="317" t="s">
        <v>754</v>
      </c>
      <c r="D924" s="317" t="s">
        <v>192</v>
      </c>
      <c r="E924" s="317" t="s">
        <v>755</v>
      </c>
      <c r="F924" s="338" t="s">
        <v>35</v>
      </c>
      <c r="G924" s="339">
        <v>4333.09</v>
      </c>
      <c r="H924" s="317" t="s">
        <v>756</v>
      </c>
      <c r="I924" s="340" t="s">
        <v>757</v>
      </c>
      <c r="J924" s="331" t="s">
        <v>781</v>
      </c>
      <c r="K924" s="312" t="s">
        <v>758</v>
      </c>
      <c r="L924" s="341" t="s">
        <v>549</v>
      </c>
      <c r="M924" s="317" t="s">
        <v>781</v>
      </c>
      <c r="N924" s="317" t="s">
        <v>781</v>
      </c>
      <c r="O924" s="336" t="s">
        <v>781</v>
      </c>
      <c r="P924" s="336" t="s">
        <v>2923</v>
      </c>
      <c r="S924" s="336">
        <v>2185</v>
      </c>
      <c r="T924" t="s">
        <v>281</v>
      </c>
    </row>
    <row r="925" spans="1:20">
      <c r="A925" s="314">
        <v>2185</v>
      </c>
      <c r="B925" s="315" t="s">
        <v>11</v>
      </c>
      <c r="C925" s="316" t="s">
        <v>761</v>
      </c>
      <c r="D925" s="317" t="s">
        <v>195</v>
      </c>
      <c r="E925" s="317" t="s">
        <v>781</v>
      </c>
      <c r="F925" s="318" t="s">
        <v>105</v>
      </c>
      <c r="G925" s="367">
        <v>9217</v>
      </c>
      <c r="H925" s="316" t="s">
        <v>2190</v>
      </c>
      <c r="I925" s="320" t="s">
        <v>2924</v>
      </c>
      <c r="J925" s="308" t="s">
        <v>764</v>
      </c>
      <c r="K925" s="309" t="s">
        <v>781</v>
      </c>
      <c r="L925" s="321" t="s">
        <v>781</v>
      </c>
      <c r="M925" s="322" t="s">
        <v>781</v>
      </c>
      <c r="N925" s="323" t="s">
        <v>781</v>
      </c>
      <c r="O925" s="324" t="s">
        <v>781</v>
      </c>
      <c r="P925" s="314" t="s">
        <v>2925</v>
      </c>
      <c r="S925" s="314">
        <v>2185</v>
      </c>
      <c r="T925" t="s">
        <v>281</v>
      </c>
    </row>
    <row r="926" spans="1:20">
      <c r="A926" s="314">
        <v>2185</v>
      </c>
      <c r="B926" s="315" t="s">
        <v>11</v>
      </c>
      <c r="C926" s="316" t="s">
        <v>761</v>
      </c>
      <c r="D926" s="317" t="s">
        <v>195</v>
      </c>
      <c r="E926" s="317" t="s">
        <v>781</v>
      </c>
      <c r="F926" s="318" t="s">
        <v>77</v>
      </c>
      <c r="G926" s="367">
        <v>2970</v>
      </c>
      <c r="H926" s="316" t="s">
        <v>2926</v>
      </c>
      <c r="I926" s="320" t="s">
        <v>2927</v>
      </c>
      <c r="J926" s="308" t="s">
        <v>764</v>
      </c>
      <c r="K926" s="309" t="s">
        <v>781</v>
      </c>
      <c r="L926" s="321" t="s">
        <v>781</v>
      </c>
      <c r="M926" s="322" t="s">
        <v>781</v>
      </c>
      <c r="N926" s="323" t="s">
        <v>781</v>
      </c>
      <c r="O926" s="324" t="s">
        <v>781</v>
      </c>
      <c r="P926" s="314" t="s">
        <v>2928</v>
      </c>
      <c r="S926" s="314">
        <v>2185</v>
      </c>
      <c r="T926" t="s">
        <v>281</v>
      </c>
    </row>
    <row r="927" spans="1:20">
      <c r="A927" s="314">
        <v>2185</v>
      </c>
      <c r="B927" s="315" t="s">
        <v>11</v>
      </c>
      <c r="C927" s="316" t="s">
        <v>761</v>
      </c>
      <c r="D927" s="317" t="s">
        <v>195</v>
      </c>
      <c r="E927" s="317" t="s">
        <v>781</v>
      </c>
      <c r="F927" s="318" t="s">
        <v>85</v>
      </c>
      <c r="G927" s="368">
        <v>4943.2</v>
      </c>
      <c r="H927" s="316" t="s">
        <v>2929</v>
      </c>
      <c r="I927" s="320" t="s">
        <v>2930</v>
      </c>
      <c r="J927" s="308" t="s">
        <v>764</v>
      </c>
      <c r="K927" s="309" t="s">
        <v>781</v>
      </c>
      <c r="L927" s="321" t="s">
        <v>781</v>
      </c>
      <c r="M927" s="322" t="s">
        <v>781</v>
      </c>
      <c r="N927" s="323" t="s">
        <v>781</v>
      </c>
      <c r="O927" s="324" t="s">
        <v>781</v>
      </c>
      <c r="P927" s="314" t="s">
        <v>2931</v>
      </c>
      <c r="S927" s="314">
        <v>2185</v>
      </c>
      <c r="T927" t="s">
        <v>281</v>
      </c>
    </row>
    <row r="928" spans="1:20">
      <c r="A928" s="314">
        <v>2185</v>
      </c>
      <c r="B928" s="315" t="s">
        <v>11</v>
      </c>
      <c r="C928" s="316" t="s">
        <v>761</v>
      </c>
      <c r="D928" s="317" t="s">
        <v>195</v>
      </c>
      <c r="E928" s="317" t="s">
        <v>781</v>
      </c>
      <c r="F928" s="318" t="s">
        <v>85</v>
      </c>
      <c r="G928" s="368">
        <v>2988.22</v>
      </c>
      <c r="H928" s="316" t="s">
        <v>1597</v>
      </c>
      <c r="I928" s="320" t="s">
        <v>2932</v>
      </c>
      <c r="J928" s="308" t="s">
        <v>764</v>
      </c>
      <c r="K928" s="309" t="s">
        <v>781</v>
      </c>
      <c r="L928" s="321" t="s">
        <v>781</v>
      </c>
      <c r="M928" s="322" t="s">
        <v>781</v>
      </c>
      <c r="N928" s="323" t="s">
        <v>781</v>
      </c>
      <c r="O928" s="324" t="s">
        <v>781</v>
      </c>
      <c r="P928" s="314" t="s">
        <v>2933</v>
      </c>
      <c r="S928" s="314">
        <v>2185</v>
      </c>
      <c r="T928" t="s">
        <v>281</v>
      </c>
    </row>
    <row r="929" spans="1:20">
      <c r="A929" s="314">
        <v>2185</v>
      </c>
      <c r="B929" s="315" t="s">
        <v>10</v>
      </c>
      <c r="C929" s="316" t="s">
        <v>754</v>
      </c>
      <c r="D929" s="317" t="s">
        <v>192</v>
      </c>
      <c r="E929" s="317" t="s">
        <v>781</v>
      </c>
      <c r="F929" s="318" t="s">
        <v>35</v>
      </c>
      <c r="G929" s="316">
        <v>166316</v>
      </c>
      <c r="H929" s="316" t="s">
        <v>297</v>
      </c>
      <c r="I929" s="320" t="s">
        <v>2934</v>
      </c>
      <c r="J929" s="335" t="s">
        <v>781</v>
      </c>
      <c r="K929" s="312" t="s">
        <v>758</v>
      </c>
      <c r="L929" s="321" t="s">
        <v>549</v>
      </c>
      <c r="M929" s="322" t="s">
        <v>781</v>
      </c>
      <c r="N929" s="323" t="s">
        <v>781</v>
      </c>
      <c r="O929" s="324" t="s">
        <v>781</v>
      </c>
      <c r="P929" s="314" t="s">
        <v>2935</v>
      </c>
      <c r="S929" s="314">
        <v>2185</v>
      </c>
      <c r="T929" t="s">
        <v>281</v>
      </c>
    </row>
    <row r="930" spans="1:20">
      <c r="A930" s="314">
        <v>2185</v>
      </c>
      <c r="B930" s="315" t="s">
        <v>11</v>
      </c>
      <c r="C930" s="316" t="s">
        <v>761</v>
      </c>
      <c r="D930" s="317" t="s">
        <v>195</v>
      </c>
      <c r="E930" s="317" t="s">
        <v>781</v>
      </c>
      <c r="F930" s="318" t="s">
        <v>93</v>
      </c>
      <c r="G930" s="368">
        <v>7109.13</v>
      </c>
      <c r="H930" s="316" t="s">
        <v>2936</v>
      </c>
      <c r="I930" s="320" t="s">
        <v>2937</v>
      </c>
      <c r="J930" s="308" t="s">
        <v>764</v>
      </c>
      <c r="K930" s="309" t="s">
        <v>781</v>
      </c>
      <c r="L930" s="321" t="s">
        <v>781</v>
      </c>
      <c r="M930" s="322" t="s">
        <v>781</v>
      </c>
      <c r="N930" s="323" t="s">
        <v>781</v>
      </c>
      <c r="O930" s="324" t="s">
        <v>781</v>
      </c>
      <c r="P930" s="314" t="s">
        <v>2938</v>
      </c>
      <c r="S930" s="314">
        <v>2185</v>
      </c>
      <c r="T930" t="s">
        <v>281</v>
      </c>
    </row>
    <row r="931" spans="1:20">
      <c r="A931" s="301">
        <v>5416</v>
      </c>
      <c r="B931" s="302" t="s">
        <v>1105</v>
      </c>
      <c r="C931" s="303" t="s">
        <v>754</v>
      </c>
      <c r="D931" s="304" t="s">
        <v>194</v>
      </c>
      <c r="E931" s="304" t="s">
        <v>781</v>
      </c>
      <c r="F931" s="305" t="s">
        <v>101</v>
      </c>
      <c r="G931" s="303">
        <v>144109.26999999999</v>
      </c>
      <c r="H931" s="303" t="s">
        <v>756</v>
      </c>
      <c r="I931" s="344" t="s">
        <v>2939</v>
      </c>
      <c r="J931" s="345" t="s">
        <v>781</v>
      </c>
      <c r="K931" s="312" t="s">
        <v>758</v>
      </c>
      <c r="L931" s="310" t="s">
        <v>549</v>
      </c>
      <c r="M931" s="311" t="s">
        <v>781</v>
      </c>
      <c r="N931" s="312" t="s">
        <v>781</v>
      </c>
      <c r="O931" s="313" t="s">
        <v>781</v>
      </c>
      <c r="P931" s="301" t="s">
        <v>2940</v>
      </c>
      <c r="S931" s="301">
        <v>5416</v>
      </c>
      <c r="T931" t="s">
        <v>281</v>
      </c>
    </row>
    <row r="932" spans="1:20">
      <c r="A932" s="314">
        <v>5416</v>
      </c>
      <c r="B932" s="315" t="s">
        <v>1275</v>
      </c>
      <c r="C932" s="316" t="s">
        <v>754</v>
      </c>
      <c r="D932" s="317" t="s">
        <v>197</v>
      </c>
      <c r="E932" s="317" t="s">
        <v>781</v>
      </c>
      <c r="F932" s="318" t="s">
        <v>30</v>
      </c>
      <c r="G932" s="316">
        <v>425210.8</v>
      </c>
      <c r="H932" s="316" t="s">
        <v>756</v>
      </c>
      <c r="I932" s="320" t="s">
        <v>2941</v>
      </c>
      <c r="J932" s="308" t="s">
        <v>819</v>
      </c>
      <c r="K932" s="309" t="s">
        <v>781</v>
      </c>
      <c r="L932" s="321" t="s">
        <v>781</v>
      </c>
      <c r="M932" s="322" t="s">
        <v>781</v>
      </c>
      <c r="N932" s="323" t="s">
        <v>781</v>
      </c>
      <c r="O932" s="324" t="s">
        <v>781</v>
      </c>
      <c r="P932" s="314" t="s">
        <v>2942</v>
      </c>
      <c r="S932" s="314">
        <v>5416</v>
      </c>
      <c r="T932" t="s">
        <v>281</v>
      </c>
    </row>
    <row r="933" spans="1:20">
      <c r="A933" s="314">
        <v>5416</v>
      </c>
      <c r="B933" s="315" t="s">
        <v>11</v>
      </c>
      <c r="C933" s="316" t="s">
        <v>761</v>
      </c>
      <c r="D933" s="317" t="s">
        <v>195</v>
      </c>
      <c r="E933" s="317" t="s">
        <v>781</v>
      </c>
      <c r="F933" s="318" t="s">
        <v>103</v>
      </c>
      <c r="G933" s="316">
        <v>13363.82</v>
      </c>
      <c r="H933" s="316" t="s">
        <v>2943</v>
      </c>
      <c r="I933" s="320" t="s">
        <v>2944</v>
      </c>
      <c r="J933" s="308" t="s">
        <v>764</v>
      </c>
      <c r="K933" s="309" t="s">
        <v>781</v>
      </c>
      <c r="L933" s="321" t="s">
        <v>781</v>
      </c>
      <c r="M933" s="322" t="s">
        <v>781</v>
      </c>
      <c r="N933" s="323" t="s">
        <v>781</v>
      </c>
      <c r="O933" s="324" t="s">
        <v>781</v>
      </c>
      <c r="P933" s="314" t="s">
        <v>2945</v>
      </c>
      <c r="S933" s="314">
        <v>5416</v>
      </c>
      <c r="T933" t="s">
        <v>281</v>
      </c>
    </row>
    <row r="934" spans="1:20">
      <c r="A934" s="314">
        <v>5416</v>
      </c>
      <c r="B934" s="315" t="s">
        <v>11</v>
      </c>
      <c r="C934" s="316" t="s">
        <v>761</v>
      </c>
      <c r="D934" s="317" t="s">
        <v>195</v>
      </c>
      <c r="E934" s="317" t="s">
        <v>781</v>
      </c>
      <c r="F934" s="318" t="s">
        <v>83</v>
      </c>
      <c r="G934" s="316">
        <v>1425.9</v>
      </c>
      <c r="H934" s="316" t="s">
        <v>2743</v>
      </c>
      <c r="I934" s="320" t="s">
        <v>2946</v>
      </c>
      <c r="J934" s="308" t="s">
        <v>764</v>
      </c>
      <c r="K934" s="309" t="s">
        <v>781</v>
      </c>
      <c r="L934" s="321" t="s">
        <v>781</v>
      </c>
      <c r="M934" s="322" t="s">
        <v>781</v>
      </c>
      <c r="N934" s="323" t="s">
        <v>781</v>
      </c>
      <c r="O934" s="324" t="s">
        <v>781</v>
      </c>
      <c r="P934" s="314" t="s">
        <v>2947</v>
      </c>
      <c r="S934" s="314">
        <v>5416</v>
      </c>
      <c r="T934" t="s">
        <v>281</v>
      </c>
    </row>
    <row r="935" spans="1:20">
      <c r="A935" s="314">
        <v>5416</v>
      </c>
      <c r="B935" s="315" t="s">
        <v>11</v>
      </c>
      <c r="C935" s="316" t="s">
        <v>761</v>
      </c>
      <c r="D935" s="317" t="s">
        <v>195</v>
      </c>
      <c r="E935" s="317" t="s">
        <v>781</v>
      </c>
      <c r="F935" s="318" t="s">
        <v>110</v>
      </c>
      <c r="G935" s="316">
        <v>680.4</v>
      </c>
      <c r="H935" s="316" t="s">
        <v>2948</v>
      </c>
      <c r="I935" s="320" t="s">
        <v>2949</v>
      </c>
      <c r="J935" s="308" t="s">
        <v>764</v>
      </c>
      <c r="K935" s="309" t="s">
        <v>781</v>
      </c>
      <c r="L935" s="321" t="s">
        <v>781</v>
      </c>
      <c r="M935" s="322" t="s">
        <v>781</v>
      </c>
      <c r="N935" s="323" t="s">
        <v>781</v>
      </c>
      <c r="O935" s="324" t="s">
        <v>781</v>
      </c>
      <c r="P935" s="314" t="s">
        <v>2950</v>
      </c>
      <c r="S935" s="314">
        <v>5416</v>
      </c>
      <c r="T935" t="s">
        <v>281</v>
      </c>
    </row>
    <row r="936" spans="1:20">
      <c r="A936" s="301">
        <v>2054</v>
      </c>
      <c r="B936" s="302" t="s">
        <v>11</v>
      </c>
      <c r="C936" s="303" t="s">
        <v>761</v>
      </c>
      <c r="D936" s="304" t="s">
        <v>195</v>
      </c>
      <c r="E936" s="304" t="s">
        <v>781</v>
      </c>
      <c r="F936" s="305" t="s">
        <v>105</v>
      </c>
      <c r="G936" s="303">
        <v>5762.04</v>
      </c>
      <c r="H936" s="303" t="s">
        <v>2951</v>
      </c>
      <c r="I936" s="344" t="s">
        <v>2952</v>
      </c>
      <c r="J936" s="308" t="s">
        <v>764</v>
      </c>
      <c r="K936" s="309" t="s">
        <v>781</v>
      </c>
      <c r="L936" s="310" t="s">
        <v>781</v>
      </c>
      <c r="M936" s="311" t="s">
        <v>781</v>
      </c>
      <c r="N936" s="312" t="s">
        <v>781</v>
      </c>
      <c r="O936" s="313" t="s">
        <v>781</v>
      </c>
      <c r="P936" s="301" t="s">
        <v>2953</v>
      </c>
      <c r="S936" s="301">
        <v>2054</v>
      </c>
      <c r="T936" t="s">
        <v>281</v>
      </c>
    </row>
    <row r="937" spans="1:20">
      <c r="A937" s="314">
        <v>2054</v>
      </c>
      <c r="B937" s="315" t="s">
        <v>11</v>
      </c>
      <c r="C937" s="316" t="s">
        <v>761</v>
      </c>
      <c r="D937" s="317" t="s">
        <v>195</v>
      </c>
      <c r="E937" s="317" t="s">
        <v>781</v>
      </c>
      <c r="F937" s="318" t="s">
        <v>105</v>
      </c>
      <c r="G937" s="316">
        <v>3260.61</v>
      </c>
      <c r="H937" s="316" t="s">
        <v>2954</v>
      </c>
      <c r="I937" s="320" t="s">
        <v>2952</v>
      </c>
      <c r="J937" s="308" t="s">
        <v>764</v>
      </c>
      <c r="K937" s="309" t="s">
        <v>781</v>
      </c>
      <c r="L937" s="321" t="s">
        <v>781</v>
      </c>
      <c r="M937" s="322" t="s">
        <v>781</v>
      </c>
      <c r="N937" s="323" t="s">
        <v>781</v>
      </c>
      <c r="O937" s="324" t="s">
        <v>781</v>
      </c>
      <c r="P937" s="314" t="s">
        <v>2955</v>
      </c>
      <c r="S937" s="314">
        <v>2054</v>
      </c>
      <c r="T937" t="s">
        <v>281</v>
      </c>
    </row>
    <row r="938" spans="1:20">
      <c r="A938" s="301">
        <v>2053</v>
      </c>
      <c r="B938" s="302" t="s">
        <v>11</v>
      </c>
      <c r="C938" s="303" t="s">
        <v>761</v>
      </c>
      <c r="D938" s="304" t="s">
        <v>195</v>
      </c>
      <c r="E938" s="304" t="s">
        <v>781</v>
      </c>
      <c r="F938" s="305" t="s">
        <v>105</v>
      </c>
      <c r="G938" s="303">
        <v>1350</v>
      </c>
      <c r="H938" s="303" t="s">
        <v>1190</v>
      </c>
      <c r="I938" s="344" t="s">
        <v>1682</v>
      </c>
      <c r="J938" s="308" t="s">
        <v>764</v>
      </c>
      <c r="K938" s="309" t="s">
        <v>781</v>
      </c>
      <c r="L938" s="310" t="s">
        <v>781</v>
      </c>
      <c r="M938" s="311" t="s">
        <v>781</v>
      </c>
      <c r="N938" s="312" t="s">
        <v>781</v>
      </c>
      <c r="O938" s="313" t="s">
        <v>781</v>
      </c>
      <c r="P938" s="301" t="s">
        <v>2956</v>
      </c>
      <c r="S938" s="301">
        <v>2053</v>
      </c>
      <c r="T938" t="s">
        <v>281</v>
      </c>
    </row>
    <row r="939" spans="1:20">
      <c r="A939" s="314">
        <v>2053</v>
      </c>
      <c r="B939" s="315" t="s">
        <v>11</v>
      </c>
      <c r="C939" s="316" t="s">
        <v>761</v>
      </c>
      <c r="D939" s="317" t="s">
        <v>195</v>
      </c>
      <c r="E939" s="317" t="s">
        <v>781</v>
      </c>
      <c r="F939" s="318" t="s">
        <v>107</v>
      </c>
      <c r="G939" s="316">
        <v>9302.15</v>
      </c>
      <c r="H939" s="316" t="s">
        <v>2957</v>
      </c>
      <c r="I939" s="320" t="s">
        <v>2958</v>
      </c>
      <c r="J939" s="308" t="s">
        <v>764</v>
      </c>
      <c r="K939" s="309" t="s">
        <v>781</v>
      </c>
      <c r="L939" s="321" t="s">
        <v>781</v>
      </c>
      <c r="M939" s="322" t="s">
        <v>781</v>
      </c>
      <c r="N939" s="323" t="s">
        <v>781</v>
      </c>
      <c r="O939" s="324" t="s">
        <v>781</v>
      </c>
      <c r="P939" s="314" t="s">
        <v>2959</v>
      </c>
      <c r="S939" s="314">
        <v>2053</v>
      </c>
      <c r="T939" t="s">
        <v>281</v>
      </c>
    </row>
    <row r="940" spans="1:20">
      <c r="A940" s="314">
        <v>2053</v>
      </c>
      <c r="B940" s="315" t="s">
        <v>11</v>
      </c>
      <c r="C940" s="316" t="s">
        <v>761</v>
      </c>
      <c r="D940" s="317" t="s">
        <v>195</v>
      </c>
      <c r="E940" s="317" t="s">
        <v>781</v>
      </c>
      <c r="F940" s="318" t="s">
        <v>85</v>
      </c>
      <c r="G940" s="316">
        <v>660.49</v>
      </c>
      <c r="H940" s="316" t="s">
        <v>785</v>
      </c>
      <c r="I940" s="320" t="s">
        <v>2960</v>
      </c>
      <c r="J940" s="308" t="s">
        <v>764</v>
      </c>
      <c r="K940" s="309" t="s">
        <v>781</v>
      </c>
      <c r="L940" s="321" t="s">
        <v>781</v>
      </c>
      <c r="M940" s="322" t="s">
        <v>781</v>
      </c>
      <c r="N940" s="323" t="s">
        <v>781</v>
      </c>
      <c r="O940" s="324" t="s">
        <v>781</v>
      </c>
      <c r="P940" s="314" t="s">
        <v>2961</v>
      </c>
      <c r="S940" s="314">
        <v>2053</v>
      </c>
      <c r="T940" t="s">
        <v>281</v>
      </c>
    </row>
    <row r="941" spans="1:20">
      <c r="A941" s="314">
        <v>2053</v>
      </c>
      <c r="B941" s="315" t="s">
        <v>11</v>
      </c>
      <c r="C941" s="316" t="s">
        <v>761</v>
      </c>
      <c r="D941" s="317" t="s">
        <v>195</v>
      </c>
      <c r="E941" s="317" t="s">
        <v>781</v>
      </c>
      <c r="F941" s="318" t="s">
        <v>85</v>
      </c>
      <c r="G941" s="316">
        <v>660.49</v>
      </c>
      <c r="H941" s="316" t="s">
        <v>785</v>
      </c>
      <c r="I941" s="320" t="s">
        <v>2962</v>
      </c>
      <c r="J941" s="308" t="s">
        <v>764</v>
      </c>
      <c r="K941" s="309" t="s">
        <v>781</v>
      </c>
      <c r="L941" s="321" t="s">
        <v>781</v>
      </c>
      <c r="M941" s="322" t="s">
        <v>781</v>
      </c>
      <c r="N941" s="323" t="s">
        <v>781</v>
      </c>
      <c r="O941" s="324" t="s">
        <v>781</v>
      </c>
      <c r="P941" s="314" t="s">
        <v>2963</v>
      </c>
      <c r="S941" s="314">
        <v>2053</v>
      </c>
      <c r="T941" t="s">
        <v>281</v>
      </c>
    </row>
    <row r="942" spans="1:20">
      <c r="A942" s="314">
        <v>2053</v>
      </c>
      <c r="B942" s="315" t="s">
        <v>11</v>
      </c>
      <c r="C942" s="316" t="s">
        <v>761</v>
      </c>
      <c r="D942" s="317" t="s">
        <v>195</v>
      </c>
      <c r="E942" s="317" t="s">
        <v>781</v>
      </c>
      <c r="F942" s="318" t="s">
        <v>85</v>
      </c>
      <c r="G942" s="316">
        <v>5252.19</v>
      </c>
      <c r="H942" s="316" t="s">
        <v>785</v>
      </c>
      <c r="I942" s="320" t="s">
        <v>2964</v>
      </c>
      <c r="J942" s="308" t="s">
        <v>764</v>
      </c>
      <c r="K942" s="309" t="s">
        <v>781</v>
      </c>
      <c r="L942" s="321" t="s">
        <v>781</v>
      </c>
      <c r="M942" s="322" t="s">
        <v>781</v>
      </c>
      <c r="N942" s="323" t="s">
        <v>781</v>
      </c>
      <c r="O942" s="324" t="s">
        <v>781</v>
      </c>
      <c r="P942" s="314" t="s">
        <v>2965</v>
      </c>
      <c r="S942" s="314">
        <v>2053</v>
      </c>
      <c r="T942" t="s">
        <v>281</v>
      </c>
    </row>
    <row r="943" spans="1:20">
      <c r="A943" s="314">
        <v>2053</v>
      </c>
      <c r="B943" s="315" t="s">
        <v>11</v>
      </c>
      <c r="C943" s="316" t="s">
        <v>761</v>
      </c>
      <c r="D943" s="317" t="s">
        <v>195</v>
      </c>
      <c r="E943" s="317" t="s">
        <v>781</v>
      </c>
      <c r="F943" s="318" t="s">
        <v>85</v>
      </c>
      <c r="G943" s="316">
        <v>5252.19</v>
      </c>
      <c r="H943" s="316" t="s">
        <v>785</v>
      </c>
      <c r="I943" s="320" t="s">
        <v>2966</v>
      </c>
      <c r="J943" s="308" t="s">
        <v>764</v>
      </c>
      <c r="K943" s="309" t="s">
        <v>781</v>
      </c>
      <c r="L943" s="321" t="s">
        <v>781</v>
      </c>
      <c r="M943" s="322" t="s">
        <v>781</v>
      </c>
      <c r="N943" s="323" t="s">
        <v>781</v>
      </c>
      <c r="O943" s="324" t="s">
        <v>781</v>
      </c>
      <c r="P943" s="314" t="s">
        <v>2967</v>
      </c>
      <c r="S943" s="314">
        <v>2053</v>
      </c>
      <c r="T943" t="s">
        <v>281</v>
      </c>
    </row>
    <row r="944" spans="1:20">
      <c r="A944" s="326">
        <v>2464</v>
      </c>
      <c r="B944" s="327" t="s">
        <v>10</v>
      </c>
      <c r="C944" s="304" t="s">
        <v>754</v>
      </c>
      <c r="D944" s="304" t="s">
        <v>192</v>
      </c>
      <c r="E944" s="304" t="s">
        <v>755</v>
      </c>
      <c r="F944" s="328" t="s">
        <v>35</v>
      </c>
      <c r="G944" s="304">
        <v>109.2</v>
      </c>
      <c r="H944" s="304" t="s">
        <v>756</v>
      </c>
      <c r="I944" s="333" t="s">
        <v>757</v>
      </c>
      <c r="J944" s="331" t="s">
        <v>781</v>
      </c>
      <c r="K944" s="312" t="s">
        <v>758</v>
      </c>
      <c r="L944" s="332" t="s">
        <v>549</v>
      </c>
      <c r="M944" s="304" t="s">
        <v>781</v>
      </c>
      <c r="N944" s="304" t="s">
        <v>781</v>
      </c>
      <c r="O944" s="326" t="s">
        <v>781</v>
      </c>
      <c r="P944" s="326" t="s">
        <v>2968</v>
      </c>
      <c r="S944" s="326">
        <v>2464</v>
      </c>
      <c r="T944" t="s">
        <v>281</v>
      </c>
    </row>
    <row r="945" spans="1:20">
      <c r="A945" s="326">
        <v>3320</v>
      </c>
      <c r="B945" s="327" t="s">
        <v>10</v>
      </c>
      <c r="C945" s="304" t="s">
        <v>754</v>
      </c>
      <c r="D945" s="304" t="s">
        <v>192</v>
      </c>
      <c r="E945" s="304" t="s">
        <v>755</v>
      </c>
      <c r="F945" s="328" t="s">
        <v>35</v>
      </c>
      <c r="G945" s="329">
        <v>28794.46</v>
      </c>
      <c r="H945" s="304" t="s">
        <v>756</v>
      </c>
      <c r="I945" s="333" t="s">
        <v>757</v>
      </c>
      <c r="J945" s="331" t="s">
        <v>781</v>
      </c>
      <c r="K945" s="312" t="s">
        <v>758</v>
      </c>
      <c r="L945" s="332" t="s">
        <v>549</v>
      </c>
      <c r="M945" s="304" t="s">
        <v>781</v>
      </c>
      <c r="N945" s="304" t="s">
        <v>781</v>
      </c>
      <c r="O945" s="326" t="s">
        <v>781</v>
      </c>
      <c r="P945" s="326" t="s">
        <v>2969</v>
      </c>
      <c r="S945" s="326">
        <v>3320</v>
      </c>
      <c r="T945" t="s">
        <v>281</v>
      </c>
    </row>
    <row r="946" spans="1:20">
      <c r="A946" s="301">
        <v>3320</v>
      </c>
      <c r="B946" s="302" t="s">
        <v>11</v>
      </c>
      <c r="C946" s="303" t="s">
        <v>761</v>
      </c>
      <c r="D946" s="304" t="s">
        <v>195</v>
      </c>
      <c r="E946" s="304" t="s">
        <v>781</v>
      </c>
      <c r="F946" s="305" t="s">
        <v>110</v>
      </c>
      <c r="G946" s="303">
        <v>1007</v>
      </c>
      <c r="H946" s="303" t="s">
        <v>2790</v>
      </c>
      <c r="I946" s="344" t="s">
        <v>2970</v>
      </c>
      <c r="J946" s="308" t="s">
        <v>764</v>
      </c>
      <c r="K946" s="309" t="s">
        <v>781</v>
      </c>
      <c r="L946" s="310" t="s">
        <v>781</v>
      </c>
      <c r="M946" s="311" t="s">
        <v>781</v>
      </c>
      <c r="N946" s="312" t="s">
        <v>781</v>
      </c>
      <c r="O946" s="313" t="s">
        <v>781</v>
      </c>
      <c r="P946" s="301" t="s">
        <v>2971</v>
      </c>
      <c r="S946" s="301">
        <v>3320</v>
      </c>
      <c r="T946" t="s">
        <v>281</v>
      </c>
    </row>
    <row r="947" spans="1:20">
      <c r="A947" s="314">
        <v>3320</v>
      </c>
      <c r="B947" s="315" t="s">
        <v>11</v>
      </c>
      <c r="C947" s="316" t="s">
        <v>761</v>
      </c>
      <c r="D947" s="317" t="s">
        <v>195</v>
      </c>
      <c r="E947" s="317" t="s">
        <v>781</v>
      </c>
      <c r="F947" s="318" t="s">
        <v>105</v>
      </c>
      <c r="G947" s="316">
        <v>535.04</v>
      </c>
      <c r="H947" s="316" t="s">
        <v>2972</v>
      </c>
      <c r="I947" s="320" t="s">
        <v>2973</v>
      </c>
      <c r="J947" s="308" t="s">
        <v>764</v>
      </c>
      <c r="K947" s="309" t="s">
        <v>781</v>
      </c>
      <c r="L947" s="321" t="s">
        <v>781</v>
      </c>
      <c r="M947" s="322" t="s">
        <v>781</v>
      </c>
      <c r="N947" s="323" t="s">
        <v>781</v>
      </c>
      <c r="O947" s="324" t="s">
        <v>781</v>
      </c>
      <c r="P947" s="314" t="s">
        <v>2974</v>
      </c>
      <c r="S947" s="314">
        <v>3320</v>
      </c>
      <c r="T947" t="s">
        <v>281</v>
      </c>
    </row>
    <row r="948" spans="1:20">
      <c r="A948" s="314">
        <v>3320</v>
      </c>
      <c r="B948" s="315" t="s">
        <v>11</v>
      </c>
      <c r="C948" s="316" t="s">
        <v>761</v>
      </c>
      <c r="D948" s="317" t="s">
        <v>195</v>
      </c>
      <c r="E948" s="317" t="s">
        <v>781</v>
      </c>
      <c r="F948" s="318" t="s">
        <v>110</v>
      </c>
      <c r="G948" s="316">
        <v>1181.4000000000001</v>
      </c>
      <c r="H948" s="316" t="s">
        <v>2975</v>
      </c>
      <c r="I948" s="320" t="s">
        <v>2976</v>
      </c>
      <c r="J948" s="308" t="s">
        <v>764</v>
      </c>
      <c r="K948" s="309" t="s">
        <v>781</v>
      </c>
      <c r="L948" s="321" t="s">
        <v>781</v>
      </c>
      <c r="M948" s="322" t="s">
        <v>781</v>
      </c>
      <c r="N948" s="323" t="s">
        <v>781</v>
      </c>
      <c r="O948" s="324" t="s">
        <v>781</v>
      </c>
      <c r="P948" s="314" t="s">
        <v>2977</v>
      </c>
      <c r="S948" s="314">
        <v>3320</v>
      </c>
      <c r="T948" t="s">
        <v>281</v>
      </c>
    </row>
    <row r="949" spans="1:20">
      <c r="A949" s="314">
        <v>3320</v>
      </c>
      <c r="B949" s="315" t="s">
        <v>11</v>
      </c>
      <c r="C949" s="316" t="s">
        <v>761</v>
      </c>
      <c r="D949" s="317" t="s">
        <v>195</v>
      </c>
      <c r="E949" s="317" t="s">
        <v>781</v>
      </c>
      <c r="F949" s="318" t="s">
        <v>81</v>
      </c>
      <c r="G949" s="316">
        <v>2651.06</v>
      </c>
      <c r="H949" s="316" t="s">
        <v>2978</v>
      </c>
      <c r="I949" s="320" t="s">
        <v>2979</v>
      </c>
      <c r="J949" s="308" t="s">
        <v>764</v>
      </c>
      <c r="K949" s="309" t="s">
        <v>781</v>
      </c>
      <c r="L949" s="321" t="s">
        <v>781</v>
      </c>
      <c r="M949" s="322" t="s">
        <v>781</v>
      </c>
      <c r="N949" s="323" t="s">
        <v>781</v>
      </c>
      <c r="O949" s="324" t="s">
        <v>781</v>
      </c>
      <c r="P949" s="314" t="s">
        <v>2980</v>
      </c>
      <c r="S949" s="314">
        <v>3320</v>
      </c>
      <c r="T949" t="s">
        <v>281</v>
      </c>
    </row>
    <row r="950" spans="1:20">
      <c r="A950" s="314">
        <v>3320</v>
      </c>
      <c r="B950" s="315" t="s">
        <v>11</v>
      </c>
      <c r="C950" s="316" t="s">
        <v>761</v>
      </c>
      <c r="D950" s="317" t="s">
        <v>195</v>
      </c>
      <c r="E950" s="317" t="s">
        <v>781</v>
      </c>
      <c r="F950" s="318" t="s">
        <v>97</v>
      </c>
      <c r="G950" s="316">
        <v>127.89</v>
      </c>
      <c r="H950" s="316" t="s">
        <v>2981</v>
      </c>
      <c r="I950" s="320" t="s">
        <v>2982</v>
      </c>
      <c r="J950" s="308" t="s">
        <v>764</v>
      </c>
      <c r="K950" s="309" t="s">
        <v>781</v>
      </c>
      <c r="L950" s="321" t="s">
        <v>781</v>
      </c>
      <c r="M950" s="322" t="s">
        <v>781</v>
      </c>
      <c r="N950" s="323" t="s">
        <v>781</v>
      </c>
      <c r="O950" s="324" t="s">
        <v>781</v>
      </c>
      <c r="P950" s="314" t="s">
        <v>2983</v>
      </c>
      <c r="S950" s="314">
        <v>3320</v>
      </c>
      <c r="T950" t="s">
        <v>281</v>
      </c>
    </row>
    <row r="951" spans="1:20">
      <c r="A951" s="314">
        <v>3320</v>
      </c>
      <c r="B951" s="315" t="s">
        <v>11</v>
      </c>
      <c r="C951" s="316" t="s">
        <v>761</v>
      </c>
      <c r="D951" s="317" t="s">
        <v>195</v>
      </c>
      <c r="E951" s="317" t="s">
        <v>781</v>
      </c>
      <c r="F951" s="318" t="s">
        <v>110</v>
      </c>
      <c r="G951" s="316">
        <v>1265</v>
      </c>
      <c r="H951" s="316" t="s">
        <v>2984</v>
      </c>
      <c r="I951" s="320" t="s">
        <v>2985</v>
      </c>
      <c r="J951" s="308" t="s">
        <v>764</v>
      </c>
      <c r="K951" s="309" t="s">
        <v>781</v>
      </c>
      <c r="L951" s="321" t="s">
        <v>781</v>
      </c>
      <c r="M951" s="322" t="s">
        <v>781</v>
      </c>
      <c r="N951" s="323" t="s">
        <v>781</v>
      </c>
      <c r="O951" s="324" t="s">
        <v>781</v>
      </c>
      <c r="P951" s="314" t="s">
        <v>2986</v>
      </c>
      <c r="S951" s="314">
        <v>3320</v>
      </c>
      <c r="T951" t="s">
        <v>281</v>
      </c>
    </row>
    <row r="952" spans="1:20">
      <c r="A952" s="326">
        <v>2055</v>
      </c>
      <c r="B952" s="327" t="s">
        <v>10</v>
      </c>
      <c r="C952" s="304" t="s">
        <v>754</v>
      </c>
      <c r="D952" s="304" t="s">
        <v>192</v>
      </c>
      <c r="E952" s="304" t="s">
        <v>755</v>
      </c>
      <c r="F952" s="328" t="s">
        <v>35</v>
      </c>
      <c r="G952" s="329">
        <v>3800.75</v>
      </c>
      <c r="H952" s="304" t="s">
        <v>756</v>
      </c>
      <c r="I952" s="333" t="s">
        <v>757</v>
      </c>
      <c r="J952" s="331" t="s">
        <v>781</v>
      </c>
      <c r="K952" s="312" t="s">
        <v>758</v>
      </c>
      <c r="L952" s="332" t="s">
        <v>549</v>
      </c>
      <c r="M952" s="304" t="s">
        <v>781</v>
      </c>
      <c r="N952" s="304" t="s">
        <v>781</v>
      </c>
      <c r="O952" s="326" t="s">
        <v>781</v>
      </c>
      <c r="P952" s="326" t="s">
        <v>2987</v>
      </c>
      <c r="S952" s="326">
        <v>2055</v>
      </c>
      <c r="T952" t="s">
        <v>281</v>
      </c>
    </row>
    <row r="953" spans="1:20">
      <c r="A953" s="362">
        <v>1802</v>
      </c>
      <c r="B953" s="359" t="s">
        <v>11</v>
      </c>
      <c r="C953" s="360" t="s">
        <v>761</v>
      </c>
      <c r="D953" s="360" t="s">
        <v>195</v>
      </c>
      <c r="E953" s="360" t="s">
        <v>781</v>
      </c>
      <c r="F953" s="360" t="s">
        <v>103</v>
      </c>
      <c r="G953" s="360">
        <v>879.35</v>
      </c>
      <c r="H953" s="360" t="s">
        <v>2988</v>
      </c>
      <c r="I953" s="363" t="s">
        <v>2989</v>
      </c>
      <c r="J953" s="359" t="s">
        <v>11</v>
      </c>
      <c r="K953" s="360" t="s">
        <v>781</v>
      </c>
      <c r="L953" s="364" t="s">
        <v>781</v>
      </c>
      <c r="M953" s="360" t="s">
        <v>781</v>
      </c>
      <c r="N953" s="360" t="s">
        <v>781</v>
      </c>
      <c r="O953" s="362" t="s">
        <v>781</v>
      </c>
      <c r="P953" s="362" t="s">
        <v>2990</v>
      </c>
      <c r="S953" s="362">
        <v>1802</v>
      </c>
      <c r="T953" t="s">
        <v>281</v>
      </c>
    </row>
    <row r="954" spans="1:20">
      <c r="A954" s="355">
        <v>1802</v>
      </c>
      <c r="B954" s="356" t="s">
        <v>11</v>
      </c>
      <c r="C954" s="357" t="s">
        <v>761</v>
      </c>
      <c r="D954" s="357" t="s">
        <v>195</v>
      </c>
      <c r="E954" s="357" t="s">
        <v>781</v>
      </c>
      <c r="F954" s="357" t="s">
        <v>57</v>
      </c>
      <c r="G954" s="357">
        <v>278</v>
      </c>
      <c r="H954" s="357" t="s">
        <v>2991</v>
      </c>
      <c r="I954" s="358" t="s">
        <v>2992</v>
      </c>
      <c r="J954" s="359" t="s">
        <v>11</v>
      </c>
      <c r="K954" s="360" t="s">
        <v>781</v>
      </c>
      <c r="L954" s="361" t="s">
        <v>781</v>
      </c>
      <c r="M954" s="357" t="s">
        <v>781</v>
      </c>
      <c r="N954" s="357" t="s">
        <v>781</v>
      </c>
      <c r="O954" s="355" t="s">
        <v>781</v>
      </c>
      <c r="P954" s="355" t="s">
        <v>2993</v>
      </c>
      <c r="S954" s="355">
        <v>1802</v>
      </c>
      <c r="T954" t="s">
        <v>281</v>
      </c>
    </row>
    <row r="955" spans="1:20">
      <c r="A955" s="355">
        <v>1802</v>
      </c>
      <c r="B955" s="356" t="s">
        <v>11</v>
      </c>
      <c r="C955" s="357" t="s">
        <v>761</v>
      </c>
      <c r="D955" s="357" t="s">
        <v>195</v>
      </c>
      <c r="E955" s="357" t="s">
        <v>781</v>
      </c>
      <c r="F955" s="357" t="s">
        <v>57</v>
      </c>
      <c r="G955" s="357">
        <v>145</v>
      </c>
      <c r="H955" s="357" t="s">
        <v>2991</v>
      </c>
      <c r="I955" s="358" t="s">
        <v>2994</v>
      </c>
      <c r="J955" s="359" t="s">
        <v>11</v>
      </c>
      <c r="K955" s="360" t="s">
        <v>781</v>
      </c>
      <c r="L955" s="361" t="s">
        <v>781</v>
      </c>
      <c r="M955" s="357" t="s">
        <v>781</v>
      </c>
      <c r="N955" s="357" t="s">
        <v>781</v>
      </c>
      <c r="O955" s="355" t="s">
        <v>781</v>
      </c>
      <c r="P955" s="355" t="s">
        <v>2995</v>
      </c>
      <c r="S955" s="355">
        <v>1802</v>
      </c>
      <c r="T955" t="s">
        <v>281</v>
      </c>
    </row>
    <row r="956" spans="1:20">
      <c r="A956" s="355">
        <v>1802</v>
      </c>
      <c r="B956" s="356" t="s">
        <v>11</v>
      </c>
      <c r="C956" s="357" t="s">
        <v>761</v>
      </c>
      <c r="D956" s="357" t="s">
        <v>195</v>
      </c>
      <c r="E956" s="357" t="s">
        <v>781</v>
      </c>
      <c r="F956" s="357" t="s">
        <v>57</v>
      </c>
      <c r="G956" s="357">
        <v>880</v>
      </c>
      <c r="H956" s="357" t="s">
        <v>2991</v>
      </c>
      <c r="I956" s="358" t="s">
        <v>2996</v>
      </c>
      <c r="J956" s="359" t="s">
        <v>11</v>
      </c>
      <c r="K956" s="360" t="s">
        <v>781</v>
      </c>
      <c r="L956" s="361" t="s">
        <v>781</v>
      </c>
      <c r="M956" s="357" t="s">
        <v>781</v>
      </c>
      <c r="N956" s="357" t="s">
        <v>781</v>
      </c>
      <c r="O956" s="355" t="s">
        <v>781</v>
      </c>
      <c r="P956" s="355" t="s">
        <v>2997</v>
      </c>
      <c r="S956" s="355">
        <v>1802</v>
      </c>
      <c r="T956" t="s">
        <v>281</v>
      </c>
    </row>
    <row r="957" spans="1:20">
      <c r="A957" s="355">
        <v>1802</v>
      </c>
      <c r="B957" s="356" t="s">
        <v>11</v>
      </c>
      <c r="C957" s="357" t="s">
        <v>761</v>
      </c>
      <c r="D957" s="357" t="s">
        <v>195</v>
      </c>
      <c r="E957" s="357" t="s">
        <v>781</v>
      </c>
      <c r="F957" s="357" t="s">
        <v>57</v>
      </c>
      <c r="G957" s="357">
        <v>645</v>
      </c>
      <c r="H957" s="357" t="s">
        <v>2991</v>
      </c>
      <c r="I957" s="358" t="s">
        <v>2998</v>
      </c>
      <c r="J957" s="359" t="s">
        <v>11</v>
      </c>
      <c r="K957" s="360" t="s">
        <v>781</v>
      </c>
      <c r="L957" s="361" t="s">
        <v>781</v>
      </c>
      <c r="M957" s="357" t="s">
        <v>781</v>
      </c>
      <c r="N957" s="357" t="s">
        <v>781</v>
      </c>
      <c r="O957" s="355" t="s">
        <v>781</v>
      </c>
      <c r="P957" s="355" t="s">
        <v>2999</v>
      </c>
      <c r="S957" s="355">
        <v>1802</v>
      </c>
      <c r="T957" t="s">
        <v>281</v>
      </c>
    </row>
    <row r="958" spans="1:20">
      <c r="A958" s="355">
        <v>1802</v>
      </c>
      <c r="B958" s="356" t="s">
        <v>11</v>
      </c>
      <c r="C958" s="357" t="s">
        <v>761</v>
      </c>
      <c r="D958" s="357" t="s">
        <v>195</v>
      </c>
      <c r="E958" s="357" t="s">
        <v>781</v>
      </c>
      <c r="F958" s="357" t="s">
        <v>57</v>
      </c>
      <c r="G958" s="357">
        <v>142</v>
      </c>
      <c r="H958" s="357" t="s">
        <v>2991</v>
      </c>
      <c r="I958" s="358" t="s">
        <v>3000</v>
      </c>
      <c r="J958" s="359" t="s">
        <v>11</v>
      </c>
      <c r="K958" s="360" t="s">
        <v>781</v>
      </c>
      <c r="L958" s="361" t="s">
        <v>781</v>
      </c>
      <c r="M958" s="357" t="s">
        <v>781</v>
      </c>
      <c r="N958" s="357" t="s">
        <v>781</v>
      </c>
      <c r="O958" s="355" t="s">
        <v>781</v>
      </c>
      <c r="P958" s="355" t="s">
        <v>3001</v>
      </c>
      <c r="S958" s="355">
        <v>1802</v>
      </c>
      <c r="T958" t="s">
        <v>281</v>
      </c>
    </row>
    <row r="959" spans="1:20">
      <c r="A959" s="355">
        <v>1802</v>
      </c>
      <c r="B959" s="356" t="s">
        <v>11</v>
      </c>
      <c r="C959" s="357" t="s">
        <v>761</v>
      </c>
      <c r="D959" s="357" t="s">
        <v>195</v>
      </c>
      <c r="E959" s="357" t="s">
        <v>781</v>
      </c>
      <c r="F959" s="357" t="s">
        <v>57</v>
      </c>
      <c r="G959" s="357">
        <v>113.06</v>
      </c>
      <c r="H959" s="357" t="s">
        <v>3002</v>
      </c>
      <c r="I959" s="358" t="s">
        <v>3003</v>
      </c>
      <c r="J959" s="359" t="s">
        <v>11</v>
      </c>
      <c r="K959" s="360" t="s">
        <v>781</v>
      </c>
      <c r="L959" s="361" t="s">
        <v>781</v>
      </c>
      <c r="M959" s="357" t="s">
        <v>781</v>
      </c>
      <c r="N959" s="357" t="s">
        <v>781</v>
      </c>
      <c r="O959" s="355" t="s">
        <v>781</v>
      </c>
      <c r="P959" s="355" t="s">
        <v>3004</v>
      </c>
      <c r="S959" s="355">
        <v>1802</v>
      </c>
      <c r="T959" t="s">
        <v>281</v>
      </c>
    </row>
    <row r="960" spans="1:20">
      <c r="A960" s="355">
        <v>1802</v>
      </c>
      <c r="B960" s="356" t="s">
        <v>11</v>
      </c>
      <c r="C960" s="357" t="s">
        <v>761</v>
      </c>
      <c r="D960" s="357" t="s">
        <v>195</v>
      </c>
      <c r="E960" s="357" t="s">
        <v>781</v>
      </c>
      <c r="F960" s="357" t="s">
        <v>85</v>
      </c>
      <c r="G960" s="357">
        <v>252.91</v>
      </c>
      <c r="H960" s="357" t="s">
        <v>3005</v>
      </c>
      <c r="I960" s="358" t="s">
        <v>3006</v>
      </c>
      <c r="J960" s="359" t="s">
        <v>11</v>
      </c>
      <c r="K960" s="360" t="s">
        <v>781</v>
      </c>
      <c r="L960" s="361" t="s">
        <v>781</v>
      </c>
      <c r="M960" s="357" t="s">
        <v>781</v>
      </c>
      <c r="N960" s="357" t="s">
        <v>781</v>
      </c>
      <c r="O960" s="355" t="s">
        <v>781</v>
      </c>
      <c r="P960" s="355" t="s">
        <v>3007</v>
      </c>
      <c r="S960" s="355">
        <v>1802</v>
      </c>
      <c r="T960" t="s">
        <v>281</v>
      </c>
    </row>
    <row r="961" spans="1:20">
      <c r="A961" s="355">
        <v>1802</v>
      </c>
      <c r="B961" s="356" t="s">
        <v>11</v>
      </c>
      <c r="C961" s="357" t="s">
        <v>761</v>
      </c>
      <c r="D961" s="357" t="s">
        <v>195</v>
      </c>
      <c r="E961" s="357" t="s">
        <v>781</v>
      </c>
      <c r="F961" s="357" t="s">
        <v>85</v>
      </c>
      <c r="G961" s="357">
        <v>275.62</v>
      </c>
      <c r="H961" s="357" t="s">
        <v>3005</v>
      </c>
      <c r="I961" s="358" t="s">
        <v>3008</v>
      </c>
      <c r="J961" s="359" t="s">
        <v>11</v>
      </c>
      <c r="K961" s="360" t="s">
        <v>781</v>
      </c>
      <c r="L961" s="361" t="s">
        <v>781</v>
      </c>
      <c r="M961" s="357" t="s">
        <v>781</v>
      </c>
      <c r="N961" s="357" t="s">
        <v>781</v>
      </c>
      <c r="O961" s="355" t="s">
        <v>781</v>
      </c>
      <c r="P961" s="355" t="s">
        <v>3009</v>
      </c>
      <c r="S961" s="355">
        <v>1802</v>
      </c>
      <c r="T961" t="s">
        <v>281</v>
      </c>
    </row>
    <row r="962" spans="1:20">
      <c r="A962" s="355">
        <v>1802</v>
      </c>
      <c r="B962" s="356" t="s">
        <v>10</v>
      </c>
      <c r="C962" s="357" t="s">
        <v>754</v>
      </c>
      <c r="D962" s="357" t="s">
        <v>192</v>
      </c>
      <c r="E962" s="357" t="s">
        <v>781</v>
      </c>
      <c r="F962" s="357" t="s">
        <v>45</v>
      </c>
      <c r="G962" s="357">
        <v>4980</v>
      </c>
      <c r="H962" s="357" t="s">
        <v>3010</v>
      </c>
      <c r="I962" s="358" t="s">
        <v>3011</v>
      </c>
      <c r="J962" s="359" t="s">
        <v>781</v>
      </c>
      <c r="K962" s="360" t="s">
        <v>10</v>
      </c>
      <c r="L962" s="361">
        <v>0</v>
      </c>
      <c r="M962" s="357" t="s">
        <v>781</v>
      </c>
      <c r="N962" s="357" t="s">
        <v>3012</v>
      </c>
      <c r="O962" s="355" t="s">
        <v>3013</v>
      </c>
      <c r="P962" s="355" t="s">
        <v>3014</v>
      </c>
      <c r="S962" s="355">
        <v>1802</v>
      </c>
      <c r="T962" t="s">
        <v>281</v>
      </c>
    </row>
    <row r="963" spans="1:20">
      <c r="A963" s="326">
        <v>2454</v>
      </c>
      <c r="B963" s="327" t="s">
        <v>10</v>
      </c>
      <c r="C963" s="304" t="s">
        <v>754</v>
      </c>
      <c r="D963" s="304" t="s">
        <v>192</v>
      </c>
      <c r="E963" s="304" t="s">
        <v>755</v>
      </c>
      <c r="F963" s="328" t="s">
        <v>35</v>
      </c>
      <c r="G963" s="329">
        <v>15974.12</v>
      </c>
      <c r="H963" s="304" t="s">
        <v>756</v>
      </c>
      <c r="I963" s="333" t="s">
        <v>757</v>
      </c>
      <c r="J963" s="331" t="s">
        <v>781</v>
      </c>
      <c r="K963" s="312" t="s">
        <v>758</v>
      </c>
      <c r="L963" s="332" t="s">
        <v>549</v>
      </c>
      <c r="M963" s="304" t="s">
        <v>781</v>
      </c>
      <c r="N963" s="304" t="s">
        <v>781</v>
      </c>
      <c r="O963" s="326" t="s">
        <v>781</v>
      </c>
      <c r="P963" s="326" t="s">
        <v>3015</v>
      </c>
      <c r="S963" s="326">
        <v>2454</v>
      </c>
      <c r="T963" t="s">
        <v>281</v>
      </c>
    </row>
    <row r="964" spans="1:20">
      <c r="A964" s="314">
        <v>2454</v>
      </c>
      <c r="B964" s="315" t="s">
        <v>11</v>
      </c>
      <c r="C964" s="316" t="s">
        <v>761</v>
      </c>
      <c r="D964" s="317" t="s">
        <v>195</v>
      </c>
      <c r="E964" s="317" t="s">
        <v>781</v>
      </c>
      <c r="F964" s="318" t="s">
        <v>105</v>
      </c>
      <c r="G964" s="316">
        <v>740</v>
      </c>
      <c r="H964" s="316" t="s">
        <v>861</v>
      </c>
      <c r="I964" s="320" t="s">
        <v>3016</v>
      </c>
      <c r="J964" s="308" t="s">
        <v>764</v>
      </c>
      <c r="K964" s="309" t="s">
        <v>781</v>
      </c>
      <c r="L964" s="321" t="s">
        <v>781</v>
      </c>
      <c r="M964" s="322" t="s">
        <v>781</v>
      </c>
      <c r="N964" s="323" t="s">
        <v>781</v>
      </c>
      <c r="O964" s="324" t="s">
        <v>781</v>
      </c>
      <c r="P964" s="314" t="s">
        <v>3017</v>
      </c>
      <c r="S964" s="314">
        <v>2454</v>
      </c>
      <c r="T964" t="s">
        <v>281</v>
      </c>
    </row>
    <row r="965" spans="1:20">
      <c r="A965" s="314">
        <v>2454</v>
      </c>
      <c r="B965" s="315" t="s">
        <v>11</v>
      </c>
      <c r="C965" s="316" t="s">
        <v>761</v>
      </c>
      <c r="D965" s="317" t="s">
        <v>195</v>
      </c>
      <c r="E965" s="317" t="s">
        <v>781</v>
      </c>
      <c r="F965" s="318" t="s">
        <v>105</v>
      </c>
      <c r="G965" s="316">
        <v>239.7</v>
      </c>
      <c r="H965" s="316" t="s">
        <v>861</v>
      </c>
      <c r="I965" s="320" t="s">
        <v>3018</v>
      </c>
      <c r="J965" s="308" t="s">
        <v>764</v>
      </c>
      <c r="K965" s="309" t="s">
        <v>781</v>
      </c>
      <c r="L965" s="321" t="s">
        <v>781</v>
      </c>
      <c r="M965" s="322" t="s">
        <v>781</v>
      </c>
      <c r="N965" s="323" t="s">
        <v>781</v>
      </c>
      <c r="O965" s="324" t="s">
        <v>781</v>
      </c>
      <c r="P965" s="314" t="s">
        <v>3019</v>
      </c>
      <c r="S965" s="314">
        <v>2454</v>
      </c>
      <c r="T965" t="s">
        <v>281</v>
      </c>
    </row>
    <row r="966" spans="1:20">
      <c r="A966" s="314">
        <v>2454</v>
      </c>
      <c r="B966" s="315" t="s">
        <v>11</v>
      </c>
      <c r="C966" s="316" t="s">
        <v>761</v>
      </c>
      <c r="D966" s="317" t="s">
        <v>195</v>
      </c>
      <c r="E966" s="317" t="s">
        <v>781</v>
      </c>
      <c r="F966" s="318" t="s">
        <v>105</v>
      </c>
      <c r="G966" s="316">
        <v>684</v>
      </c>
      <c r="H966" s="316" t="s">
        <v>861</v>
      </c>
      <c r="I966" s="320" t="s">
        <v>3020</v>
      </c>
      <c r="J966" s="308" t="s">
        <v>764</v>
      </c>
      <c r="K966" s="309" t="s">
        <v>781</v>
      </c>
      <c r="L966" s="321" t="s">
        <v>781</v>
      </c>
      <c r="M966" s="322" t="s">
        <v>781</v>
      </c>
      <c r="N966" s="323" t="s">
        <v>781</v>
      </c>
      <c r="O966" s="324" t="s">
        <v>781</v>
      </c>
      <c r="P966" s="314" t="s">
        <v>3021</v>
      </c>
      <c r="S966" s="314">
        <v>2454</v>
      </c>
      <c r="T966" t="s">
        <v>281</v>
      </c>
    </row>
    <row r="967" spans="1:20">
      <c r="A967" s="314">
        <v>2454</v>
      </c>
      <c r="B967" s="315" t="s">
        <v>11</v>
      </c>
      <c r="C967" s="316" t="s">
        <v>761</v>
      </c>
      <c r="D967" s="317" t="s">
        <v>195</v>
      </c>
      <c r="E967" s="317" t="s">
        <v>781</v>
      </c>
      <c r="F967" s="318" t="s">
        <v>91</v>
      </c>
      <c r="G967" s="316">
        <v>180</v>
      </c>
      <c r="H967" s="316" t="s">
        <v>3022</v>
      </c>
      <c r="I967" s="320" t="s">
        <v>3023</v>
      </c>
      <c r="J967" s="308" t="s">
        <v>764</v>
      </c>
      <c r="K967" s="309" t="s">
        <v>781</v>
      </c>
      <c r="L967" s="321" t="s">
        <v>781</v>
      </c>
      <c r="M967" s="322" t="s">
        <v>781</v>
      </c>
      <c r="N967" s="323" t="s">
        <v>781</v>
      </c>
      <c r="O967" s="324" t="s">
        <v>781</v>
      </c>
      <c r="P967" s="314" t="s">
        <v>3024</v>
      </c>
      <c r="S967" s="314">
        <v>2454</v>
      </c>
      <c r="T967" t="s">
        <v>281</v>
      </c>
    </row>
    <row r="968" spans="1:20">
      <c r="A968" s="314">
        <v>2454</v>
      </c>
      <c r="B968" s="315" t="s">
        <v>11</v>
      </c>
      <c r="C968" s="316" t="s">
        <v>761</v>
      </c>
      <c r="D968" s="317" t="s">
        <v>195</v>
      </c>
      <c r="E968" s="317" t="s">
        <v>781</v>
      </c>
      <c r="F968" s="318" t="s">
        <v>91</v>
      </c>
      <c r="G968" s="316">
        <v>427.5</v>
      </c>
      <c r="H968" s="316" t="s">
        <v>3025</v>
      </c>
      <c r="I968" s="320" t="s">
        <v>3026</v>
      </c>
      <c r="J968" s="308" t="s">
        <v>764</v>
      </c>
      <c r="K968" s="309" t="s">
        <v>781</v>
      </c>
      <c r="L968" s="321" t="s">
        <v>781</v>
      </c>
      <c r="M968" s="322" t="s">
        <v>781</v>
      </c>
      <c r="N968" s="323" t="s">
        <v>781</v>
      </c>
      <c r="O968" s="324" t="s">
        <v>781</v>
      </c>
      <c r="P968" s="314" t="s">
        <v>3027</v>
      </c>
      <c r="S968" s="314">
        <v>2454</v>
      </c>
      <c r="T968" t="s">
        <v>281</v>
      </c>
    </row>
    <row r="969" spans="1:20">
      <c r="A969" s="314">
        <v>2454</v>
      </c>
      <c r="B969" s="315" t="s">
        <v>11</v>
      </c>
      <c r="C969" s="316" t="s">
        <v>761</v>
      </c>
      <c r="D969" s="317" t="s">
        <v>195</v>
      </c>
      <c r="E969" s="317" t="s">
        <v>781</v>
      </c>
      <c r="F969" s="318" t="s">
        <v>89</v>
      </c>
      <c r="G969" s="316">
        <v>503.58</v>
      </c>
      <c r="H969" s="316" t="s">
        <v>3028</v>
      </c>
      <c r="I969" s="320" t="s">
        <v>3029</v>
      </c>
      <c r="J969" s="308" t="s">
        <v>764</v>
      </c>
      <c r="K969" s="309" t="s">
        <v>781</v>
      </c>
      <c r="L969" s="321" t="s">
        <v>781</v>
      </c>
      <c r="M969" s="322" t="s">
        <v>781</v>
      </c>
      <c r="N969" s="323" t="s">
        <v>781</v>
      </c>
      <c r="O969" s="324" t="s">
        <v>781</v>
      </c>
      <c r="P969" s="314" t="s">
        <v>3030</v>
      </c>
      <c r="S969" s="314">
        <v>2454</v>
      </c>
      <c r="T969" t="s">
        <v>281</v>
      </c>
    </row>
    <row r="970" spans="1:20">
      <c r="A970" s="314">
        <v>2454</v>
      </c>
      <c r="B970" s="315" t="s">
        <v>11</v>
      </c>
      <c r="C970" s="316" t="s">
        <v>761</v>
      </c>
      <c r="D970" s="317" t="s">
        <v>195</v>
      </c>
      <c r="E970" s="317" t="s">
        <v>781</v>
      </c>
      <c r="F970" s="318" t="s">
        <v>89</v>
      </c>
      <c r="G970" s="316">
        <v>503.58</v>
      </c>
      <c r="H970" s="316" t="s">
        <v>3028</v>
      </c>
      <c r="I970" s="320" t="s">
        <v>3031</v>
      </c>
      <c r="J970" s="308" t="s">
        <v>764</v>
      </c>
      <c r="K970" s="309" t="s">
        <v>781</v>
      </c>
      <c r="L970" s="321" t="s">
        <v>781</v>
      </c>
      <c r="M970" s="322" t="s">
        <v>781</v>
      </c>
      <c r="N970" s="323" t="s">
        <v>781</v>
      </c>
      <c r="O970" s="324" t="s">
        <v>781</v>
      </c>
      <c r="P970" s="314" t="s">
        <v>3032</v>
      </c>
      <c r="S970" s="314">
        <v>2454</v>
      </c>
      <c r="T970" t="s">
        <v>281</v>
      </c>
    </row>
    <row r="971" spans="1:20">
      <c r="A971" s="314">
        <v>2454</v>
      </c>
      <c r="B971" s="315" t="s">
        <v>11</v>
      </c>
      <c r="C971" s="316" t="s">
        <v>761</v>
      </c>
      <c r="D971" s="317" t="s">
        <v>195</v>
      </c>
      <c r="E971" s="317" t="s">
        <v>781</v>
      </c>
      <c r="F971" s="318" t="s">
        <v>91</v>
      </c>
      <c r="G971" s="316">
        <v>2255.88</v>
      </c>
      <c r="H971" s="316" t="s">
        <v>3033</v>
      </c>
      <c r="I971" s="320" t="s">
        <v>3034</v>
      </c>
      <c r="J971" s="308" t="s">
        <v>764</v>
      </c>
      <c r="K971" s="309" t="s">
        <v>781</v>
      </c>
      <c r="L971" s="321" t="s">
        <v>781</v>
      </c>
      <c r="M971" s="322" t="s">
        <v>781</v>
      </c>
      <c r="N971" s="323" t="s">
        <v>781</v>
      </c>
      <c r="O971" s="324" t="s">
        <v>781</v>
      </c>
      <c r="P971" s="314" t="s">
        <v>3035</v>
      </c>
      <c r="S971" s="314">
        <v>2454</v>
      </c>
      <c r="T971" t="s">
        <v>281</v>
      </c>
    </row>
    <row r="972" spans="1:20">
      <c r="A972" s="314">
        <v>2454</v>
      </c>
      <c r="B972" s="315" t="s">
        <v>11</v>
      </c>
      <c r="C972" s="316" t="s">
        <v>761</v>
      </c>
      <c r="D972" s="317" t="s">
        <v>195</v>
      </c>
      <c r="E972" s="317" t="s">
        <v>781</v>
      </c>
      <c r="F972" s="318" t="s">
        <v>91</v>
      </c>
      <c r="G972" s="316">
        <v>900</v>
      </c>
      <c r="H972" s="316" t="s">
        <v>3033</v>
      </c>
      <c r="I972" s="320" t="s">
        <v>3036</v>
      </c>
      <c r="J972" s="308" t="s">
        <v>764</v>
      </c>
      <c r="K972" s="309" t="s">
        <v>781</v>
      </c>
      <c r="L972" s="321" t="s">
        <v>781</v>
      </c>
      <c r="M972" s="322" t="s">
        <v>781</v>
      </c>
      <c r="N972" s="323" t="s">
        <v>781</v>
      </c>
      <c r="O972" s="324" t="s">
        <v>781</v>
      </c>
      <c r="P972" s="314" t="s">
        <v>3037</v>
      </c>
      <c r="S972" s="314">
        <v>2454</v>
      </c>
      <c r="T972" t="s">
        <v>281</v>
      </c>
    </row>
    <row r="973" spans="1:20">
      <c r="A973" s="314">
        <v>2454</v>
      </c>
      <c r="B973" s="315" t="s">
        <v>11</v>
      </c>
      <c r="C973" s="316" t="s">
        <v>761</v>
      </c>
      <c r="D973" s="317" t="s">
        <v>195</v>
      </c>
      <c r="E973" s="317" t="s">
        <v>781</v>
      </c>
      <c r="F973" s="318" t="s">
        <v>93</v>
      </c>
      <c r="G973" s="316">
        <v>8.34</v>
      </c>
      <c r="H973" s="316" t="s">
        <v>3038</v>
      </c>
      <c r="I973" s="320" t="s">
        <v>3039</v>
      </c>
      <c r="J973" s="308" t="s">
        <v>764</v>
      </c>
      <c r="K973" s="309" t="s">
        <v>781</v>
      </c>
      <c r="L973" s="321" t="s">
        <v>781</v>
      </c>
      <c r="M973" s="322" t="s">
        <v>781</v>
      </c>
      <c r="N973" s="323" t="s">
        <v>781</v>
      </c>
      <c r="O973" s="324" t="s">
        <v>781</v>
      </c>
      <c r="P973" s="314" t="s">
        <v>3040</v>
      </c>
      <c r="S973" s="314">
        <v>2454</v>
      </c>
      <c r="T973" t="s">
        <v>281</v>
      </c>
    </row>
    <row r="974" spans="1:20">
      <c r="A974" s="314">
        <v>2454</v>
      </c>
      <c r="B974" s="315" t="s">
        <v>11</v>
      </c>
      <c r="C974" s="316" t="s">
        <v>761</v>
      </c>
      <c r="D974" s="317" t="s">
        <v>195</v>
      </c>
      <c r="E974" s="317" t="s">
        <v>781</v>
      </c>
      <c r="F974" s="318" t="s">
        <v>91</v>
      </c>
      <c r="G974" s="316">
        <v>480</v>
      </c>
      <c r="H974" s="316" t="s">
        <v>3041</v>
      </c>
      <c r="I974" s="320" t="s">
        <v>3042</v>
      </c>
      <c r="J974" s="308" t="s">
        <v>764</v>
      </c>
      <c r="K974" s="309" t="s">
        <v>781</v>
      </c>
      <c r="L974" s="321" t="s">
        <v>781</v>
      </c>
      <c r="M974" s="322" t="s">
        <v>781</v>
      </c>
      <c r="N974" s="323" t="s">
        <v>781</v>
      </c>
      <c r="O974" s="324" t="s">
        <v>781</v>
      </c>
      <c r="P974" s="314" t="s">
        <v>3043</v>
      </c>
      <c r="S974" s="314">
        <v>2454</v>
      </c>
      <c r="T974" t="s">
        <v>281</v>
      </c>
    </row>
    <row r="975" spans="1:20">
      <c r="A975" s="314">
        <v>2454</v>
      </c>
      <c r="B975" s="315" t="s">
        <v>11</v>
      </c>
      <c r="C975" s="316" t="s">
        <v>761</v>
      </c>
      <c r="D975" s="317" t="s">
        <v>195</v>
      </c>
      <c r="E975" s="317" t="s">
        <v>781</v>
      </c>
      <c r="F975" s="318" t="s">
        <v>83</v>
      </c>
      <c r="G975" s="316">
        <v>385.77</v>
      </c>
      <c r="H975" s="316" t="s">
        <v>3044</v>
      </c>
      <c r="I975" s="320" t="s">
        <v>3045</v>
      </c>
      <c r="J975" s="308" t="s">
        <v>764</v>
      </c>
      <c r="K975" s="309" t="s">
        <v>781</v>
      </c>
      <c r="L975" s="321" t="s">
        <v>781</v>
      </c>
      <c r="M975" s="322" t="s">
        <v>781</v>
      </c>
      <c r="N975" s="323" t="s">
        <v>781</v>
      </c>
      <c r="O975" s="324" t="s">
        <v>781</v>
      </c>
      <c r="P975" s="314" t="s">
        <v>3046</v>
      </c>
      <c r="S975" s="314">
        <v>2454</v>
      </c>
      <c r="T975" t="s">
        <v>281</v>
      </c>
    </row>
    <row r="976" spans="1:20">
      <c r="A976" s="314">
        <v>2454</v>
      </c>
      <c r="B976" s="315" t="s">
        <v>11</v>
      </c>
      <c r="C976" s="316" t="s">
        <v>761</v>
      </c>
      <c r="D976" s="317" t="s">
        <v>195</v>
      </c>
      <c r="E976" s="317" t="s">
        <v>781</v>
      </c>
      <c r="F976" s="318" t="s">
        <v>71</v>
      </c>
      <c r="G976" s="316">
        <v>535.5</v>
      </c>
      <c r="H976" s="316" t="s">
        <v>1255</v>
      </c>
      <c r="I976" s="320" t="s">
        <v>3047</v>
      </c>
      <c r="J976" s="308" t="s">
        <v>764</v>
      </c>
      <c r="K976" s="309" t="s">
        <v>781</v>
      </c>
      <c r="L976" s="321" t="s">
        <v>781</v>
      </c>
      <c r="M976" s="322" t="s">
        <v>781</v>
      </c>
      <c r="N976" s="323" t="s">
        <v>781</v>
      </c>
      <c r="O976" s="324" t="s">
        <v>781</v>
      </c>
      <c r="P976" s="314" t="s">
        <v>3048</v>
      </c>
      <c r="S976" s="314">
        <v>2454</v>
      </c>
      <c r="T976" t="s">
        <v>281</v>
      </c>
    </row>
    <row r="977" spans="1:20">
      <c r="A977" s="314">
        <v>2454</v>
      </c>
      <c r="B977" s="315" t="s">
        <v>11</v>
      </c>
      <c r="C977" s="316" t="s">
        <v>761</v>
      </c>
      <c r="D977" s="317" t="s">
        <v>195</v>
      </c>
      <c r="E977" s="317" t="s">
        <v>781</v>
      </c>
      <c r="F977" s="318" t="s">
        <v>81</v>
      </c>
      <c r="G977" s="316">
        <v>5770.87</v>
      </c>
      <c r="H977" s="316" t="s">
        <v>3049</v>
      </c>
      <c r="I977" s="320" t="s">
        <v>3050</v>
      </c>
      <c r="J977" s="308" t="s">
        <v>764</v>
      </c>
      <c r="K977" s="309" t="s">
        <v>781</v>
      </c>
      <c r="L977" s="321" t="s">
        <v>781</v>
      </c>
      <c r="M977" s="322" t="s">
        <v>781</v>
      </c>
      <c r="N977" s="323" t="s">
        <v>781</v>
      </c>
      <c r="O977" s="324" t="s">
        <v>781</v>
      </c>
      <c r="P977" s="314" t="s">
        <v>3051</v>
      </c>
      <c r="S977" s="314">
        <v>2454</v>
      </c>
      <c r="T977" t="s">
        <v>281</v>
      </c>
    </row>
    <row r="978" spans="1:20">
      <c r="A978" s="314">
        <v>2454</v>
      </c>
      <c r="B978" s="315" t="s">
        <v>11</v>
      </c>
      <c r="C978" s="316" t="s">
        <v>761</v>
      </c>
      <c r="D978" s="317" t="s">
        <v>195</v>
      </c>
      <c r="E978" s="317" t="s">
        <v>781</v>
      </c>
      <c r="F978" s="318" t="s">
        <v>81</v>
      </c>
      <c r="G978" s="316">
        <v>5770.87</v>
      </c>
      <c r="H978" s="316" t="s">
        <v>3049</v>
      </c>
      <c r="I978" s="320" t="s">
        <v>3052</v>
      </c>
      <c r="J978" s="308" t="s">
        <v>764</v>
      </c>
      <c r="K978" s="309" t="s">
        <v>781</v>
      </c>
      <c r="L978" s="321" t="s">
        <v>781</v>
      </c>
      <c r="M978" s="322" t="s">
        <v>781</v>
      </c>
      <c r="N978" s="323" t="s">
        <v>781</v>
      </c>
      <c r="O978" s="324" t="s">
        <v>781</v>
      </c>
      <c r="P978" s="314" t="s">
        <v>3053</v>
      </c>
      <c r="S978" s="314">
        <v>2454</v>
      </c>
      <c r="T978" t="s">
        <v>281</v>
      </c>
    </row>
    <row r="979" spans="1:20">
      <c r="A979" s="314">
        <v>2454</v>
      </c>
      <c r="B979" s="315" t="s">
        <v>11</v>
      </c>
      <c r="C979" s="316" t="s">
        <v>761</v>
      </c>
      <c r="D979" s="317" t="s">
        <v>195</v>
      </c>
      <c r="E979" s="317" t="s">
        <v>781</v>
      </c>
      <c r="F979" s="318" t="s">
        <v>110</v>
      </c>
      <c r="G979" s="316">
        <v>2197.4</v>
      </c>
      <c r="H979" s="316" t="s">
        <v>3054</v>
      </c>
      <c r="I979" s="320" t="s">
        <v>3055</v>
      </c>
      <c r="J979" s="308" t="s">
        <v>764</v>
      </c>
      <c r="K979" s="309" t="s">
        <v>781</v>
      </c>
      <c r="L979" s="321" t="s">
        <v>781</v>
      </c>
      <c r="M979" s="322" t="s">
        <v>781</v>
      </c>
      <c r="N979" s="323" t="s">
        <v>781</v>
      </c>
      <c r="O979" s="324" t="s">
        <v>781</v>
      </c>
      <c r="P979" s="314" t="s">
        <v>3056</v>
      </c>
      <c r="S979" s="314">
        <v>2454</v>
      </c>
      <c r="T979" t="s">
        <v>281</v>
      </c>
    </row>
    <row r="980" spans="1:20">
      <c r="A980" s="314">
        <v>2454</v>
      </c>
      <c r="B980" s="315" t="s">
        <v>11</v>
      </c>
      <c r="C980" s="316" t="s">
        <v>761</v>
      </c>
      <c r="D980" s="317" t="s">
        <v>195</v>
      </c>
      <c r="E980" s="317" t="s">
        <v>781</v>
      </c>
      <c r="F980" s="318" t="s">
        <v>97</v>
      </c>
      <c r="G980" s="316">
        <v>165</v>
      </c>
      <c r="H980" s="316" t="s">
        <v>3057</v>
      </c>
      <c r="I980" s="320" t="s">
        <v>3058</v>
      </c>
      <c r="J980" s="308" t="s">
        <v>764</v>
      </c>
      <c r="K980" s="309" t="s">
        <v>781</v>
      </c>
      <c r="L980" s="321" t="s">
        <v>781</v>
      </c>
      <c r="M980" s="322" t="s">
        <v>781</v>
      </c>
      <c r="N980" s="323" t="s">
        <v>781</v>
      </c>
      <c r="O980" s="324" t="s">
        <v>781</v>
      </c>
      <c r="P980" s="314" t="s">
        <v>3059</v>
      </c>
      <c r="S980" s="314">
        <v>2454</v>
      </c>
      <c r="T980" t="s">
        <v>281</v>
      </c>
    </row>
    <row r="981" spans="1:20">
      <c r="A981" s="314">
        <v>2454</v>
      </c>
      <c r="B981" s="315" t="s">
        <v>11</v>
      </c>
      <c r="C981" s="316" t="s">
        <v>761</v>
      </c>
      <c r="D981" s="317" t="s">
        <v>195</v>
      </c>
      <c r="E981" s="317" t="s">
        <v>781</v>
      </c>
      <c r="F981" s="318" t="s">
        <v>97</v>
      </c>
      <c r="G981" s="316">
        <v>69.400000000000006</v>
      </c>
      <c r="H981" s="316" t="s">
        <v>3057</v>
      </c>
      <c r="I981" s="320" t="s">
        <v>3060</v>
      </c>
      <c r="J981" s="308" t="s">
        <v>764</v>
      </c>
      <c r="K981" s="309" t="s">
        <v>781</v>
      </c>
      <c r="L981" s="321" t="s">
        <v>781</v>
      </c>
      <c r="M981" s="322" t="s">
        <v>781</v>
      </c>
      <c r="N981" s="323" t="s">
        <v>781</v>
      </c>
      <c r="O981" s="324" t="s">
        <v>781</v>
      </c>
      <c r="P981" s="314" t="s">
        <v>3061</v>
      </c>
      <c r="S981" s="314">
        <v>2454</v>
      </c>
      <c r="T981" t="s">
        <v>281</v>
      </c>
    </row>
    <row r="982" spans="1:20">
      <c r="A982" s="326">
        <v>3321</v>
      </c>
      <c r="B982" s="327" t="s">
        <v>10</v>
      </c>
      <c r="C982" s="304" t="s">
        <v>754</v>
      </c>
      <c r="D982" s="304" t="s">
        <v>192</v>
      </c>
      <c r="E982" s="304" t="s">
        <v>755</v>
      </c>
      <c r="F982" s="328" t="s">
        <v>35</v>
      </c>
      <c r="G982" s="329">
        <v>7599.38</v>
      </c>
      <c r="H982" s="304" t="s">
        <v>756</v>
      </c>
      <c r="I982" s="333" t="s">
        <v>757</v>
      </c>
      <c r="J982" s="331" t="s">
        <v>781</v>
      </c>
      <c r="K982" s="312" t="s">
        <v>758</v>
      </c>
      <c r="L982" s="332" t="s">
        <v>549</v>
      </c>
      <c r="M982" s="304" t="s">
        <v>781</v>
      </c>
      <c r="N982" s="304" t="s">
        <v>781</v>
      </c>
      <c r="O982" s="326" t="s">
        <v>781</v>
      </c>
      <c r="P982" s="326" t="s">
        <v>3062</v>
      </c>
      <c r="S982" s="326">
        <v>3321</v>
      </c>
      <c r="T982" t="s">
        <v>281</v>
      </c>
    </row>
    <row r="983" spans="1:20">
      <c r="A983" s="314">
        <v>3321</v>
      </c>
      <c r="B983" s="315" t="s">
        <v>11</v>
      </c>
      <c r="C983" s="316" t="s">
        <v>761</v>
      </c>
      <c r="D983" s="317" t="s">
        <v>195</v>
      </c>
      <c r="E983" s="317" t="s">
        <v>781</v>
      </c>
      <c r="F983" s="318" t="s">
        <v>105</v>
      </c>
      <c r="G983" s="316">
        <v>294.60000000000002</v>
      </c>
      <c r="H983" s="316" t="s">
        <v>1190</v>
      </c>
      <c r="I983" s="320" t="s">
        <v>3063</v>
      </c>
      <c r="J983" s="308" t="s">
        <v>764</v>
      </c>
      <c r="K983" s="309" t="s">
        <v>781</v>
      </c>
      <c r="L983" s="321" t="s">
        <v>781</v>
      </c>
      <c r="M983" s="322" t="s">
        <v>781</v>
      </c>
      <c r="N983" s="323" t="s">
        <v>781</v>
      </c>
      <c r="O983" s="324" t="s">
        <v>781</v>
      </c>
      <c r="P983" s="314" t="s">
        <v>3064</v>
      </c>
      <c r="S983" s="314">
        <v>3321</v>
      </c>
      <c r="T983" t="s">
        <v>281</v>
      </c>
    </row>
    <row r="984" spans="1:20">
      <c r="A984" s="314">
        <v>3321</v>
      </c>
      <c r="B984" s="315" t="s">
        <v>11</v>
      </c>
      <c r="C984" s="316" t="s">
        <v>761</v>
      </c>
      <c r="D984" s="317" t="s">
        <v>195</v>
      </c>
      <c r="E984" s="317" t="s">
        <v>781</v>
      </c>
      <c r="F984" s="318" t="s">
        <v>110</v>
      </c>
      <c r="G984" s="316">
        <v>1495.25</v>
      </c>
      <c r="H984" s="316" t="s">
        <v>3065</v>
      </c>
      <c r="I984" s="320" t="s">
        <v>3066</v>
      </c>
      <c r="J984" s="308" t="s">
        <v>2761</v>
      </c>
      <c r="K984" s="309" t="s">
        <v>781</v>
      </c>
      <c r="L984" s="321" t="s">
        <v>1321</v>
      </c>
      <c r="M984" s="353" t="s">
        <v>3067</v>
      </c>
      <c r="N984" s="354" t="s">
        <v>781</v>
      </c>
      <c r="O984" s="324" t="s">
        <v>3068</v>
      </c>
      <c r="P984" s="314" t="s">
        <v>3069</v>
      </c>
      <c r="S984" s="314">
        <v>3321</v>
      </c>
      <c r="T984" t="s">
        <v>281</v>
      </c>
    </row>
    <row r="985" spans="1:20">
      <c r="A985" s="314">
        <v>3321</v>
      </c>
      <c r="B985" s="315" t="s">
        <v>11</v>
      </c>
      <c r="C985" s="316" t="s">
        <v>761</v>
      </c>
      <c r="D985" s="317" t="s">
        <v>195</v>
      </c>
      <c r="E985" s="317" t="s">
        <v>781</v>
      </c>
      <c r="F985" s="318" t="s">
        <v>85</v>
      </c>
      <c r="G985" s="316">
        <v>235.93</v>
      </c>
      <c r="H985" s="316" t="s">
        <v>1597</v>
      </c>
      <c r="I985" s="320" t="s">
        <v>3070</v>
      </c>
      <c r="J985" s="308" t="s">
        <v>764</v>
      </c>
      <c r="K985" s="309" t="s">
        <v>781</v>
      </c>
      <c r="L985" s="321" t="s">
        <v>781</v>
      </c>
      <c r="M985" s="311" t="s">
        <v>781</v>
      </c>
      <c r="N985" s="323" t="s">
        <v>781</v>
      </c>
      <c r="O985" s="324" t="s">
        <v>781</v>
      </c>
      <c r="P985" s="314" t="s">
        <v>3071</v>
      </c>
      <c r="S985" s="314">
        <v>3321</v>
      </c>
      <c r="T985" t="s">
        <v>281</v>
      </c>
    </row>
    <row r="986" spans="1:20">
      <c r="A986" s="314">
        <v>3321</v>
      </c>
      <c r="B986" s="315" t="s">
        <v>11</v>
      </c>
      <c r="C986" s="316" t="s">
        <v>761</v>
      </c>
      <c r="D986" s="317" t="s">
        <v>195</v>
      </c>
      <c r="E986" s="317" t="s">
        <v>781</v>
      </c>
      <c r="F986" s="318" t="s">
        <v>85</v>
      </c>
      <c r="G986" s="316">
        <v>427.82</v>
      </c>
      <c r="H986" s="316" t="s">
        <v>1597</v>
      </c>
      <c r="I986" s="320" t="s">
        <v>3072</v>
      </c>
      <c r="J986" s="308" t="s">
        <v>764</v>
      </c>
      <c r="K986" s="309" t="s">
        <v>781</v>
      </c>
      <c r="L986" s="321" t="s">
        <v>781</v>
      </c>
      <c r="M986" s="322" t="s">
        <v>781</v>
      </c>
      <c r="N986" s="323" t="s">
        <v>781</v>
      </c>
      <c r="O986" s="324" t="s">
        <v>781</v>
      </c>
      <c r="P986" s="314" t="s">
        <v>3073</v>
      </c>
      <c r="S986" s="314">
        <v>3321</v>
      </c>
      <c r="T986" t="s">
        <v>281</v>
      </c>
    </row>
    <row r="987" spans="1:20">
      <c r="A987" s="314">
        <v>3321</v>
      </c>
      <c r="B987" s="315" t="s">
        <v>11</v>
      </c>
      <c r="C987" s="316" t="s">
        <v>761</v>
      </c>
      <c r="D987" s="317" t="s">
        <v>195</v>
      </c>
      <c r="E987" s="317" t="s">
        <v>781</v>
      </c>
      <c r="F987" s="318" t="s">
        <v>105</v>
      </c>
      <c r="G987" s="316">
        <v>643.4</v>
      </c>
      <c r="H987" s="316" t="s">
        <v>3074</v>
      </c>
      <c r="I987" s="320" t="s">
        <v>3063</v>
      </c>
      <c r="J987" s="308" t="s">
        <v>764</v>
      </c>
      <c r="K987" s="309" t="s">
        <v>781</v>
      </c>
      <c r="L987" s="321" t="s">
        <v>781</v>
      </c>
      <c r="M987" s="322" t="s">
        <v>781</v>
      </c>
      <c r="N987" s="323" t="s">
        <v>781</v>
      </c>
      <c r="O987" s="324" t="s">
        <v>781</v>
      </c>
      <c r="P987" s="314" t="s">
        <v>3075</v>
      </c>
      <c r="S987" s="314">
        <v>3321</v>
      </c>
      <c r="T987" t="s">
        <v>281</v>
      </c>
    </row>
    <row r="988" spans="1:20">
      <c r="A988" s="314">
        <v>3321</v>
      </c>
      <c r="B988" s="315" t="s">
        <v>11</v>
      </c>
      <c r="C988" s="316" t="s">
        <v>761</v>
      </c>
      <c r="D988" s="317" t="s">
        <v>195</v>
      </c>
      <c r="E988" s="317" t="s">
        <v>781</v>
      </c>
      <c r="F988" s="318" t="s">
        <v>77</v>
      </c>
      <c r="G988" s="316">
        <v>800</v>
      </c>
      <c r="H988" s="316" t="s">
        <v>3076</v>
      </c>
      <c r="I988" s="320" t="s">
        <v>3077</v>
      </c>
      <c r="J988" s="308" t="s">
        <v>764</v>
      </c>
      <c r="K988" s="309" t="s">
        <v>781</v>
      </c>
      <c r="L988" s="321" t="s">
        <v>781</v>
      </c>
      <c r="M988" s="322" t="s">
        <v>781</v>
      </c>
      <c r="N988" s="323" t="s">
        <v>781</v>
      </c>
      <c r="O988" s="324" t="s">
        <v>781</v>
      </c>
      <c r="P988" s="314" t="s">
        <v>3078</v>
      </c>
      <c r="S988" s="314">
        <v>3321</v>
      </c>
      <c r="T988" t="s">
        <v>281</v>
      </c>
    </row>
    <row r="989" spans="1:20">
      <c r="A989" s="314">
        <v>3321</v>
      </c>
      <c r="B989" s="315" t="s">
        <v>11</v>
      </c>
      <c r="C989" s="316" t="s">
        <v>761</v>
      </c>
      <c r="D989" s="317" t="s">
        <v>195</v>
      </c>
      <c r="E989" s="317" t="s">
        <v>781</v>
      </c>
      <c r="F989" s="318" t="s">
        <v>91</v>
      </c>
      <c r="G989" s="316">
        <v>565</v>
      </c>
      <c r="H989" s="316" t="s">
        <v>3079</v>
      </c>
      <c r="I989" s="320" t="s">
        <v>3080</v>
      </c>
      <c r="J989" s="308" t="s">
        <v>2705</v>
      </c>
      <c r="K989" s="309" t="s">
        <v>781</v>
      </c>
      <c r="L989" s="321" t="s">
        <v>1321</v>
      </c>
      <c r="M989" s="353" t="s">
        <v>1505</v>
      </c>
      <c r="N989" s="354" t="s">
        <v>781</v>
      </c>
      <c r="O989" s="324" t="s">
        <v>1506</v>
      </c>
      <c r="P989" s="314" t="s">
        <v>3081</v>
      </c>
      <c r="S989" s="314">
        <v>3321</v>
      </c>
      <c r="T989" t="s">
        <v>281</v>
      </c>
    </row>
    <row r="990" spans="1:20">
      <c r="A990" s="314">
        <v>3321</v>
      </c>
      <c r="B990" s="315" t="s">
        <v>11</v>
      </c>
      <c r="C990" s="316" t="s">
        <v>761</v>
      </c>
      <c r="D990" s="317" t="s">
        <v>195</v>
      </c>
      <c r="E990" s="317" t="s">
        <v>781</v>
      </c>
      <c r="F990" s="318" t="s">
        <v>85</v>
      </c>
      <c r="G990" s="316">
        <v>1698.63</v>
      </c>
      <c r="H990" s="316" t="s">
        <v>1687</v>
      </c>
      <c r="I990" s="320" t="s">
        <v>3070</v>
      </c>
      <c r="J990" s="308" t="s">
        <v>764</v>
      </c>
      <c r="K990" s="309" t="s">
        <v>781</v>
      </c>
      <c r="L990" s="321" t="s">
        <v>781</v>
      </c>
      <c r="M990" s="311" t="s">
        <v>781</v>
      </c>
      <c r="N990" s="323" t="s">
        <v>781</v>
      </c>
      <c r="O990" s="324" t="s">
        <v>781</v>
      </c>
      <c r="P990" s="314" t="s">
        <v>3082</v>
      </c>
      <c r="S990" s="314">
        <v>3321</v>
      </c>
      <c r="T990" t="s">
        <v>281</v>
      </c>
    </row>
    <row r="991" spans="1:20">
      <c r="A991" s="314">
        <v>3321</v>
      </c>
      <c r="B991" s="315" t="s">
        <v>11</v>
      </c>
      <c r="C991" s="316" t="s">
        <v>761</v>
      </c>
      <c r="D991" s="317" t="s">
        <v>195</v>
      </c>
      <c r="E991" s="317" t="s">
        <v>781</v>
      </c>
      <c r="F991" s="318" t="s">
        <v>85</v>
      </c>
      <c r="G991" s="316">
        <v>546.07000000000005</v>
      </c>
      <c r="H991" s="316" t="s">
        <v>1687</v>
      </c>
      <c r="I991" s="320" t="s">
        <v>3083</v>
      </c>
      <c r="J991" s="308" t="s">
        <v>764</v>
      </c>
      <c r="K991" s="309" t="s">
        <v>781</v>
      </c>
      <c r="L991" s="321" t="s">
        <v>781</v>
      </c>
      <c r="M991" s="322" t="s">
        <v>781</v>
      </c>
      <c r="N991" s="323" t="s">
        <v>781</v>
      </c>
      <c r="O991" s="324" t="s">
        <v>781</v>
      </c>
      <c r="P991" s="314" t="s">
        <v>3084</v>
      </c>
      <c r="S991" s="314">
        <v>3321</v>
      </c>
      <c r="T991" t="s">
        <v>281</v>
      </c>
    </row>
    <row r="992" spans="1:20">
      <c r="A992" s="314">
        <v>3321</v>
      </c>
      <c r="B992" s="315" t="s">
        <v>11</v>
      </c>
      <c r="C992" s="316" t="s">
        <v>761</v>
      </c>
      <c r="D992" s="317" t="s">
        <v>195</v>
      </c>
      <c r="E992" s="317" t="s">
        <v>781</v>
      </c>
      <c r="F992" s="318" t="s">
        <v>85</v>
      </c>
      <c r="G992" s="316">
        <v>1317.21</v>
      </c>
      <c r="H992" s="316" t="s">
        <v>1687</v>
      </c>
      <c r="I992" s="320" t="s">
        <v>3085</v>
      </c>
      <c r="J992" s="308" t="s">
        <v>764</v>
      </c>
      <c r="K992" s="309" t="s">
        <v>781</v>
      </c>
      <c r="L992" s="321" t="s">
        <v>781</v>
      </c>
      <c r="M992" s="322" t="s">
        <v>781</v>
      </c>
      <c r="N992" s="323" t="s">
        <v>781</v>
      </c>
      <c r="O992" s="324" t="s">
        <v>781</v>
      </c>
      <c r="P992" s="314" t="s">
        <v>3086</v>
      </c>
      <c r="S992" s="314">
        <v>3321</v>
      </c>
      <c r="T992" t="s">
        <v>281</v>
      </c>
    </row>
    <row r="993" spans="1:20">
      <c r="A993" s="326">
        <v>1026</v>
      </c>
      <c r="B993" s="327" t="s">
        <v>10</v>
      </c>
      <c r="C993" s="304" t="s">
        <v>754</v>
      </c>
      <c r="D993" s="304" t="s">
        <v>192</v>
      </c>
      <c r="E993" s="304" t="s">
        <v>755</v>
      </c>
      <c r="F993" s="328" t="s">
        <v>35</v>
      </c>
      <c r="G993" s="329">
        <v>7232.12</v>
      </c>
      <c r="H993" s="304" t="s">
        <v>756</v>
      </c>
      <c r="I993" s="333" t="s">
        <v>757</v>
      </c>
      <c r="J993" s="331" t="s">
        <v>781</v>
      </c>
      <c r="K993" s="312" t="s">
        <v>758</v>
      </c>
      <c r="L993" s="332" t="s">
        <v>549</v>
      </c>
      <c r="M993" s="304" t="s">
        <v>781</v>
      </c>
      <c r="N993" s="304" t="s">
        <v>781</v>
      </c>
      <c r="O993" s="326" t="s">
        <v>781</v>
      </c>
      <c r="P993" s="326" t="s">
        <v>2596</v>
      </c>
      <c r="S993" s="326">
        <v>1026</v>
      </c>
      <c r="T993" t="s">
        <v>281</v>
      </c>
    </row>
    <row r="994" spans="1:20">
      <c r="A994" s="326">
        <v>2294</v>
      </c>
      <c r="B994" s="327" t="s">
        <v>10</v>
      </c>
      <c r="C994" s="304" t="s">
        <v>754</v>
      </c>
      <c r="D994" s="304" t="s">
        <v>192</v>
      </c>
      <c r="E994" s="304" t="s">
        <v>755</v>
      </c>
      <c r="F994" s="328" t="s">
        <v>35</v>
      </c>
      <c r="G994" s="329">
        <v>19188.72</v>
      </c>
      <c r="H994" s="304" t="s">
        <v>756</v>
      </c>
      <c r="I994" s="333" t="s">
        <v>757</v>
      </c>
      <c r="J994" s="331" t="s">
        <v>781</v>
      </c>
      <c r="K994" s="312" t="s">
        <v>758</v>
      </c>
      <c r="L994" s="332" t="s">
        <v>549</v>
      </c>
      <c r="M994" s="304" t="s">
        <v>781</v>
      </c>
      <c r="N994" s="304" t="s">
        <v>781</v>
      </c>
      <c r="O994" s="326" t="s">
        <v>781</v>
      </c>
      <c r="P994" s="326" t="s">
        <v>3087</v>
      </c>
      <c r="S994" s="326">
        <v>2294</v>
      </c>
      <c r="T994" t="s">
        <v>281</v>
      </c>
    </row>
    <row r="995" spans="1:20">
      <c r="A995" s="326">
        <v>2486</v>
      </c>
      <c r="B995" s="327" t="s">
        <v>10</v>
      </c>
      <c r="C995" s="304" t="s">
        <v>754</v>
      </c>
      <c r="D995" s="304" t="s">
        <v>192</v>
      </c>
      <c r="E995" s="304" t="s">
        <v>755</v>
      </c>
      <c r="F995" s="328" t="s">
        <v>35</v>
      </c>
      <c r="G995" s="329">
        <v>1825.8</v>
      </c>
      <c r="H995" s="304" t="s">
        <v>756</v>
      </c>
      <c r="I995" s="333" t="s">
        <v>757</v>
      </c>
      <c r="J995" s="331" t="s">
        <v>781</v>
      </c>
      <c r="K995" s="312" t="s">
        <v>758</v>
      </c>
      <c r="L995" s="332" t="s">
        <v>549</v>
      </c>
      <c r="M995" s="304" t="s">
        <v>781</v>
      </c>
      <c r="N995" s="304" t="s">
        <v>781</v>
      </c>
      <c r="O995" s="326" t="s">
        <v>781</v>
      </c>
      <c r="P995" s="326" t="s">
        <v>3088</v>
      </c>
      <c r="S995" s="326">
        <v>2486</v>
      </c>
      <c r="T995" t="s">
        <v>281</v>
      </c>
    </row>
    <row r="996" spans="1:20">
      <c r="A996" s="301">
        <v>2486</v>
      </c>
      <c r="B996" s="302" t="s">
        <v>11</v>
      </c>
      <c r="C996" s="303" t="s">
        <v>761</v>
      </c>
      <c r="D996" s="304" t="s">
        <v>195</v>
      </c>
      <c r="E996" s="304" t="s">
        <v>781</v>
      </c>
      <c r="F996" s="305" t="s">
        <v>85</v>
      </c>
      <c r="G996" s="303">
        <v>12212.93</v>
      </c>
      <c r="H996" s="303" t="s">
        <v>3089</v>
      </c>
      <c r="I996" s="344" t="s">
        <v>3090</v>
      </c>
      <c r="J996" s="308" t="s">
        <v>764</v>
      </c>
      <c r="K996" s="309" t="s">
        <v>781</v>
      </c>
      <c r="L996" s="310" t="s">
        <v>781</v>
      </c>
      <c r="M996" s="311" t="s">
        <v>781</v>
      </c>
      <c r="N996" s="312" t="s">
        <v>781</v>
      </c>
      <c r="O996" s="313" t="s">
        <v>781</v>
      </c>
      <c r="P996" s="301" t="s">
        <v>3091</v>
      </c>
      <c r="S996" s="301">
        <v>2486</v>
      </c>
      <c r="T996" t="s">
        <v>281</v>
      </c>
    </row>
    <row r="997" spans="1:20">
      <c r="A997" s="326">
        <v>3435</v>
      </c>
      <c r="B997" s="327" t="s">
        <v>10</v>
      </c>
      <c r="C997" s="304" t="s">
        <v>754</v>
      </c>
      <c r="D997" s="304" t="s">
        <v>192</v>
      </c>
      <c r="E997" s="304" t="s">
        <v>755</v>
      </c>
      <c r="F997" s="328" t="s">
        <v>35</v>
      </c>
      <c r="G997" s="329">
        <v>5705.68</v>
      </c>
      <c r="H997" s="304" t="s">
        <v>756</v>
      </c>
      <c r="I997" s="333" t="s">
        <v>757</v>
      </c>
      <c r="J997" s="331" t="s">
        <v>781</v>
      </c>
      <c r="K997" s="312" t="s">
        <v>758</v>
      </c>
      <c r="L997" s="332" t="s">
        <v>549</v>
      </c>
      <c r="M997" s="304" t="s">
        <v>781</v>
      </c>
      <c r="N997" s="304" t="s">
        <v>781</v>
      </c>
      <c r="O997" s="326" t="s">
        <v>781</v>
      </c>
      <c r="P997" s="326" t="s">
        <v>3092</v>
      </c>
      <c r="S997" s="326">
        <v>3435</v>
      </c>
      <c r="T997" t="s">
        <v>281</v>
      </c>
    </row>
    <row r="998" spans="1:20">
      <c r="A998" s="314">
        <v>3435</v>
      </c>
      <c r="B998" s="315" t="s">
        <v>11</v>
      </c>
      <c r="C998" s="316" t="s">
        <v>761</v>
      </c>
      <c r="D998" s="317" t="s">
        <v>195</v>
      </c>
      <c r="E998" s="317" t="s">
        <v>781</v>
      </c>
      <c r="F998" s="318" t="s">
        <v>59</v>
      </c>
      <c r="G998" s="316">
        <v>1014.74</v>
      </c>
      <c r="H998" s="316" t="s">
        <v>3093</v>
      </c>
      <c r="I998" s="320" t="s">
        <v>3094</v>
      </c>
      <c r="J998" s="308" t="s">
        <v>764</v>
      </c>
      <c r="K998" s="309" t="s">
        <v>781</v>
      </c>
      <c r="L998" s="321" t="s">
        <v>781</v>
      </c>
      <c r="M998" s="322" t="s">
        <v>781</v>
      </c>
      <c r="N998" s="323" t="s">
        <v>781</v>
      </c>
      <c r="O998" s="324" t="s">
        <v>781</v>
      </c>
      <c r="P998" s="314" t="s">
        <v>3095</v>
      </c>
      <c r="S998" s="314">
        <v>3435</v>
      </c>
      <c r="T998" t="s">
        <v>281</v>
      </c>
    </row>
    <row r="999" spans="1:20">
      <c r="A999" s="314">
        <v>3435</v>
      </c>
      <c r="B999" s="315" t="s">
        <v>11</v>
      </c>
      <c r="C999" s="316" t="s">
        <v>761</v>
      </c>
      <c r="D999" s="317" t="s">
        <v>195</v>
      </c>
      <c r="E999" s="317" t="s">
        <v>781</v>
      </c>
      <c r="F999" s="318" t="s">
        <v>97</v>
      </c>
      <c r="G999" s="316">
        <v>1050.74</v>
      </c>
      <c r="H999" s="316" t="s">
        <v>3096</v>
      </c>
      <c r="I999" s="320" t="s">
        <v>3097</v>
      </c>
      <c r="J999" s="308" t="s">
        <v>764</v>
      </c>
      <c r="K999" s="309" t="s">
        <v>781</v>
      </c>
      <c r="L999" s="321" t="s">
        <v>781</v>
      </c>
      <c r="M999" s="322" t="s">
        <v>781</v>
      </c>
      <c r="N999" s="323" t="s">
        <v>781</v>
      </c>
      <c r="O999" s="324" t="s">
        <v>781</v>
      </c>
      <c r="P999" s="314" t="s">
        <v>3098</v>
      </c>
      <c r="S999" s="314">
        <v>3435</v>
      </c>
      <c r="T999" t="s">
        <v>281</v>
      </c>
    </row>
    <row r="1000" spans="1:20">
      <c r="A1000" s="314">
        <v>3435</v>
      </c>
      <c r="B1000" s="315" t="s">
        <v>11</v>
      </c>
      <c r="C1000" s="316" t="s">
        <v>761</v>
      </c>
      <c r="D1000" s="317" t="s">
        <v>195</v>
      </c>
      <c r="E1000" s="317" t="s">
        <v>781</v>
      </c>
      <c r="F1000" s="318" t="s">
        <v>105</v>
      </c>
      <c r="G1000" s="316">
        <v>957.6</v>
      </c>
      <c r="H1000" s="316" t="s">
        <v>3099</v>
      </c>
      <c r="I1000" s="320" t="s">
        <v>3100</v>
      </c>
      <c r="J1000" s="308" t="s">
        <v>764</v>
      </c>
      <c r="K1000" s="309" t="s">
        <v>781</v>
      </c>
      <c r="L1000" s="321" t="s">
        <v>781</v>
      </c>
      <c r="M1000" s="322" t="s">
        <v>781</v>
      </c>
      <c r="N1000" s="323" t="s">
        <v>781</v>
      </c>
      <c r="O1000" s="324" t="s">
        <v>781</v>
      </c>
      <c r="P1000" s="314" t="s">
        <v>3101</v>
      </c>
      <c r="S1000" s="314">
        <v>3435</v>
      </c>
      <c r="T1000" t="s">
        <v>281</v>
      </c>
    </row>
    <row r="1001" spans="1:20">
      <c r="A1001" s="314">
        <v>3435</v>
      </c>
      <c r="B1001" s="315" t="s">
        <v>11</v>
      </c>
      <c r="C1001" s="316" t="s">
        <v>761</v>
      </c>
      <c r="D1001" s="317" t="s">
        <v>195</v>
      </c>
      <c r="E1001" s="317" t="s">
        <v>781</v>
      </c>
      <c r="F1001" s="318" t="s">
        <v>105</v>
      </c>
      <c r="G1001" s="316">
        <v>690</v>
      </c>
      <c r="H1001" s="316" t="s">
        <v>3102</v>
      </c>
      <c r="I1001" s="320" t="s">
        <v>3100</v>
      </c>
      <c r="J1001" s="308" t="s">
        <v>764</v>
      </c>
      <c r="K1001" s="309" t="s">
        <v>781</v>
      </c>
      <c r="L1001" s="321" t="s">
        <v>781</v>
      </c>
      <c r="M1001" s="322" t="s">
        <v>781</v>
      </c>
      <c r="N1001" s="323" t="s">
        <v>781</v>
      </c>
      <c r="O1001" s="324" t="s">
        <v>781</v>
      </c>
      <c r="P1001" s="314" t="s">
        <v>3103</v>
      </c>
      <c r="S1001" s="314">
        <v>3435</v>
      </c>
      <c r="T1001" t="s">
        <v>281</v>
      </c>
    </row>
    <row r="1002" spans="1:20">
      <c r="A1002" s="314">
        <v>3435</v>
      </c>
      <c r="B1002" s="315" t="s">
        <v>11</v>
      </c>
      <c r="C1002" s="316" t="s">
        <v>761</v>
      </c>
      <c r="D1002" s="317" t="s">
        <v>195</v>
      </c>
      <c r="E1002" s="317" t="s">
        <v>781</v>
      </c>
      <c r="F1002" s="318" t="s">
        <v>110</v>
      </c>
      <c r="G1002" s="316">
        <v>6760</v>
      </c>
      <c r="H1002" s="316" t="s">
        <v>3102</v>
      </c>
      <c r="I1002" s="320" t="s">
        <v>3104</v>
      </c>
      <c r="J1002" s="308" t="s">
        <v>764</v>
      </c>
      <c r="K1002" s="309" t="s">
        <v>781</v>
      </c>
      <c r="L1002" s="321" t="s">
        <v>781</v>
      </c>
      <c r="M1002" s="322" t="s">
        <v>781</v>
      </c>
      <c r="N1002" s="323" t="s">
        <v>781</v>
      </c>
      <c r="O1002" s="324" t="s">
        <v>781</v>
      </c>
      <c r="P1002" s="314" t="s">
        <v>3105</v>
      </c>
      <c r="S1002" s="314">
        <v>3435</v>
      </c>
      <c r="T1002" t="s">
        <v>281</v>
      </c>
    </row>
    <row r="1003" spans="1:20">
      <c r="A1003" s="314">
        <v>3435</v>
      </c>
      <c r="B1003" s="315" t="s">
        <v>11</v>
      </c>
      <c r="C1003" s="316" t="s">
        <v>761</v>
      </c>
      <c r="D1003" s="317" t="s">
        <v>195</v>
      </c>
      <c r="E1003" s="317" t="s">
        <v>781</v>
      </c>
      <c r="F1003" s="318" t="s">
        <v>91</v>
      </c>
      <c r="G1003" s="316">
        <v>1220</v>
      </c>
      <c r="H1003" s="316" t="s">
        <v>1707</v>
      </c>
      <c r="I1003" s="320" t="s">
        <v>3106</v>
      </c>
      <c r="J1003" s="308" t="s">
        <v>764</v>
      </c>
      <c r="K1003" s="309" t="s">
        <v>781</v>
      </c>
      <c r="L1003" s="321" t="s">
        <v>781</v>
      </c>
      <c r="M1003" s="322" t="s">
        <v>781</v>
      </c>
      <c r="N1003" s="323" t="s">
        <v>781</v>
      </c>
      <c r="O1003" s="324" t="s">
        <v>781</v>
      </c>
      <c r="P1003" s="314" t="s">
        <v>3107</v>
      </c>
      <c r="S1003" s="314">
        <v>3435</v>
      </c>
      <c r="T1003" t="s">
        <v>281</v>
      </c>
    </row>
    <row r="1004" spans="1:20">
      <c r="A1004" s="314">
        <v>3435</v>
      </c>
      <c r="B1004" s="315" t="s">
        <v>11</v>
      </c>
      <c r="C1004" s="316" t="s">
        <v>761</v>
      </c>
      <c r="D1004" s="317" t="s">
        <v>195</v>
      </c>
      <c r="E1004" s="317" t="s">
        <v>781</v>
      </c>
      <c r="F1004" s="318" t="s">
        <v>85</v>
      </c>
      <c r="G1004" s="316">
        <v>1454.86</v>
      </c>
      <c r="H1004" s="316" t="s">
        <v>785</v>
      </c>
      <c r="I1004" s="320" t="s">
        <v>3108</v>
      </c>
      <c r="J1004" s="308" t="s">
        <v>764</v>
      </c>
      <c r="K1004" s="309" t="s">
        <v>781</v>
      </c>
      <c r="L1004" s="321" t="s">
        <v>781</v>
      </c>
      <c r="M1004" s="322" t="s">
        <v>781</v>
      </c>
      <c r="N1004" s="323" t="s">
        <v>781</v>
      </c>
      <c r="O1004" s="324" t="s">
        <v>781</v>
      </c>
      <c r="P1004" s="314" t="s">
        <v>3109</v>
      </c>
      <c r="S1004" s="314">
        <v>3435</v>
      </c>
      <c r="T1004" t="s">
        <v>281</v>
      </c>
    </row>
    <row r="1005" spans="1:20">
      <c r="A1005" s="314">
        <v>3435</v>
      </c>
      <c r="B1005" s="315" t="s">
        <v>11</v>
      </c>
      <c r="C1005" s="316" t="s">
        <v>761</v>
      </c>
      <c r="D1005" s="317" t="s">
        <v>195</v>
      </c>
      <c r="E1005" s="317" t="s">
        <v>781</v>
      </c>
      <c r="F1005" s="318" t="s">
        <v>110</v>
      </c>
      <c r="G1005" s="316">
        <v>165</v>
      </c>
      <c r="H1005" s="316" t="s">
        <v>3110</v>
      </c>
      <c r="I1005" s="320" t="s">
        <v>3111</v>
      </c>
      <c r="J1005" s="308" t="s">
        <v>764</v>
      </c>
      <c r="K1005" s="309" t="s">
        <v>781</v>
      </c>
      <c r="L1005" s="321" t="s">
        <v>781</v>
      </c>
      <c r="M1005" s="322" t="s">
        <v>781</v>
      </c>
      <c r="N1005" s="323" t="s">
        <v>781</v>
      </c>
      <c r="O1005" s="324" t="s">
        <v>781</v>
      </c>
      <c r="P1005" s="314" t="s">
        <v>3112</v>
      </c>
      <c r="S1005" s="314">
        <v>3435</v>
      </c>
      <c r="T1005" t="s">
        <v>281</v>
      </c>
    </row>
    <row r="1006" spans="1:20">
      <c r="A1006" s="326">
        <v>2115</v>
      </c>
      <c r="B1006" s="327" t="s">
        <v>10</v>
      </c>
      <c r="C1006" s="304" t="s">
        <v>754</v>
      </c>
      <c r="D1006" s="304" t="s">
        <v>192</v>
      </c>
      <c r="E1006" s="304" t="s">
        <v>755</v>
      </c>
      <c r="F1006" s="328" t="s">
        <v>35</v>
      </c>
      <c r="G1006" s="329">
        <v>10839.5</v>
      </c>
      <c r="H1006" s="304" t="s">
        <v>756</v>
      </c>
      <c r="I1006" s="333" t="s">
        <v>757</v>
      </c>
      <c r="J1006" s="331" t="s">
        <v>781</v>
      </c>
      <c r="K1006" s="312" t="s">
        <v>758</v>
      </c>
      <c r="L1006" s="332" t="s">
        <v>549</v>
      </c>
      <c r="M1006" s="304" t="s">
        <v>781</v>
      </c>
      <c r="N1006" s="304" t="s">
        <v>781</v>
      </c>
      <c r="O1006" s="326" t="s">
        <v>781</v>
      </c>
      <c r="P1006" s="326" t="s">
        <v>3113</v>
      </c>
      <c r="S1006" s="326">
        <v>2115</v>
      </c>
      <c r="T1006" t="s">
        <v>281</v>
      </c>
    </row>
    <row r="1007" spans="1:20">
      <c r="A1007" s="336">
        <v>2115</v>
      </c>
      <c r="B1007" s="337" t="s">
        <v>11</v>
      </c>
      <c r="C1007" s="317" t="s">
        <v>754</v>
      </c>
      <c r="D1007" s="317" t="s">
        <v>196</v>
      </c>
      <c r="E1007" s="317" t="s">
        <v>755</v>
      </c>
      <c r="F1007" s="338" t="s">
        <v>112</v>
      </c>
      <c r="G1007" s="339">
        <v>2502.4</v>
      </c>
      <c r="H1007" s="317" t="s">
        <v>756</v>
      </c>
      <c r="I1007" s="340" t="s">
        <v>859</v>
      </c>
      <c r="J1007" s="308" t="s">
        <v>819</v>
      </c>
      <c r="K1007" s="334" t="s">
        <v>781</v>
      </c>
      <c r="L1007" s="341" t="s">
        <v>781</v>
      </c>
      <c r="M1007" s="317" t="s">
        <v>781</v>
      </c>
      <c r="N1007" s="317" t="s">
        <v>781</v>
      </c>
      <c r="O1007" s="336" t="s">
        <v>781</v>
      </c>
      <c r="P1007" s="336" t="s">
        <v>3114</v>
      </c>
      <c r="S1007" s="336">
        <v>2115</v>
      </c>
      <c r="T1007" t="s">
        <v>281</v>
      </c>
    </row>
    <row r="1008" spans="1:20">
      <c r="A1008" s="326">
        <v>2441</v>
      </c>
      <c r="B1008" s="327" t="s">
        <v>10</v>
      </c>
      <c r="C1008" s="304" t="s">
        <v>754</v>
      </c>
      <c r="D1008" s="304" t="s">
        <v>192</v>
      </c>
      <c r="E1008" s="304" t="s">
        <v>755</v>
      </c>
      <c r="F1008" s="328" t="s">
        <v>35</v>
      </c>
      <c r="G1008" s="329">
        <v>13395.95</v>
      </c>
      <c r="H1008" s="304" t="s">
        <v>756</v>
      </c>
      <c r="I1008" s="333" t="s">
        <v>757</v>
      </c>
      <c r="J1008" s="331" t="s">
        <v>781</v>
      </c>
      <c r="K1008" s="312" t="s">
        <v>758</v>
      </c>
      <c r="L1008" s="332" t="s">
        <v>549</v>
      </c>
      <c r="M1008" s="304" t="s">
        <v>781</v>
      </c>
      <c r="N1008" s="304" t="s">
        <v>781</v>
      </c>
      <c r="O1008" s="326" t="s">
        <v>781</v>
      </c>
      <c r="P1008" s="326" t="s">
        <v>3115</v>
      </c>
      <c r="S1008" s="326">
        <v>2441</v>
      </c>
      <c r="T1008" t="s">
        <v>281</v>
      </c>
    </row>
    <row r="1009" spans="1:20">
      <c r="A1009" s="326">
        <v>2321</v>
      </c>
      <c r="B1009" s="327" t="s">
        <v>10</v>
      </c>
      <c r="C1009" s="304" t="s">
        <v>754</v>
      </c>
      <c r="D1009" s="304" t="s">
        <v>192</v>
      </c>
      <c r="E1009" s="304" t="s">
        <v>755</v>
      </c>
      <c r="F1009" s="328" t="s">
        <v>35</v>
      </c>
      <c r="G1009" s="329">
        <v>10017.68</v>
      </c>
      <c r="H1009" s="304" t="s">
        <v>756</v>
      </c>
      <c r="I1009" s="333" t="s">
        <v>757</v>
      </c>
      <c r="J1009" s="331" t="s">
        <v>781</v>
      </c>
      <c r="K1009" s="312" t="s">
        <v>758</v>
      </c>
      <c r="L1009" s="332" t="s">
        <v>549</v>
      </c>
      <c r="M1009" s="304" t="s">
        <v>781</v>
      </c>
      <c r="N1009" s="304" t="s">
        <v>781</v>
      </c>
      <c r="O1009" s="326" t="s">
        <v>781</v>
      </c>
      <c r="P1009" s="326" t="s">
        <v>3116</v>
      </c>
      <c r="S1009" s="326">
        <v>2321</v>
      </c>
      <c r="T1009" t="s">
        <v>281</v>
      </c>
    </row>
    <row r="1010" spans="1:20">
      <c r="A1010" s="314">
        <v>2321</v>
      </c>
      <c r="B1010" s="315" t="s">
        <v>11</v>
      </c>
      <c r="C1010" s="316" t="s">
        <v>761</v>
      </c>
      <c r="D1010" s="317" t="s">
        <v>195</v>
      </c>
      <c r="E1010" s="317" t="s">
        <v>781</v>
      </c>
      <c r="F1010" s="318" t="s">
        <v>91</v>
      </c>
      <c r="G1010" s="316">
        <v>160.33000000000001</v>
      </c>
      <c r="H1010" s="316" t="s">
        <v>867</v>
      </c>
      <c r="I1010" s="320" t="s">
        <v>3117</v>
      </c>
      <c r="J1010" s="308" t="s">
        <v>764</v>
      </c>
      <c r="K1010" s="309" t="s">
        <v>781</v>
      </c>
      <c r="L1010" s="321" t="s">
        <v>781</v>
      </c>
      <c r="M1010" s="322" t="s">
        <v>781</v>
      </c>
      <c r="N1010" s="323" t="s">
        <v>781</v>
      </c>
      <c r="O1010" s="324" t="s">
        <v>781</v>
      </c>
      <c r="P1010" s="314" t="s">
        <v>3118</v>
      </c>
      <c r="S1010" s="314">
        <v>2321</v>
      </c>
      <c r="T1010" t="s">
        <v>281</v>
      </c>
    </row>
    <row r="1011" spans="1:20">
      <c r="A1011" s="314">
        <v>2321</v>
      </c>
      <c r="B1011" s="315" t="s">
        <v>11</v>
      </c>
      <c r="C1011" s="316" t="s">
        <v>761</v>
      </c>
      <c r="D1011" s="317" t="s">
        <v>195</v>
      </c>
      <c r="E1011" s="317" t="s">
        <v>781</v>
      </c>
      <c r="F1011" s="318" t="s">
        <v>91</v>
      </c>
      <c r="G1011" s="316">
        <v>560</v>
      </c>
      <c r="H1011" s="316" t="s">
        <v>3119</v>
      </c>
      <c r="I1011" s="320" t="s">
        <v>3120</v>
      </c>
      <c r="J1011" s="308" t="s">
        <v>764</v>
      </c>
      <c r="K1011" s="309" t="s">
        <v>781</v>
      </c>
      <c r="L1011" s="321" t="s">
        <v>781</v>
      </c>
      <c r="M1011" s="322" t="s">
        <v>781</v>
      </c>
      <c r="N1011" s="323" t="s">
        <v>781</v>
      </c>
      <c r="O1011" s="324" t="s">
        <v>781</v>
      </c>
      <c r="P1011" s="314" t="s">
        <v>3121</v>
      </c>
      <c r="S1011" s="314">
        <v>2321</v>
      </c>
      <c r="T1011" t="s">
        <v>281</v>
      </c>
    </row>
    <row r="1012" spans="1:20">
      <c r="A1012" s="314">
        <v>2321</v>
      </c>
      <c r="B1012" s="315" t="s">
        <v>11</v>
      </c>
      <c r="C1012" s="316" t="s">
        <v>761</v>
      </c>
      <c r="D1012" s="317" t="s">
        <v>195</v>
      </c>
      <c r="E1012" s="317" t="s">
        <v>781</v>
      </c>
      <c r="F1012" s="318" t="s">
        <v>105</v>
      </c>
      <c r="G1012" s="316">
        <v>905.9</v>
      </c>
      <c r="H1012" s="316" t="s">
        <v>3122</v>
      </c>
      <c r="I1012" s="320" t="s">
        <v>3123</v>
      </c>
      <c r="J1012" s="308" t="s">
        <v>764</v>
      </c>
      <c r="K1012" s="309" t="s">
        <v>781</v>
      </c>
      <c r="L1012" s="321" t="s">
        <v>781</v>
      </c>
      <c r="M1012" s="322" t="s">
        <v>781</v>
      </c>
      <c r="N1012" s="323" t="s">
        <v>781</v>
      </c>
      <c r="O1012" s="324" t="s">
        <v>781</v>
      </c>
      <c r="P1012" s="314" t="s">
        <v>3124</v>
      </c>
      <c r="S1012" s="314">
        <v>2321</v>
      </c>
      <c r="T1012" t="s">
        <v>281</v>
      </c>
    </row>
    <row r="1013" spans="1:20">
      <c r="A1013" s="314">
        <v>2321</v>
      </c>
      <c r="B1013" s="315" t="s">
        <v>11</v>
      </c>
      <c r="C1013" s="316" t="s">
        <v>761</v>
      </c>
      <c r="D1013" s="317" t="s">
        <v>195</v>
      </c>
      <c r="E1013" s="317" t="s">
        <v>781</v>
      </c>
      <c r="F1013" s="318" t="s">
        <v>105</v>
      </c>
      <c r="G1013" s="316">
        <v>36</v>
      </c>
      <c r="H1013" s="316" t="s">
        <v>2621</v>
      </c>
      <c r="I1013" s="320" t="s">
        <v>3125</v>
      </c>
      <c r="J1013" s="308" t="s">
        <v>764</v>
      </c>
      <c r="K1013" s="309" t="s">
        <v>781</v>
      </c>
      <c r="L1013" s="321" t="s">
        <v>781</v>
      </c>
      <c r="M1013" s="322" t="s">
        <v>781</v>
      </c>
      <c r="N1013" s="323" t="s">
        <v>781</v>
      </c>
      <c r="O1013" s="324" t="s">
        <v>781</v>
      </c>
      <c r="P1013" s="314" t="s">
        <v>3126</v>
      </c>
      <c r="S1013" s="314">
        <v>2321</v>
      </c>
      <c r="T1013" t="s">
        <v>281</v>
      </c>
    </row>
    <row r="1014" spans="1:20">
      <c r="A1014" s="314">
        <v>2321</v>
      </c>
      <c r="B1014" s="315" t="s">
        <v>11</v>
      </c>
      <c r="C1014" s="316" t="s">
        <v>761</v>
      </c>
      <c r="D1014" s="317" t="s">
        <v>195</v>
      </c>
      <c r="E1014" s="317" t="s">
        <v>781</v>
      </c>
      <c r="F1014" s="318" t="s">
        <v>79</v>
      </c>
      <c r="G1014" s="316">
        <v>178.54</v>
      </c>
      <c r="H1014" s="316" t="s">
        <v>2810</v>
      </c>
      <c r="I1014" s="320" t="s">
        <v>3127</v>
      </c>
      <c r="J1014" s="308" t="s">
        <v>764</v>
      </c>
      <c r="K1014" s="309" t="s">
        <v>781</v>
      </c>
      <c r="L1014" s="321" t="s">
        <v>781</v>
      </c>
      <c r="M1014" s="322" t="s">
        <v>781</v>
      </c>
      <c r="N1014" s="323" t="s">
        <v>781</v>
      </c>
      <c r="O1014" s="324" t="s">
        <v>781</v>
      </c>
      <c r="P1014" s="314" t="s">
        <v>3128</v>
      </c>
      <c r="S1014" s="314">
        <v>2321</v>
      </c>
      <c r="T1014" t="s">
        <v>281</v>
      </c>
    </row>
    <row r="1015" spans="1:20">
      <c r="A1015" s="314">
        <v>2321</v>
      </c>
      <c r="B1015" s="315" t="s">
        <v>11</v>
      </c>
      <c r="C1015" s="316" t="s">
        <v>761</v>
      </c>
      <c r="D1015" s="317" t="s">
        <v>195</v>
      </c>
      <c r="E1015" s="317" t="s">
        <v>781</v>
      </c>
      <c r="F1015" s="318" t="s">
        <v>91</v>
      </c>
      <c r="G1015" s="316">
        <v>380</v>
      </c>
      <c r="H1015" s="316" t="s">
        <v>3119</v>
      </c>
      <c r="I1015" s="320" t="s">
        <v>3129</v>
      </c>
      <c r="J1015" s="308" t="s">
        <v>764</v>
      </c>
      <c r="K1015" s="309" t="s">
        <v>781</v>
      </c>
      <c r="L1015" s="321" t="s">
        <v>781</v>
      </c>
      <c r="M1015" s="322" t="s">
        <v>781</v>
      </c>
      <c r="N1015" s="323" t="s">
        <v>781</v>
      </c>
      <c r="O1015" s="324" t="s">
        <v>781</v>
      </c>
      <c r="P1015" s="314" t="s">
        <v>3130</v>
      </c>
      <c r="S1015" s="314">
        <v>2321</v>
      </c>
      <c r="T1015" t="s">
        <v>281</v>
      </c>
    </row>
    <row r="1016" spans="1:20">
      <c r="A1016" s="314">
        <v>2321</v>
      </c>
      <c r="B1016" s="315" t="s">
        <v>11</v>
      </c>
      <c r="C1016" s="316" t="s">
        <v>761</v>
      </c>
      <c r="D1016" s="317" t="s">
        <v>195</v>
      </c>
      <c r="E1016" s="317" t="s">
        <v>781</v>
      </c>
      <c r="F1016" s="318" t="s">
        <v>105</v>
      </c>
      <c r="G1016" s="316">
        <v>653.20000000000005</v>
      </c>
      <c r="H1016" s="316" t="s">
        <v>3122</v>
      </c>
      <c r="I1016" s="320" t="s">
        <v>3131</v>
      </c>
      <c r="J1016" s="308" t="s">
        <v>764</v>
      </c>
      <c r="K1016" s="309" t="s">
        <v>781</v>
      </c>
      <c r="L1016" s="321" t="s">
        <v>781</v>
      </c>
      <c r="M1016" s="322" t="s">
        <v>781</v>
      </c>
      <c r="N1016" s="323" t="s">
        <v>781</v>
      </c>
      <c r="O1016" s="324" t="s">
        <v>781</v>
      </c>
      <c r="P1016" s="314" t="s">
        <v>3132</v>
      </c>
      <c r="S1016" s="314">
        <v>2321</v>
      </c>
      <c r="T1016" t="s">
        <v>281</v>
      </c>
    </row>
    <row r="1017" spans="1:20">
      <c r="A1017" s="314">
        <v>2321</v>
      </c>
      <c r="B1017" s="315" t="s">
        <v>11</v>
      </c>
      <c r="C1017" s="316" t="s">
        <v>761</v>
      </c>
      <c r="D1017" s="317" t="s">
        <v>195</v>
      </c>
      <c r="E1017" s="317" t="s">
        <v>781</v>
      </c>
      <c r="F1017" s="318" t="s">
        <v>91</v>
      </c>
      <c r="G1017" s="316">
        <v>300.35000000000002</v>
      </c>
      <c r="H1017" s="316" t="s">
        <v>914</v>
      </c>
      <c r="I1017" s="320" t="s">
        <v>3133</v>
      </c>
      <c r="J1017" s="308" t="s">
        <v>764</v>
      </c>
      <c r="K1017" s="309" t="s">
        <v>781</v>
      </c>
      <c r="L1017" s="321" t="s">
        <v>781</v>
      </c>
      <c r="M1017" s="322" t="s">
        <v>781</v>
      </c>
      <c r="N1017" s="323" t="s">
        <v>781</v>
      </c>
      <c r="O1017" s="324" t="s">
        <v>781</v>
      </c>
      <c r="P1017" s="314" t="s">
        <v>3134</v>
      </c>
      <c r="S1017" s="314">
        <v>2321</v>
      </c>
      <c r="T1017" t="s">
        <v>281</v>
      </c>
    </row>
    <row r="1018" spans="1:20">
      <c r="A1018" s="314">
        <v>2321</v>
      </c>
      <c r="B1018" s="315" t="s">
        <v>11</v>
      </c>
      <c r="C1018" s="316" t="s">
        <v>761</v>
      </c>
      <c r="D1018" s="317" t="s">
        <v>195</v>
      </c>
      <c r="E1018" s="317" t="s">
        <v>781</v>
      </c>
      <c r="F1018" s="318" t="s">
        <v>105</v>
      </c>
      <c r="G1018" s="316">
        <v>433.5</v>
      </c>
      <c r="H1018" s="316" t="s">
        <v>3135</v>
      </c>
      <c r="I1018" s="320" t="s">
        <v>3136</v>
      </c>
      <c r="J1018" s="308" t="s">
        <v>764</v>
      </c>
      <c r="K1018" s="309" t="s">
        <v>781</v>
      </c>
      <c r="L1018" s="321" t="s">
        <v>781</v>
      </c>
      <c r="M1018" s="322" t="s">
        <v>781</v>
      </c>
      <c r="N1018" s="323" t="s">
        <v>781</v>
      </c>
      <c r="O1018" s="324" t="s">
        <v>781</v>
      </c>
      <c r="P1018" s="314" t="s">
        <v>3137</v>
      </c>
      <c r="S1018" s="314">
        <v>2321</v>
      </c>
      <c r="T1018" t="s">
        <v>281</v>
      </c>
    </row>
    <row r="1019" spans="1:20">
      <c r="A1019" s="314">
        <v>2321</v>
      </c>
      <c r="B1019" s="315" t="s">
        <v>11</v>
      </c>
      <c r="C1019" s="316" t="s">
        <v>761</v>
      </c>
      <c r="D1019" s="317" t="s">
        <v>195</v>
      </c>
      <c r="E1019" s="317" t="s">
        <v>781</v>
      </c>
      <c r="F1019" s="318" t="s">
        <v>91</v>
      </c>
      <c r="G1019" s="316">
        <v>32.99</v>
      </c>
      <c r="H1019" s="316" t="s">
        <v>867</v>
      </c>
      <c r="I1019" s="320" t="s">
        <v>3138</v>
      </c>
      <c r="J1019" s="308" t="s">
        <v>764</v>
      </c>
      <c r="K1019" s="309" t="s">
        <v>781</v>
      </c>
      <c r="L1019" s="321" t="s">
        <v>781</v>
      </c>
      <c r="M1019" s="322" t="s">
        <v>781</v>
      </c>
      <c r="N1019" s="323" t="s">
        <v>781</v>
      </c>
      <c r="O1019" s="324" t="s">
        <v>781</v>
      </c>
      <c r="P1019" s="314" t="s">
        <v>3139</v>
      </c>
      <c r="S1019" s="314">
        <v>2321</v>
      </c>
      <c r="T1019" t="s">
        <v>281</v>
      </c>
    </row>
    <row r="1020" spans="1:20">
      <c r="A1020" s="314">
        <v>2321</v>
      </c>
      <c r="B1020" s="315" t="s">
        <v>11</v>
      </c>
      <c r="C1020" s="316" t="s">
        <v>761</v>
      </c>
      <c r="D1020" s="317" t="s">
        <v>195</v>
      </c>
      <c r="E1020" s="317" t="s">
        <v>781</v>
      </c>
      <c r="F1020" s="318" t="s">
        <v>91</v>
      </c>
      <c r="G1020" s="316">
        <v>1540</v>
      </c>
      <c r="H1020" s="316" t="s">
        <v>3140</v>
      </c>
      <c r="I1020" s="320" t="s">
        <v>3141</v>
      </c>
      <c r="J1020" s="308" t="s">
        <v>764</v>
      </c>
      <c r="K1020" s="309" t="s">
        <v>781</v>
      </c>
      <c r="L1020" s="321" t="s">
        <v>781</v>
      </c>
      <c r="M1020" s="322" t="s">
        <v>781</v>
      </c>
      <c r="N1020" s="323" t="s">
        <v>781</v>
      </c>
      <c r="O1020" s="324" t="s">
        <v>781</v>
      </c>
      <c r="P1020" s="314" t="s">
        <v>3142</v>
      </c>
      <c r="S1020" s="314">
        <v>2321</v>
      </c>
      <c r="T1020" t="s">
        <v>281</v>
      </c>
    </row>
    <row r="1021" spans="1:20">
      <c r="A1021" s="314">
        <v>2321</v>
      </c>
      <c r="B1021" s="315" t="s">
        <v>11</v>
      </c>
      <c r="C1021" s="316" t="s">
        <v>761</v>
      </c>
      <c r="D1021" s="317" t="s">
        <v>195</v>
      </c>
      <c r="E1021" s="317" t="s">
        <v>781</v>
      </c>
      <c r="F1021" s="318" t="s">
        <v>79</v>
      </c>
      <c r="G1021" s="316">
        <v>283.89999999999998</v>
      </c>
      <c r="H1021" s="316" t="s">
        <v>3143</v>
      </c>
      <c r="I1021" s="320" t="s">
        <v>3144</v>
      </c>
      <c r="J1021" s="308" t="s">
        <v>764</v>
      </c>
      <c r="K1021" s="309" t="s">
        <v>781</v>
      </c>
      <c r="L1021" s="321" t="s">
        <v>781</v>
      </c>
      <c r="M1021" s="322" t="s">
        <v>781</v>
      </c>
      <c r="N1021" s="323" t="s">
        <v>781</v>
      </c>
      <c r="O1021" s="324" t="s">
        <v>781</v>
      </c>
      <c r="P1021" s="314" t="s">
        <v>3145</v>
      </c>
      <c r="S1021" s="314">
        <v>2321</v>
      </c>
      <c r="T1021" t="s">
        <v>281</v>
      </c>
    </row>
    <row r="1022" spans="1:20">
      <c r="A1022" s="314">
        <v>2321</v>
      </c>
      <c r="B1022" s="315" t="s">
        <v>11</v>
      </c>
      <c r="C1022" s="316" t="s">
        <v>761</v>
      </c>
      <c r="D1022" s="317" t="s">
        <v>195</v>
      </c>
      <c r="E1022" s="317" t="s">
        <v>781</v>
      </c>
      <c r="F1022" s="318" t="s">
        <v>105</v>
      </c>
      <c r="G1022" s="316">
        <v>1546.15</v>
      </c>
      <c r="H1022" s="316" t="s">
        <v>3146</v>
      </c>
      <c r="I1022" s="320" t="s">
        <v>3147</v>
      </c>
      <c r="J1022" s="308" t="s">
        <v>764</v>
      </c>
      <c r="K1022" s="309" t="s">
        <v>781</v>
      </c>
      <c r="L1022" s="321" t="s">
        <v>781</v>
      </c>
      <c r="M1022" s="322" t="s">
        <v>781</v>
      </c>
      <c r="N1022" s="323" t="s">
        <v>781</v>
      </c>
      <c r="O1022" s="324" t="s">
        <v>781</v>
      </c>
      <c r="P1022" s="314" t="s">
        <v>3148</v>
      </c>
      <c r="S1022" s="314">
        <v>2321</v>
      </c>
      <c r="T1022" t="s">
        <v>281</v>
      </c>
    </row>
    <row r="1023" spans="1:20">
      <c r="A1023" s="314">
        <v>2321</v>
      </c>
      <c r="B1023" s="315" t="s">
        <v>11</v>
      </c>
      <c r="C1023" s="316" t="s">
        <v>761</v>
      </c>
      <c r="D1023" s="317" t="s">
        <v>195</v>
      </c>
      <c r="E1023" s="317" t="s">
        <v>781</v>
      </c>
      <c r="F1023" s="318" t="s">
        <v>91</v>
      </c>
      <c r="G1023" s="316">
        <v>34.979999999999997</v>
      </c>
      <c r="H1023" s="316" t="s">
        <v>3149</v>
      </c>
      <c r="I1023" s="320" t="s">
        <v>3150</v>
      </c>
      <c r="J1023" s="308" t="s">
        <v>764</v>
      </c>
      <c r="K1023" s="309" t="s">
        <v>781</v>
      </c>
      <c r="L1023" s="321" t="s">
        <v>781</v>
      </c>
      <c r="M1023" s="322" t="s">
        <v>781</v>
      </c>
      <c r="N1023" s="323" t="s">
        <v>781</v>
      </c>
      <c r="O1023" s="324" t="s">
        <v>781</v>
      </c>
      <c r="P1023" s="314" t="s">
        <v>3151</v>
      </c>
      <c r="S1023" s="314">
        <v>2321</v>
      </c>
      <c r="T1023" t="s">
        <v>281</v>
      </c>
    </row>
    <row r="1024" spans="1:20">
      <c r="A1024" s="314">
        <v>2321</v>
      </c>
      <c r="B1024" s="315" t="s">
        <v>11</v>
      </c>
      <c r="C1024" s="316" t="s">
        <v>761</v>
      </c>
      <c r="D1024" s="317" t="s">
        <v>195</v>
      </c>
      <c r="E1024" s="317" t="s">
        <v>781</v>
      </c>
      <c r="F1024" s="318" t="s">
        <v>105</v>
      </c>
      <c r="G1024" s="316">
        <v>293.25</v>
      </c>
      <c r="H1024" s="316" t="s">
        <v>3135</v>
      </c>
      <c r="I1024" s="320" t="s">
        <v>3152</v>
      </c>
      <c r="J1024" s="308" t="s">
        <v>764</v>
      </c>
      <c r="K1024" s="309" t="s">
        <v>781</v>
      </c>
      <c r="L1024" s="321" t="s">
        <v>781</v>
      </c>
      <c r="M1024" s="322" t="s">
        <v>781</v>
      </c>
      <c r="N1024" s="323" t="s">
        <v>781</v>
      </c>
      <c r="O1024" s="324" t="s">
        <v>781</v>
      </c>
      <c r="P1024" s="314" t="s">
        <v>3153</v>
      </c>
      <c r="S1024" s="314">
        <v>2321</v>
      </c>
      <c r="T1024" t="s">
        <v>281</v>
      </c>
    </row>
    <row r="1025" spans="1:20">
      <c r="A1025" s="314">
        <v>2321</v>
      </c>
      <c r="B1025" s="315" t="s">
        <v>11</v>
      </c>
      <c r="C1025" s="316" t="s">
        <v>761</v>
      </c>
      <c r="D1025" s="317" t="s">
        <v>195</v>
      </c>
      <c r="E1025" s="317" t="s">
        <v>781</v>
      </c>
      <c r="F1025" s="318" t="s">
        <v>91</v>
      </c>
      <c r="G1025" s="316">
        <v>231</v>
      </c>
      <c r="H1025" s="316" t="s">
        <v>3154</v>
      </c>
      <c r="I1025" s="320" t="s">
        <v>3155</v>
      </c>
      <c r="J1025" s="308" t="s">
        <v>764</v>
      </c>
      <c r="K1025" s="309" t="s">
        <v>781</v>
      </c>
      <c r="L1025" s="321" t="s">
        <v>781</v>
      </c>
      <c r="M1025" s="322" t="s">
        <v>781</v>
      </c>
      <c r="N1025" s="323" t="s">
        <v>781</v>
      </c>
      <c r="O1025" s="324" t="s">
        <v>781</v>
      </c>
      <c r="P1025" s="314" t="s">
        <v>3156</v>
      </c>
      <c r="S1025" s="314">
        <v>2321</v>
      </c>
      <c r="T1025" t="s">
        <v>281</v>
      </c>
    </row>
    <row r="1026" spans="1:20">
      <c r="A1026" s="314">
        <v>2321</v>
      </c>
      <c r="B1026" s="315" t="s">
        <v>11</v>
      </c>
      <c r="C1026" s="316" t="s">
        <v>761</v>
      </c>
      <c r="D1026" s="317" t="s">
        <v>195</v>
      </c>
      <c r="E1026" s="317" t="s">
        <v>781</v>
      </c>
      <c r="F1026" s="318" t="s">
        <v>91</v>
      </c>
      <c r="G1026" s="316">
        <v>300.35000000000002</v>
      </c>
      <c r="H1026" s="316" t="s">
        <v>914</v>
      </c>
      <c r="I1026" s="320" t="s">
        <v>3157</v>
      </c>
      <c r="J1026" s="308" t="s">
        <v>764</v>
      </c>
      <c r="K1026" s="309" t="s">
        <v>781</v>
      </c>
      <c r="L1026" s="321" t="s">
        <v>781</v>
      </c>
      <c r="M1026" s="322" t="s">
        <v>781</v>
      </c>
      <c r="N1026" s="323" t="s">
        <v>781</v>
      </c>
      <c r="O1026" s="324" t="s">
        <v>781</v>
      </c>
      <c r="P1026" s="314" t="s">
        <v>3158</v>
      </c>
      <c r="S1026" s="314">
        <v>2321</v>
      </c>
      <c r="T1026" t="s">
        <v>281</v>
      </c>
    </row>
    <row r="1027" spans="1:20">
      <c r="A1027" s="314">
        <v>2321</v>
      </c>
      <c r="B1027" s="315" t="s">
        <v>11</v>
      </c>
      <c r="C1027" s="316" t="s">
        <v>761</v>
      </c>
      <c r="D1027" s="317" t="s">
        <v>195</v>
      </c>
      <c r="E1027" s="317" t="s">
        <v>781</v>
      </c>
      <c r="F1027" s="318" t="s">
        <v>91</v>
      </c>
      <c r="G1027" s="316">
        <v>443.62</v>
      </c>
      <c r="H1027" s="316" t="s">
        <v>1959</v>
      </c>
      <c r="I1027" s="320" t="s">
        <v>3159</v>
      </c>
      <c r="J1027" s="308" t="s">
        <v>764</v>
      </c>
      <c r="K1027" s="309" t="s">
        <v>781</v>
      </c>
      <c r="L1027" s="321" t="s">
        <v>781</v>
      </c>
      <c r="M1027" s="322" t="s">
        <v>781</v>
      </c>
      <c r="N1027" s="323" t="s">
        <v>781</v>
      </c>
      <c r="O1027" s="324" t="s">
        <v>781</v>
      </c>
      <c r="P1027" s="314" t="s">
        <v>3160</v>
      </c>
      <c r="S1027" s="314">
        <v>2321</v>
      </c>
      <c r="T1027" t="s">
        <v>281</v>
      </c>
    </row>
    <row r="1028" spans="1:20">
      <c r="A1028" s="314">
        <v>2321</v>
      </c>
      <c r="B1028" s="315" t="s">
        <v>11</v>
      </c>
      <c r="C1028" s="316" t="s">
        <v>761</v>
      </c>
      <c r="D1028" s="317" t="s">
        <v>195</v>
      </c>
      <c r="E1028" s="317" t="s">
        <v>781</v>
      </c>
      <c r="F1028" s="318" t="s">
        <v>79</v>
      </c>
      <c r="G1028" s="316">
        <v>158</v>
      </c>
      <c r="H1028" s="316" t="s">
        <v>2148</v>
      </c>
      <c r="I1028" s="320" t="s">
        <v>3161</v>
      </c>
      <c r="J1028" s="308" t="s">
        <v>764</v>
      </c>
      <c r="K1028" s="309" t="s">
        <v>781</v>
      </c>
      <c r="L1028" s="321" t="s">
        <v>781</v>
      </c>
      <c r="M1028" s="322" t="s">
        <v>781</v>
      </c>
      <c r="N1028" s="323" t="s">
        <v>781</v>
      </c>
      <c r="O1028" s="324" t="s">
        <v>781</v>
      </c>
      <c r="P1028" s="314" t="s">
        <v>3162</v>
      </c>
      <c r="S1028" s="314">
        <v>2321</v>
      </c>
      <c r="T1028" t="s">
        <v>281</v>
      </c>
    </row>
    <row r="1029" spans="1:20">
      <c r="A1029" s="314">
        <v>2321</v>
      </c>
      <c r="B1029" s="315" t="s">
        <v>11</v>
      </c>
      <c r="C1029" s="316" t="s">
        <v>761</v>
      </c>
      <c r="D1029" s="317" t="s">
        <v>195</v>
      </c>
      <c r="E1029" s="317" t="s">
        <v>781</v>
      </c>
      <c r="F1029" s="318" t="s">
        <v>91</v>
      </c>
      <c r="G1029" s="316">
        <v>20</v>
      </c>
      <c r="H1029" s="316" t="s">
        <v>3163</v>
      </c>
      <c r="I1029" s="320" t="s">
        <v>3164</v>
      </c>
      <c r="J1029" s="308" t="s">
        <v>764</v>
      </c>
      <c r="K1029" s="309" t="s">
        <v>781</v>
      </c>
      <c r="L1029" s="321" t="s">
        <v>781</v>
      </c>
      <c r="M1029" s="322" t="s">
        <v>781</v>
      </c>
      <c r="N1029" s="323" t="s">
        <v>781</v>
      </c>
      <c r="O1029" s="324" t="s">
        <v>781</v>
      </c>
      <c r="P1029" s="314" t="s">
        <v>3165</v>
      </c>
      <c r="S1029" s="314">
        <v>2321</v>
      </c>
      <c r="T1029" t="s">
        <v>281</v>
      </c>
    </row>
    <row r="1030" spans="1:20">
      <c r="A1030" s="314">
        <v>2321</v>
      </c>
      <c r="B1030" s="315" t="s">
        <v>11</v>
      </c>
      <c r="C1030" s="316" t="s">
        <v>761</v>
      </c>
      <c r="D1030" s="317" t="s">
        <v>195</v>
      </c>
      <c r="E1030" s="317" t="s">
        <v>781</v>
      </c>
      <c r="F1030" s="318" t="s">
        <v>105</v>
      </c>
      <c r="G1030" s="316">
        <v>905.9</v>
      </c>
      <c r="H1030" s="316" t="s">
        <v>3122</v>
      </c>
      <c r="I1030" s="320" t="s">
        <v>3166</v>
      </c>
      <c r="J1030" s="308" t="s">
        <v>764</v>
      </c>
      <c r="K1030" s="309" t="s">
        <v>781</v>
      </c>
      <c r="L1030" s="321" t="s">
        <v>781</v>
      </c>
      <c r="M1030" s="322" t="s">
        <v>781</v>
      </c>
      <c r="N1030" s="323" t="s">
        <v>781</v>
      </c>
      <c r="O1030" s="324" t="s">
        <v>781</v>
      </c>
      <c r="P1030" s="314" t="s">
        <v>3167</v>
      </c>
      <c r="S1030" s="314">
        <v>2321</v>
      </c>
      <c r="T1030" t="s">
        <v>281</v>
      </c>
    </row>
    <row r="1031" spans="1:20">
      <c r="A1031" s="314">
        <v>2321</v>
      </c>
      <c r="B1031" s="315" t="s">
        <v>11</v>
      </c>
      <c r="C1031" s="316" t="s">
        <v>761</v>
      </c>
      <c r="D1031" s="317" t="s">
        <v>195</v>
      </c>
      <c r="E1031" s="317" t="s">
        <v>781</v>
      </c>
      <c r="F1031" s="318" t="s">
        <v>105</v>
      </c>
      <c r="G1031" s="316">
        <v>1546.15</v>
      </c>
      <c r="H1031" s="316" t="s">
        <v>3146</v>
      </c>
      <c r="I1031" s="320" t="s">
        <v>3168</v>
      </c>
      <c r="J1031" s="308" t="s">
        <v>764</v>
      </c>
      <c r="K1031" s="309" t="s">
        <v>781</v>
      </c>
      <c r="L1031" s="321" t="s">
        <v>781</v>
      </c>
      <c r="M1031" s="322" t="s">
        <v>781</v>
      </c>
      <c r="N1031" s="323" t="s">
        <v>781</v>
      </c>
      <c r="O1031" s="324" t="s">
        <v>781</v>
      </c>
      <c r="P1031" s="314" t="s">
        <v>3169</v>
      </c>
      <c r="S1031" s="314">
        <v>2321</v>
      </c>
      <c r="T1031" t="s">
        <v>281</v>
      </c>
    </row>
    <row r="1032" spans="1:20">
      <c r="A1032" s="326">
        <v>2189</v>
      </c>
      <c r="B1032" s="327" t="s">
        <v>10</v>
      </c>
      <c r="C1032" s="304" t="s">
        <v>754</v>
      </c>
      <c r="D1032" s="304" t="s">
        <v>192</v>
      </c>
      <c r="E1032" s="304" t="s">
        <v>755</v>
      </c>
      <c r="F1032" s="328" t="s">
        <v>35</v>
      </c>
      <c r="G1032" s="329">
        <v>1222.52</v>
      </c>
      <c r="H1032" s="304" t="s">
        <v>756</v>
      </c>
      <c r="I1032" s="333" t="s">
        <v>757</v>
      </c>
      <c r="J1032" s="331" t="s">
        <v>781</v>
      </c>
      <c r="K1032" s="312" t="s">
        <v>758</v>
      </c>
      <c r="L1032" s="332" t="s">
        <v>549</v>
      </c>
      <c r="M1032" s="304" t="s">
        <v>781</v>
      </c>
      <c r="N1032" s="304" t="s">
        <v>781</v>
      </c>
      <c r="O1032" s="326" t="s">
        <v>781</v>
      </c>
      <c r="P1032" s="326" t="s">
        <v>3170</v>
      </c>
      <c r="S1032" s="326">
        <v>2189</v>
      </c>
      <c r="T1032" t="s">
        <v>281</v>
      </c>
    </row>
    <row r="1033" spans="1:20">
      <c r="A1033" s="326">
        <v>2412</v>
      </c>
      <c r="B1033" s="327" t="s">
        <v>10</v>
      </c>
      <c r="C1033" s="304" t="s">
        <v>754</v>
      </c>
      <c r="D1033" s="304" t="s">
        <v>192</v>
      </c>
      <c r="E1033" s="304" t="s">
        <v>755</v>
      </c>
      <c r="F1033" s="328" t="s">
        <v>35</v>
      </c>
      <c r="G1033" s="304">
        <v>571.54999999999995</v>
      </c>
      <c r="H1033" s="304" t="s">
        <v>756</v>
      </c>
      <c r="I1033" s="330" t="s">
        <v>757</v>
      </c>
      <c r="J1033" s="331" t="s">
        <v>781</v>
      </c>
      <c r="K1033" s="312" t="s">
        <v>758</v>
      </c>
      <c r="L1033" s="332" t="s">
        <v>549</v>
      </c>
      <c r="M1033" s="304" t="s">
        <v>781</v>
      </c>
      <c r="N1033" s="304" t="s">
        <v>781</v>
      </c>
      <c r="O1033" s="326" t="s">
        <v>781</v>
      </c>
      <c r="P1033" s="326" t="s">
        <v>3171</v>
      </c>
      <c r="S1033" s="326">
        <v>2412</v>
      </c>
      <c r="T1033" t="s">
        <v>281</v>
      </c>
    </row>
    <row r="1034" spans="1:20">
      <c r="A1034" s="314">
        <v>2412</v>
      </c>
      <c r="B1034" s="315" t="s">
        <v>11</v>
      </c>
      <c r="C1034" s="316" t="s">
        <v>761</v>
      </c>
      <c r="D1034" s="317" t="s">
        <v>195</v>
      </c>
      <c r="E1034" s="346" t="s">
        <v>781</v>
      </c>
      <c r="F1034" s="318" t="s">
        <v>85</v>
      </c>
      <c r="G1034" s="316">
        <v>6000</v>
      </c>
      <c r="H1034" s="316" t="s">
        <v>785</v>
      </c>
      <c r="I1034" s="320" t="s">
        <v>3172</v>
      </c>
      <c r="J1034" s="308" t="s">
        <v>764</v>
      </c>
      <c r="K1034" s="347" t="s">
        <v>781</v>
      </c>
      <c r="L1034" s="321" t="s">
        <v>781</v>
      </c>
      <c r="M1034" s="322" t="s">
        <v>781</v>
      </c>
      <c r="N1034" s="323" t="s">
        <v>781</v>
      </c>
      <c r="O1034" s="324" t="s">
        <v>781</v>
      </c>
      <c r="P1034" s="314" t="s">
        <v>3173</v>
      </c>
      <c r="S1034" s="314">
        <v>2412</v>
      </c>
      <c r="T1034" t="s">
        <v>281</v>
      </c>
    </row>
    <row r="1035" spans="1:20">
      <c r="A1035" s="314">
        <v>2412</v>
      </c>
      <c r="B1035" s="315" t="s">
        <v>11</v>
      </c>
      <c r="C1035" s="316" t="s">
        <v>761</v>
      </c>
      <c r="D1035" s="317" t="s">
        <v>195</v>
      </c>
      <c r="E1035" s="346" t="s">
        <v>781</v>
      </c>
      <c r="F1035" s="318" t="s">
        <v>85</v>
      </c>
      <c r="G1035" s="316">
        <v>6000</v>
      </c>
      <c r="H1035" s="316" t="s">
        <v>785</v>
      </c>
      <c r="I1035" s="320" t="s">
        <v>3174</v>
      </c>
      <c r="J1035" s="308" t="s">
        <v>764</v>
      </c>
      <c r="K1035" s="347" t="s">
        <v>781</v>
      </c>
      <c r="L1035" s="321" t="s">
        <v>781</v>
      </c>
      <c r="M1035" s="322" t="s">
        <v>781</v>
      </c>
      <c r="N1035" s="323" t="s">
        <v>781</v>
      </c>
      <c r="O1035" s="324" t="s">
        <v>781</v>
      </c>
      <c r="P1035" s="314" t="s">
        <v>3175</v>
      </c>
      <c r="S1035" s="314">
        <v>2412</v>
      </c>
      <c r="T1035" t="s">
        <v>281</v>
      </c>
    </row>
    <row r="1036" spans="1:20">
      <c r="A1036" s="314">
        <v>2412</v>
      </c>
      <c r="B1036" s="315" t="s">
        <v>11</v>
      </c>
      <c r="C1036" s="316" t="s">
        <v>761</v>
      </c>
      <c r="D1036" s="317" t="s">
        <v>195</v>
      </c>
      <c r="E1036" s="346" t="s">
        <v>781</v>
      </c>
      <c r="F1036" s="318" t="s">
        <v>83</v>
      </c>
      <c r="G1036" s="316">
        <v>778</v>
      </c>
      <c r="H1036" s="316" t="s">
        <v>782</v>
      </c>
      <c r="I1036" s="325" t="s">
        <v>3176</v>
      </c>
      <c r="J1036" s="308" t="s">
        <v>764</v>
      </c>
      <c r="K1036" s="347" t="s">
        <v>781</v>
      </c>
      <c r="L1036" s="321" t="s">
        <v>781</v>
      </c>
      <c r="M1036" s="322" t="s">
        <v>781</v>
      </c>
      <c r="N1036" s="323" t="s">
        <v>781</v>
      </c>
      <c r="O1036" s="324" t="s">
        <v>781</v>
      </c>
      <c r="P1036" s="314" t="s">
        <v>3177</v>
      </c>
      <c r="S1036" s="314">
        <v>2412</v>
      </c>
      <c r="T1036" t="s">
        <v>281</v>
      </c>
    </row>
    <row r="1037" spans="1:20">
      <c r="A1037" s="326">
        <v>7060</v>
      </c>
      <c r="B1037" s="327" t="s">
        <v>11</v>
      </c>
      <c r="C1037" s="304" t="s">
        <v>754</v>
      </c>
      <c r="D1037" s="304" t="s">
        <v>196</v>
      </c>
      <c r="E1037" s="304" t="s">
        <v>755</v>
      </c>
      <c r="F1037" s="328" t="s">
        <v>110</v>
      </c>
      <c r="G1037" s="304">
        <v>84.15</v>
      </c>
      <c r="H1037" s="304" t="s">
        <v>756</v>
      </c>
      <c r="I1037" s="333" t="s">
        <v>1007</v>
      </c>
      <c r="J1037" s="308" t="s">
        <v>819</v>
      </c>
      <c r="K1037" s="334" t="s">
        <v>781</v>
      </c>
      <c r="L1037" s="332" t="s">
        <v>781</v>
      </c>
      <c r="M1037" s="304" t="s">
        <v>781</v>
      </c>
      <c r="N1037" s="304" t="s">
        <v>781</v>
      </c>
      <c r="O1037" s="326" t="s">
        <v>781</v>
      </c>
      <c r="P1037" s="326" t="s">
        <v>3178</v>
      </c>
      <c r="S1037" s="326">
        <v>7060</v>
      </c>
      <c r="T1037" t="s">
        <v>281</v>
      </c>
    </row>
    <row r="1038" spans="1:20">
      <c r="A1038" s="326">
        <v>7060</v>
      </c>
      <c r="B1038" s="327" t="s">
        <v>10</v>
      </c>
      <c r="C1038" s="304" t="s">
        <v>754</v>
      </c>
      <c r="D1038" s="304" t="s">
        <v>192</v>
      </c>
      <c r="E1038" s="304" t="s">
        <v>755</v>
      </c>
      <c r="F1038" s="328" t="s">
        <v>35</v>
      </c>
      <c r="G1038" s="304">
        <v>648.55999999999995</v>
      </c>
      <c r="H1038" s="304" t="s">
        <v>756</v>
      </c>
      <c r="I1038" s="333" t="s">
        <v>757</v>
      </c>
      <c r="J1038" s="331" t="s">
        <v>781</v>
      </c>
      <c r="K1038" s="312" t="s">
        <v>758</v>
      </c>
      <c r="L1038" s="332" t="s">
        <v>549</v>
      </c>
      <c r="M1038" s="304" t="s">
        <v>781</v>
      </c>
      <c r="N1038" s="304" t="s">
        <v>781</v>
      </c>
      <c r="O1038" s="326" t="s">
        <v>781</v>
      </c>
      <c r="P1038" s="326" t="s">
        <v>3179</v>
      </c>
      <c r="S1038" s="326">
        <v>7060</v>
      </c>
      <c r="T1038" t="s">
        <v>281</v>
      </c>
    </row>
    <row r="1039" spans="1:20">
      <c r="A1039" s="301">
        <v>1024</v>
      </c>
      <c r="B1039" s="302" t="s">
        <v>10</v>
      </c>
      <c r="C1039" s="303" t="s">
        <v>754</v>
      </c>
      <c r="D1039" s="304" t="s">
        <v>192</v>
      </c>
      <c r="E1039" s="304" t="s">
        <v>781</v>
      </c>
      <c r="F1039" s="305" t="s">
        <v>35</v>
      </c>
      <c r="G1039" s="303">
        <v>47251.54</v>
      </c>
      <c r="H1039" s="303" t="s">
        <v>756</v>
      </c>
      <c r="I1039" s="344" t="s">
        <v>3180</v>
      </c>
      <c r="J1039" s="335" t="s">
        <v>781</v>
      </c>
      <c r="K1039" s="312" t="s">
        <v>758</v>
      </c>
      <c r="L1039" s="310" t="s">
        <v>549</v>
      </c>
      <c r="M1039" s="311" t="s">
        <v>781</v>
      </c>
      <c r="N1039" s="312" t="s">
        <v>781</v>
      </c>
      <c r="O1039" s="313" t="s">
        <v>781</v>
      </c>
      <c r="P1039" s="301" t="s">
        <v>3181</v>
      </c>
      <c r="S1039" s="301">
        <v>1024</v>
      </c>
      <c r="T1039" t="s">
        <v>281</v>
      </c>
    </row>
    <row r="1040" spans="1:20">
      <c r="A1040" s="314">
        <v>1024</v>
      </c>
      <c r="B1040" s="315" t="s">
        <v>11</v>
      </c>
      <c r="C1040" s="316" t="s">
        <v>761</v>
      </c>
      <c r="D1040" s="317" t="s">
        <v>195</v>
      </c>
      <c r="E1040" s="317" t="s">
        <v>781</v>
      </c>
      <c r="F1040" s="318" t="s">
        <v>105</v>
      </c>
      <c r="G1040" s="316">
        <v>2540.9</v>
      </c>
      <c r="H1040" s="316" t="s">
        <v>3182</v>
      </c>
      <c r="I1040" s="320" t="s">
        <v>3183</v>
      </c>
      <c r="J1040" s="308" t="s">
        <v>764</v>
      </c>
      <c r="K1040" s="309" t="s">
        <v>10</v>
      </c>
      <c r="L1040" s="321" t="s">
        <v>781</v>
      </c>
      <c r="M1040" s="322" t="s">
        <v>781</v>
      </c>
      <c r="N1040" s="323" t="s">
        <v>781</v>
      </c>
      <c r="O1040" s="324" t="s">
        <v>781</v>
      </c>
      <c r="P1040" s="314" t="s">
        <v>3184</v>
      </c>
      <c r="S1040" s="314">
        <v>1024</v>
      </c>
      <c r="T1040" t="s">
        <v>281</v>
      </c>
    </row>
    <row r="1041" spans="1:20">
      <c r="A1041" s="314">
        <v>1024</v>
      </c>
      <c r="B1041" s="315" t="s">
        <v>11</v>
      </c>
      <c r="C1041" s="316" t="s">
        <v>761</v>
      </c>
      <c r="D1041" s="317" t="s">
        <v>195</v>
      </c>
      <c r="E1041" s="317" t="s">
        <v>781</v>
      </c>
      <c r="F1041" s="318" t="s">
        <v>83</v>
      </c>
      <c r="G1041" s="316">
        <v>231.58</v>
      </c>
      <c r="H1041" s="316" t="s">
        <v>782</v>
      </c>
      <c r="I1041" s="320" t="s">
        <v>3185</v>
      </c>
      <c r="J1041" s="308" t="s">
        <v>764</v>
      </c>
      <c r="K1041" s="309" t="s">
        <v>781</v>
      </c>
      <c r="L1041" s="321" t="s">
        <v>781</v>
      </c>
      <c r="M1041" s="322" t="s">
        <v>781</v>
      </c>
      <c r="N1041" s="323" t="s">
        <v>781</v>
      </c>
      <c r="O1041" s="324" t="s">
        <v>781</v>
      </c>
      <c r="P1041" s="314" t="s">
        <v>3186</v>
      </c>
      <c r="S1041" s="314">
        <v>1024</v>
      </c>
      <c r="T1041" t="s">
        <v>281</v>
      </c>
    </row>
    <row r="1042" spans="1:20">
      <c r="A1042" s="314">
        <v>1024</v>
      </c>
      <c r="B1042" s="315" t="s">
        <v>11</v>
      </c>
      <c r="C1042" s="316" t="s">
        <v>761</v>
      </c>
      <c r="D1042" s="317" t="s">
        <v>195</v>
      </c>
      <c r="E1042" s="317" t="s">
        <v>781</v>
      </c>
      <c r="F1042" s="318" t="s">
        <v>89</v>
      </c>
      <c r="G1042" s="316">
        <v>834.17</v>
      </c>
      <c r="H1042" s="316" t="s">
        <v>3187</v>
      </c>
      <c r="I1042" s="320" t="s">
        <v>3188</v>
      </c>
      <c r="J1042" s="308" t="s">
        <v>764</v>
      </c>
      <c r="K1042" s="309" t="s">
        <v>781</v>
      </c>
      <c r="L1042" s="321" t="s">
        <v>781</v>
      </c>
      <c r="M1042" s="322" t="s">
        <v>781</v>
      </c>
      <c r="N1042" s="323" t="s">
        <v>781</v>
      </c>
      <c r="O1042" s="324" t="s">
        <v>781</v>
      </c>
      <c r="P1042" s="314" t="s">
        <v>3189</v>
      </c>
      <c r="S1042" s="314">
        <v>1024</v>
      </c>
      <c r="T1042" t="s">
        <v>281</v>
      </c>
    </row>
    <row r="1043" spans="1:20">
      <c r="A1043" s="314">
        <v>1024</v>
      </c>
      <c r="B1043" s="315" t="s">
        <v>11</v>
      </c>
      <c r="C1043" s="316" t="s">
        <v>761</v>
      </c>
      <c r="D1043" s="317" t="s">
        <v>195</v>
      </c>
      <c r="E1043" s="317" t="s">
        <v>781</v>
      </c>
      <c r="F1043" s="318" t="s">
        <v>91</v>
      </c>
      <c r="G1043" s="316">
        <v>322.25</v>
      </c>
      <c r="H1043" s="316" t="s">
        <v>3190</v>
      </c>
      <c r="I1043" s="320" t="s">
        <v>3191</v>
      </c>
      <c r="J1043" s="308" t="s">
        <v>764</v>
      </c>
      <c r="K1043" s="309" t="s">
        <v>781</v>
      </c>
      <c r="L1043" s="321" t="s">
        <v>781</v>
      </c>
      <c r="M1043" s="322" t="s">
        <v>781</v>
      </c>
      <c r="N1043" s="323" t="s">
        <v>781</v>
      </c>
      <c r="O1043" s="324" t="s">
        <v>781</v>
      </c>
      <c r="P1043" s="314" t="s">
        <v>3192</v>
      </c>
      <c r="S1043" s="314">
        <v>1024</v>
      </c>
      <c r="T1043" t="s">
        <v>281</v>
      </c>
    </row>
    <row r="1044" spans="1:20">
      <c r="A1044" s="314">
        <v>1024</v>
      </c>
      <c r="B1044" s="315" t="s">
        <v>11</v>
      </c>
      <c r="C1044" s="316" t="s">
        <v>761</v>
      </c>
      <c r="D1044" s="317" t="s">
        <v>195</v>
      </c>
      <c r="E1044" s="317" t="s">
        <v>781</v>
      </c>
      <c r="F1044" s="318" t="s">
        <v>103</v>
      </c>
      <c r="G1044" s="316">
        <v>1679.83</v>
      </c>
      <c r="H1044" s="316" t="s">
        <v>3193</v>
      </c>
      <c r="I1044" s="320" t="s">
        <v>3194</v>
      </c>
      <c r="J1044" s="308" t="s">
        <v>764</v>
      </c>
      <c r="K1044" s="309" t="s">
        <v>781</v>
      </c>
      <c r="L1044" s="321" t="s">
        <v>781</v>
      </c>
      <c r="M1044" s="322" t="s">
        <v>781</v>
      </c>
      <c r="N1044" s="323" t="s">
        <v>781</v>
      </c>
      <c r="O1044" s="324" t="s">
        <v>781</v>
      </c>
      <c r="P1044" s="314" t="s">
        <v>3195</v>
      </c>
      <c r="S1044" s="314">
        <v>1024</v>
      </c>
      <c r="T1044" t="s">
        <v>281</v>
      </c>
    </row>
    <row r="1045" spans="1:20">
      <c r="A1045" s="326">
        <v>7062</v>
      </c>
      <c r="B1045" s="327" t="s">
        <v>10</v>
      </c>
      <c r="C1045" s="304" t="s">
        <v>754</v>
      </c>
      <c r="D1045" s="304" t="s">
        <v>192</v>
      </c>
      <c r="E1045" s="304" t="s">
        <v>755</v>
      </c>
      <c r="F1045" s="328" t="s">
        <v>35</v>
      </c>
      <c r="G1045" s="329">
        <v>17294.66</v>
      </c>
      <c r="H1045" s="304" t="s">
        <v>756</v>
      </c>
      <c r="I1045" s="333" t="s">
        <v>757</v>
      </c>
      <c r="J1045" s="331" t="s">
        <v>781</v>
      </c>
      <c r="K1045" s="312" t="s">
        <v>758</v>
      </c>
      <c r="L1045" s="332" t="s">
        <v>549</v>
      </c>
      <c r="M1045" s="304" t="s">
        <v>781</v>
      </c>
      <c r="N1045" s="304" t="s">
        <v>781</v>
      </c>
      <c r="O1045" s="326" t="s">
        <v>781</v>
      </c>
      <c r="P1045" s="326" t="s">
        <v>3196</v>
      </c>
      <c r="S1045" s="326">
        <v>7062</v>
      </c>
      <c r="T1045" t="s">
        <v>281</v>
      </c>
    </row>
    <row r="1046" spans="1:20">
      <c r="A1046" s="314">
        <v>7062</v>
      </c>
      <c r="B1046" s="315" t="s">
        <v>11</v>
      </c>
      <c r="C1046" s="316" t="s">
        <v>761</v>
      </c>
      <c r="D1046" s="317" t="s">
        <v>195</v>
      </c>
      <c r="E1046" s="317" t="s">
        <v>781</v>
      </c>
      <c r="F1046" s="318" t="s">
        <v>81</v>
      </c>
      <c r="G1046" s="316">
        <v>2478.7600000000002</v>
      </c>
      <c r="H1046" s="316" t="s">
        <v>3197</v>
      </c>
      <c r="I1046" s="320" t="s">
        <v>3198</v>
      </c>
      <c r="J1046" s="308" t="s">
        <v>764</v>
      </c>
      <c r="K1046" s="309" t="s">
        <v>781</v>
      </c>
      <c r="L1046" s="321" t="s">
        <v>781</v>
      </c>
      <c r="M1046" s="322" t="s">
        <v>781</v>
      </c>
      <c r="N1046" s="323" t="s">
        <v>781</v>
      </c>
      <c r="O1046" s="324" t="s">
        <v>781</v>
      </c>
      <c r="P1046" s="314" t="s">
        <v>3199</v>
      </c>
      <c r="S1046" s="314">
        <v>7062</v>
      </c>
      <c r="T1046" t="s">
        <v>281</v>
      </c>
    </row>
    <row r="1047" spans="1:20">
      <c r="A1047" s="314">
        <v>7062</v>
      </c>
      <c r="B1047" s="315" t="s">
        <v>11</v>
      </c>
      <c r="C1047" s="316" t="s">
        <v>761</v>
      </c>
      <c r="D1047" s="317" t="s">
        <v>195</v>
      </c>
      <c r="E1047" s="317" t="s">
        <v>781</v>
      </c>
      <c r="F1047" s="318" t="s">
        <v>81</v>
      </c>
      <c r="G1047" s="316">
        <v>303.75</v>
      </c>
      <c r="H1047" s="316" t="s">
        <v>3200</v>
      </c>
      <c r="I1047" s="320" t="s">
        <v>3201</v>
      </c>
      <c r="J1047" s="308" t="s">
        <v>764</v>
      </c>
      <c r="K1047" s="309" t="s">
        <v>781</v>
      </c>
      <c r="L1047" s="321" t="s">
        <v>781</v>
      </c>
      <c r="M1047" s="322" t="s">
        <v>781</v>
      </c>
      <c r="N1047" s="323" t="s">
        <v>781</v>
      </c>
      <c r="O1047" s="324" t="s">
        <v>781</v>
      </c>
      <c r="P1047" s="314" t="s">
        <v>3202</v>
      </c>
      <c r="S1047" s="314">
        <v>7062</v>
      </c>
      <c r="T1047" t="s">
        <v>281</v>
      </c>
    </row>
    <row r="1048" spans="1:20">
      <c r="A1048" s="314">
        <v>7062</v>
      </c>
      <c r="B1048" s="315" t="s">
        <v>11</v>
      </c>
      <c r="C1048" s="316" t="s">
        <v>761</v>
      </c>
      <c r="D1048" s="317" t="s">
        <v>195</v>
      </c>
      <c r="E1048" s="317" t="s">
        <v>781</v>
      </c>
      <c r="F1048" s="318" t="s">
        <v>107</v>
      </c>
      <c r="G1048" s="316">
        <v>12618.99</v>
      </c>
      <c r="H1048" s="316" t="s">
        <v>3203</v>
      </c>
      <c r="I1048" s="320" t="s">
        <v>3204</v>
      </c>
      <c r="J1048" s="308" t="s">
        <v>764</v>
      </c>
      <c r="K1048" s="309" t="s">
        <v>781</v>
      </c>
      <c r="L1048" s="321" t="s">
        <v>781</v>
      </c>
      <c r="M1048" s="322" t="s">
        <v>781</v>
      </c>
      <c r="N1048" s="323" t="s">
        <v>781</v>
      </c>
      <c r="O1048" s="324" t="s">
        <v>781</v>
      </c>
      <c r="P1048" s="314" t="s">
        <v>3205</v>
      </c>
      <c r="S1048" s="314">
        <v>7062</v>
      </c>
      <c r="T1048" t="s">
        <v>281</v>
      </c>
    </row>
    <row r="1049" spans="1:20">
      <c r="A1049" s="314">
        <v>7062</v>
      </c>
      <c r="B1049" s="315" t="s">
        <v>11</v>
      </c>
      <c r="C1049" s="316" t="s">
        <v>761</v>
      </c>
      <c r="D1049" s="317" t="s">
        <v>195</v>
      </c>
      <c r="E1049" s="317" t="s">
        <v>781</v>
      </c>
      <c r="F1049" s="318" t="s">
        <v>107</v>
      </c>
      <c r="G1049" s="316">
        <v>3647.55</v>
      </c>
      <c r="H1049" s="316" t="s">
        <v>3206</v>
      </c>
      <c r="I1049" s="320" t="s">
        <v>3207</v>
      </c>
      <c r="J1049" s="308" t="s">
        <v>764</v>
      </c>
      <c r="K1049" s="309" t="s">
        <v>781</v>
      </c>
      <c r="L1049" s="321" t="s">
        <v>781</v>
      </c>
      <c r="M1049" s="322" t="s">
        <v>781</v>
      </c>
      <c r="N1049" s="323" t="s">
        <v>781</v>
      </c>
      <c r="O1049" s="324" t="s">
        <v>781</v>
      </c>
      <c r="P1049" s="314" t="s">
        <v>3208</v>
      </c>
      <c r="S1049" s="314">
        <v>7062</v>
      </c>
      <c r="T1049" t="s">
        <v>281</v>
      </c>
    </row>
    <row r="1050" spans="1:20">
      <c r="A1050" s="314">
        <v>7062</v>
      </c>
      <c r="B1050" s="315" t="s">
        <v>11</v>
      </c>
      <c r="C1050" s="316" t="s">
        <v>761</v>
      </c>
      <c r="D1050" s="317" t="s">
        <v>195</v>
      </c>
      <c r="E1050" s="317" t="s">
        <v>781</v>
      </c>
      <c r="F1050" s="318" t="s">
        <v>107</v>
      </c>
      <c r="G1050" s="316">
        <v>1822.14</v>
      </c>
      <c r="H1050" s="316" t="s">
        <v>3209</v>
      </c>
      <c r="I1050" s="320" t="s">
        <v>3204</v>
      </c>
      <c r="J1050" s="308" t="s">
        <v>764</v>
      </c>
      <c r="K1050" s="309" t="s">
        <v>781</v>
      </c>
      <c r="L1050" s="321" t="s">
        <v>781</v>
      </c>
      <c r="M1050" s="322" t="s">
        <v>781</v>
      </c>
      <c r="N1050" s="323" t="s">
        <v>781</v>
      </c>
      <c r="O1050" s="324" t="s">
        <v>781</v>
      </c>
      <c r="P1050" s="314" t="s">
        <v>3210</v>
      </c>
      <c r="S1050" s="314">
        <v>7062</v>
      </c>
      <c r="T1050" t="s">
        <v>281</v>
      </c>
    </row>
    <row r="1051" spans="1:20">
      <c r="A1051" s="314">
        <v>7062</v>
      </c>
      <c r="B1051" s="315" t="s">
        <v>11</v>
      </c>
      <c r="C1051" s="316" t="s">
        <v>761</v>
      </c>
      <c r="D1051" s="317" t="s">
        <v>195</v>
      </c>
      <c r="E1051" s="317" t="s">
        <v>781</v>
      </c>
      <c r="F1051" s="318" t="s">
        <v>107</v>
      </c>
      <c r="G1051" s="316">
        <v>1170</v>
      </c>
      <c r="H1051" s="316" t="s">
        <v>3211</v>
      </c>
      <c r="I1051" s="320" t="s">
        <v>3212</v>
      </c>
      <c r="J1051" s="308" t="s">
        <v>764</v>
      </c>
      <c r="K1051" s="309" t="s">
        <v>781</v>
      </c>
      <c r="L1051" s="321" t="s">
        <v>781</v>
      </c>
      <c r="M1051" s="322" t="s">
        <v>781</v>
      </c>
      <c r="N1051" s="323" t="s">
        <v>781</v>
      </c>
      <c r="O1051" s="324" t="s">
        <v>781</v>
      </c>
      <c r="P1051" s="314" t="s">
        <v>3213</v>
      </c>
      <c r="S1051" s="314">
        <v>7062</v>
      </c>
      <c r="T1051" t="s">
        <v>281</v>
      </c>
    </row>
    <row r="1052" spans="1:20">
      <c r="A1052" s="314">
        <v>7062</v>
      </c>
      <c r="B1052" s="315" t="s">
        <v>11</v>
      </c>
      <c r="C1052" s="316" t="s">
        <v>761</v>
      </c>
      <c r="D1052" s="317" t="s">
        <v>195</v>
      </c>
      <c r="E1052" s="317" t="s">
        <v>781</v>
      </c>
      <c r="F1052" s="318" t="s">
        <v>107</v>
      </c>
      <c r="G1052" s="316">
        <v>1160</v>
      </c>
      <c r="H1052" s="316" t="s">
        <v>3214</v>
      </c>
      <c r="I1052" s="320" t="s">
        <v>3204</v>
      </c>
      <c r="J1052" s="308" t="s">
        <v>764</v>
      </c>
      <c r="K1052" s="309" t="s">
        <v>781</v>
      </c>
      <c r="L1052" s="321" t="s">
        <v>781</v>
      </c>
      <c r="M1052" s="322" t="s">
        <v>781</v>
      </c>
      <c r="N1052" s="323" t="s">
        <v>781</v>
      </c>
      <c r="O1052" s="324" t="s">
        <v>781</v>
      </c>
      <c r="P1052" s="314" t="s">
        <v>3215</v>
      </c>
      <c r="S1052" s="314">
        <v>7062</v>
      </c>
      <c r="T1052" t="s">
        <v>281</v>
      </c>
    </row>
    <row r="1053" spans="1:20">
      <c r="A1053" s="314">
        <v>7062</v>
      </c>
      <c r="B1053" s="315" t="s">
        <v>11</v>
      </c>
      <c r="C1053" s="316" t="s">
        <v>761</v>
      </c>
      <c r="D1053" s="317" t="s">
        <v>195</v>
      </c>
      <c r="E1053" s="317" t="s">
        <v>781</v>
      </c>
      <c r="F1053" s="318" t="s">
        <v>107</v>
      </c>
      <c r="G1053" s="316">
        <v>4555.5</v>
      </c>
      <c r="H1053" s="316" t="s">
        <v>3216</v>
      </c>
      <c r="I1053" s="320" t="s">
        <v>3217</v>
      </c>
      <c r="J1053" s="308" t="s">
        <v>764</v>
      </c>
      <c r="K1053" s="309" t="s">
        <v>781</v>
      </c>
      <c r="L1053" s="321" t="s">
        <v>781</v>
      </c>
      <c r="M1053" s="322" t="s">
        <v>781</v>
      </c>
      <c r="N1053" s="323" t="s">
        <v>781</v>
      </c>
      <c r="O1053" s="324" t="s">
        <v>781</v>
      </c>
      <c r="P1053" s="314" t="s">
        <v>3218</v>
      </c>
      <c r="S1053" s="314">
        <v>7062</v>
      </c>
      <c r="T1053" t="s">
        <v>281</v>
      </c>
    </row>
    <row r="1054" spans="1:20">
      <c r="A1054" s="314">
        <v>7062</v>
      </c>
      <c r="B1054" s="315" t="s">
        <v>11</v>
      </c>
      <c r="C1054" s="316" t="s">
        <v>761</v>
      </c>
      <c r="D1054" s="317" t="s">
        <v>195</v>
      </c>
      <c r="E1054" s="317" t="s">
        <v>781</v>
      </c>
      <c r="F1054" s="318" t="s">
        <v>110</v>
      </c>
      <c r="G1054" s="316">
        <v>1157.52</v>
      </c>
      <c r="H1054" s="316" t="s">
        <v>3200</v>
      </c>
      <c r="I1054" s="320" t="s">
        <v>3219</v>
      </c>
      <c r="J1054" s="308" t="s">
        <v>764</v>
      </c>
      <c r="K1054" s="309" t="s">
        <v>781</v>
      </c>
      <c r="L1054" s="321" t="s">
        <v>781</v>
      </c>
      <c r="M1054" s="322" t="s">
        <v>781</v>
      </c>
      <c r="N1054" s="323" t="s">
        <v>781</v>
      </c>
      <c r="O1054" s="324" t="s">
        <v>781</v>
      </c>
      <c r="P1054" s="314" t="s">
        <v>3220</v>
      </c>
      <c r="S1054" s="314">
        <v>7062</v>
      </c>
      <c r="T1054" t="s">
        <v>281</v>
      </c>
    </row>
    <row r="1055" spans="1:20">
      <c r="A1055" s="314">
        <v>7062</v>
      </c>
      <c r="B1055" s="315" t="s">
        <v>11</v>
      </c>
      <c r="C1055" s="316" t="s">
        <v>761</v>
      </c>
      <c r="D1055" s="317" t="s">
        <v>195</v>
      </c>
      <c r="E1055" s="317" t="s">
        <v>781</v>
      </c>
      <c r="F1055" s="318" t="s">
        <v>71</v>
      </c>
      <c r="G1055" s="316">
        <v>481.59</v>
      </c>
      <c r="H1055" s="316" t="s">
        <v>3221</v>
      </c>
      <c r="I1055" s="320" t="s">
        <v>3222</v>
      </c>
      <c r="J1055" s="308" t="s">
        <v>764</v>
      </c>
      <c r="K1055" s="309" t="s">
        <v>781</v>
      </c>
      <c r="L1055" s="321" t="s">
        <v>781</v>
      </c>
      <c r="M1055" s="322" t="s">
        <v>781</v>
      </c>
      <c r="N1055" s="323" t="s">
        <v>781</v>
      </c>
      <c r="O1055" s="324" t="s">
        <v>781</v>
      </c>
      <c r="P1055" s="314" t="s">
        <v>3223</v>
      </c>
      <c r="S1055" s="314">
        <v>7062</v>
      </c>
      <c r="T1055" t="s">
        <v>281</v>
      </c>
    </row>
    <row r="1056" spans="1:20">
      <c r="A1056" s="314">
        <v>7062</v>
      </c>
      <c r="B1056" s="315" t="s">
        <v>11</v>
      </c>
      <c r="C1056" s="316" t="s">
        <v>761</v>
      </c>
      <c r="D1056" s="317" t="s">
        <v>195</v>
      </c>
      <c r="E1056" s="317" t="s">
        <v>781</v>
      </c>
      <c r="F1056" s="318" t="s">
        <v>71</v>
      </c>
      <c r="G1056" s="316">
        <v>2034.64</v>
      </c>
      <c r="H1056" s="316" t="s">
        <v>3224</v>
      </c>
      <c r="I1056" s="320" t="s">
        <v>3225</v>
      </c>
      <c r="J1056" s="308" t="s">
        <v>764</v>
      </c>
      <c r="K1056" s="309" t="s">
        <v>781</v>
      </c>
      <c r="L1056" s="321" t="s">
        <v>781</v>
      </c>
      <c r="M1056" s="322" t="s">
        <v>781</v>
      </c>
      <c r="N1056" s="323" t="s">
        <v>781</v>
      </c>
      <c r="O1056" s="324" t="s">
        <v>781</v>
      </c>
      <c r="P1056" s="314" t="s">
        <v>3226</v>
      </c>
      <c r="S1056" s="314">
        <v>7062</v>
      </c>
      <c r="T1056" t="s">
        <v>281</v>
      </c>
    </row>
    <row r="1057" spans="1:20">
      <c r="A1057" s="314">
        <v>7062</v>
      </c>
      <c r="B1057" s="315" t="s">
        <v>11</v>
      </c>
      <c r="C1057" s="316" t="s">
        <v>761</v>
      </c>
      <c r="D1057" s="317" t="s">
        <v>195</v>
      </c>
      <c r="E1057" s="317" t="s">
        <v>781</v>
      </c>
      <c r="F1057" s="318" t="s">
        <v>77</v>
      </c>
      <c r="G1057" s="316">
        <v>1185</v>
      </c>
      <c r="H1057" s="316" t="s">
        <v>3227</v>
      </c>
      <c r="I1057" s="320" t="s">
        <v>3228</v>
      </c>
      <c r="J1057" s="308" t="s">
        <v>764</v>
      </c>
      <c r="K1057" s="309" t="s">
        <v>781</v>
      </c>
      <c r="L1057" s="321" t="s">
        <v>781</v>
      </c>
      <c r="M1057" s="322" t="s">
        <v>781</v>
      </c>
      <c r="N1057" s="323" t="s">
        <v>781</v>
      </c>
      <c r="O1057" s="324" t="s">
        <v>781</v>
      </c>
      <c r="P1057" s="314" t="s">
        <v>3229</v>
      </c>
      <c r="S1057" s="314">
        <v>7062</v>
      </c>
      <c r="T1057" t="s">
        <v>281</v>
      </c>
    </row>
    <row r="1058" spans="1:20">
      <c r="A1058" s="314">
        <v>7062</v>
      </c>
      <c r="B1058" s="315" t="s">
        <v>11</v>
      </c>
      <c r="C1058" s="316" t="s">
        <v>761</v>
      </c>
      <c r="D1058" s="317" t="s">
        <v>195</v>
      </c>
      <c r="E1058" s="317" t="s">
        <v>781</v>
      </c>
      <c r="F1058" s="318" t="s">
        <v>77</v>
      </c>
      <c r="G1058" s="316">
        <v>305.39999999999998</v>
      </c>
      <c r="H1058" s="316" t="s">
        <v>3230</v>
      </c>
      <c r="I1058" s="320" t="s">
        <v>3231</v>
      </c>
      <c r="J1058" s="308" t="s">
        <v>764</v>
      </c>
      <c r="K1058" s="309" t="s">
        <v>781</v>
      </c>
      <c r="L1058" s="321" t="s">
        <v>781</v>
      </c>
      <c r="M1058" s="322" t="s">
        <v>781</v>
      </c>
      <c r="N1058" s="323" t="s">
        <v>781</v>
      </c>
      <c r="O1058" s="324" t="s">
        <v>781</v>
      </c>
      <c r="P1058" s="314" t="s">
        <v>3232</v>
      </c>
      <c r="S1058" s="314">
        <v>7062</v>
      </c>
      <c r="T1058" t="s">
        <v>281</v>
      </c>
    </row>
    <row r="1059" spans="1:20">
      <c r="A1059" s="314">
        <v>7062</v>
      </c>
      <c r="B1059" s="315" t="s">
        <v>11</v>
      </c>
      <c r="C1059" s="316" t="s">
        <v>761</v>
      </c>
      <c r="D1059" s="317" t="s">
        <v>195</v>
      </c>
      <c r="E1059" s="317" t="s">
        <v>781</v>
      </c>
      <c r="F1059" s="318" t="s">
        <v>77</v>
      </c>
      <c r="G1059" s="316">
        <v>408.5</v>
      </c>
      <c r="H1059" s="316" t="s">
        <v>3233</v>
      </c>
      <c r="I1059" s="320" t="s">
        <v>3234</v>
      </c>
      <c r="J1059" s="308" t="s">
        <v>764</v>
      </c>
      <c r="K1059" s="309" t="s">
        <v>781</v>
      </c>
      <c r="L1059" s="321" t="s">
        <v>781</v>
      </c>
      <c r="M1059" s="322" t="s">
        <v>781</v>
      </c>
      <c r="N1059" s="323" t="s">
        <v>781</v>
      </c>
      <c r="O1059" s="324" t="s">
        <v>781</v>
      </c>
      <c r="P1059" s="314" t="s">
        <v>3235</v>
      </c>
      <c r="S1059" s="314">
        <v>7062</v>
      </c>
      <c r="T1059" t="s">
        <v>281</v>
      </c>
    </row>
    <row r="1060" spans="1:20">
      <c r="A1060" s="314">
        <v>7062</v>
      </c>
      <c r="B1060" s="315" t="s">
        <v>11</v>
      </c>
      <c r="C1060" s="316" t="s">
        <v>761</v>
      </c>
      <c r="D1060" s="317" t="s">
        <v>195</v>
      </c>
      <c r="E1060" s="317" t="s">
        <v>781</v>
      </c>
      <c r="F1060" s="318" t="s">
        <v>83</v>
      </c>
      <c r="G1060" s="316">
        <v>656.19</v>
      </c>
      <c r="H1060" s="316" t="s">
        <v>3236</v>
      </c>
      <c r="I1060" s="320" t="s">
        <v>3237</v>
      </c>
      <c r="J1060" s="308" t="s">
        <v>764</v>
      </c>
      <c r="K1060" s="309" t="s">
        <v>781</v>
      </c>
      <c r="L1060" s="321" t="s">
        <v>781</v>
      </c>
      <c r="M1060" s="322" t="s">
        <v>781</v>
      </c>
      <c r="N1060" s="323" t="s">
        <v>781</v>
      </c>
      <c r="O1060" s="324" t="s">
        <v>781</v>
      </c>
      <c r="P1060" s="314" t="s">
        <v>3238</v>
      </c>
      <c r="S1060" s="314">
        <v>7062</v>
      </c>
      <c r="T1060" t="s">
        <v>281</v>
      </c>
    </row>
    <row r="1061" spans="1:20">
      <c r="A1061" s="314">
        <v>7062</v>
      </c>
      <c r="B1061" s="315" t="s">
        <v>11</v>
      </c>
      <c r="C1061" s="316" t="s">
        <v>761</v>
      </c>
      <c r="D1061" s="317" t="s">
        <v>195</v>
      </c>
      <c r="E1061" s="317" t="s">
        <v>781</v>
      </c>
      <c r="F1061" s="318" t="s">
        <v>85</v>
      </c>
      <c r="G1061" s="316">
        <v>16825.91</v>
      </c>
      <c r="H1061" s="316" t="s">
        <v>785</v>
      </c>
      <c r="I1061" s="320" t="s">
        <v>3239</v>
      </c>
      <c r="J1061" s="308" t="s">
        <v>764</v>
      </c>
      <c r="K1061" s="309" t="s">
        <v>781</v>
      </c>
      <c r="L1061" s="321" t="s">
        <v>781</v>
      </c>
      <c r="M1061" s="322" t="s">
        <v>781</v>
      </c>
      <c r="N1061" s="323" t="s">
        <v>781</v>
      </c>
      <c r="O1061" s="324" t="s">
        <v>781</v>
      </c>
      <c r="P1061" s="314" t="s">
        <v>3240</v>
      </c>
      <c r="S1061" s="314">
        <v>7062</v>
      </c>
      <c r="T1061" t="s">
        <v>281</v>
      </c>
    </row>
    <row r="1062" spans="1:20">
      <c r="A1062" s="314">
        <v>7062</v>
      </c>
      <c r="B1062" s="315" t="s">
        <v>11</v>
      </c>
      <c r="C1062" s="316" t="s">
        <v>761</v>
      </c>
      <c r="D1062" s="317" t="s">
        <v>195</v>
      </c>
      <c r="E1062" s="317" t="s">
        <v>781</v>
      </c>
      <c r="F1062" s="318" t="s">
        <v>89</v>
      </c>
      <c r="G1062" s="316">
        <v>1923</v>
      </c>
      <c r="H1062" s="316" t="s">
        <v>3241</v>
      </c>
      <c r="I1062" s="320" t="s">
        <v>3242</v>
      </c>
      <c r="J1062" s="308" t="s">
        <v>764</v>
      </c>
      <c r="K1062" s="309" t="s">
        <v>781</v>
      </c>
      <c r="L1062" s="321" t="s">
        <v>781</v>
      </c>
      <c r="M1062" s="322" t="s">
        <v>781</v>
      </c>
      <c r="N1062" s="323" t="s">
        <v>781</v>
      </c>
      <c r="O1062" s="324" t="s">
        <v>781</v>
      </c>
      <c r="P1062" s="314" t="s">
        <v>3243</v>
      </c>
      <c r="S1062" s="314">
        <v>7062</v>
      </c>
      <c r="T1062" t="s">
        <v>281</v>
      </c>
    </row>
    <row r="1063" spans="1:20">
      <c r="A1063" s="314">
        <v>7062</v>
      </c>
      <c r="B1063" s="315" t="s">
        <v>11</v>
      </c>
      <c r="C1063" s="316" t="s">
        <v>761</v>
      </c>
      <c r="D1063" s="317" t="s">
        <v>195</v>
      </c>
      <c r="E1063" s="317" t="s">
        <v>781</v>
      </c>
      <c r="F1063" s="318" t="s">
        <v>91</v>
      </c>
      <c r="G1063" s="316">
        <v>2236.83</v>
      </c>
      <c r="H1063" s="316" t="s">
        <v>3244</v>
      </c>
      <c r="I1063" s="320" t="s">
        <v>3245</v>
      </c>
      <c r="J1063" s="308" t="s">
        <v>764</v>
      </c>
      <c r="K1063" s="309" t="s">
        <v>781</v>
      </c>
      <c r="L1063" s="321" t="s">
        <v>781</v>
      </c>
      <c r="M1063" s="322" t="s">
        <v>781</v>
      </c>
      <c r="N1063" s="323" t="s">
        <v>781</v>
      </c>
      <c r="O1063" s="324" t="s">
        <v>781</v>
      </c>
      <c r="P1063" s="314" t="s">
        <v>3246</v>
      </c>
      <c r="S1063" s="314">
        <v>7062</v>
      </c>
      <c r="T1063" t="s">
        <v>281</v>
      </c>
    </row>
    <row r="1064" spans="1:20">
      <c r="A1064" s="314">
        <v>7062</v>
      </c>
      <c r="B1064" s="315" t="s">
        <v>11</v>
      </c>
      <c r="C1064" s="316" t="s">
        <v>761</v>
      </c>
      <c r="D1064" s="317" t="s">
        <v>195</v>
      </c>
      <c r="E1064" s="317" t="s">
        <v>781</v>
      </c>
      <c r="F1064" s="318" t="s">
        <v>91</v>
      </c>
      <c r="G1064" s="316">
        <v>66</v>
      </c>
      <c r="H1064" s="316" t="s">
        <v>3247</v>
      </c>
      <c r="I1064" s="320" t="s">
        <v>3248</v>
      </c>
      <c r="J1064" s="308" t="s">
        <v>764</v>
      </c>
      <c r="K1064" s="309" t="s">
        <v>781</v>
      </c>
      <c r="L1064" s="321" t="s">
        <v>781</v>
      </c>
      <c r="M1064" s="322" t="s">
        <v>781</v>
      </c>
      <c r="N1064" s="323" t="s">
        <v>781</v>
      </c>
      <c r="O1064" s="324" t="s">
        <v>781</v>
      </c>
      <c r="P1064" s="314" t="s">
        <v>3249</v>
      </c>
      <c r="S1064" s="314">
        <v>7062</v>
      </c>
      <c r="T1064" t="s">
        <v>281</v>
      </c>
    </row>
    <row r="1065" spans="1:20">
      <c r="A1065" s="314">
        <v>7062</v>
      </c>
      <c r="B1065" s="315" t="s">
        <v>11</v>
      </c>
      <c r="C1065" s="316" t="s">
        <v>761</v>
      </c>
      <c r="D1065" s="317" t="s">
        <v>195</v>
      </c>
      <c r="E1065" s="317" t="s">
        <v>781</v>
      </c>
      <c r="F1065" s="318" t="s">
        <v>91</v>
      </c>
      <c r="G1065" s="316">
        <v>2664.63</v>
      </c>
      <c r="H1065" s="316" t="s">
        <v>3250</v>
      </c>
      <c r="I1065" s="320" t="s">
        <v>3251</v>
      </c>
      <c r="J1065" s="308" t="s">
        <v>764</v>
      </c>
      <c r="K1065" s="309" t="s">
        <v>781</v>
      </c>
      <c r="L1065" s="321" t="s">
        <v>781</v>
      </c>
      <c r="M1065" s="322" t="s">
        <v>781</v>
      </c>
      <c r="N1065" s="323" t="s">
        <v>781</v>
      </c>
      <c r="O1065" s="324" t="s">
        <v>781</v>
      </c>
      <c r="P1065" s="314" t="s">
        <v>3252</v>
      </c>
      <c r="S1065" s="314">
        <v>7062</v>
      </c>
      <c r="T1065" t="s">
        <v>281</v>
      </c>
    </row>
    <row r="1066" spans="1:20">
      <c r="A1066" s="314">
        <v>7062</v>
      </c>
      <c r="B1066" s="315" t="s">
        <v>11</v>
      </c>
      <c r="C1066" s="316" t="s">
        <v>761</v>
      </c>
      <c r="D1066" s="317" t="s">
        <v>195</v>
      </c>
      <c r="E1066" s="317" t="s">
        <v>781</v>
      </c>
      <c r="F1066" s="318" t="s">
        <v>91</v>
      </c>
      <c r="G1066" s="316">
        <v>747.5</v>
      </c>
      <c r="H1066" s="316" t="s">
        <v>1690</v>
      </c>
      <c r="I1066" s="320" t="s">
        <v>3253</v>
      </c>
      <c r="J1066" s="308" t="s">
        <v>764</v>
      </c>
      <c r="K1066" s="309" t="s">
        <v>781</v>
      </c>
      <c r="L1066" s="321" t="s">
        <v>781</v>
      </c>
      <c r="M1066" s="322" t="s">
        <v>781</v>
      </c>
      <c r="N1066" s="323" t="s">
        <v>781</v>
      </c>
      <c r="O1066" s="324" t="s">
        <v>781</v>
      </c>
      <c r="P1066" s="314" t="s">
        <v>3254</v>
      </c>
      <c r="S1066" s="314">
        <v>7062</v>
      </c>
      <c r="T1066" t="s">
        <v>281</v>
      </c>
    </row>
    <row r="1067" spans="1:20">
      <c r="A1067" s="314">
        <v>7062</v>
      </c>
      <c r="B1067" s="315" t="s">
        <v>11</v>
      </c>
      <c r="C1067" s="316" t="s">
        <v>761</v>
      </c>
      <c r="D1067" s="317" t="s">
        <v>195</v>
      </c>
      <c r="E1067" s="317" t="s">
        <v>781</v>
      </c>
      <c r="F1067" s="318" t="s">
        <v>91</v>
      </c>
      <c r="G1067" s="316">
        <v>216</v>
      </c>
      <c r="H1067" s="316" t="s">
        <v>3255</v>
      </c>
      <c r="I1067" s="320" t="s">
        <v>3256</v>
      </c>
      <c r="J1067" s="308" t="s">
        <v>764</v>
      </c>
      <c r="K1067" s="309" t="s">
        <v>781</v>
      </c>
      <c r="L1067" s="321" t="s">
        <v>781</v>
      </c>
      <c r="M1067" s="322" t="s">
        <v>781</v>
      </c>
      <c r="N1067" s="323" t="s">
        <v>781</v>
      </c>
      <c r="O1067" s="324" t="s">
        <v>781</v>
      </c>
      <c r="P1067" s="314" t="s">
        <v>3257</v>
      </c>
      <c r="S1067" s="314">
        <v>7062</v>
      </c>
      <c r="T1067" t="s">
        <v>281</v>
      </c>
    </row>
    <row r="1068" spans="1:20">
      <c r="A1068" s="314">
        <v>7062</v>
      </c>
      <c r="B1068" s="315" t="s">
        <v>11</v>
      </c>
      <c r="C1068" s="316" t="s">
        <v>761</v>
      </c>
      <c r="D1068" s="317" t="s">
        <v>195</v>
      </c>
      <c r="E1068" s="317" t="s">
        <v>781</v>
      </c>
      <c r="F1068" s="318" t="s">
        <v>91</v>
      </c>
      <c r="G1068" s="316">
        <v>203</v>
      </c>
      <c r="H1068" s="316" t="s">
        <v>3258</v>
      </c>
      <c r="I1068" s="320" t="s">
        <v>3259</v>
      </c>
      <c r="J1068" s="308" t="s">
        <v>764</v>
      </c>
      <c r="K1068" s="309" t="s">
        <v>781</v>
      </c>
      <c r="L1068" s="321" t="s">
        <v>781</v>
      </c>
      <c r="M1068" s="322" t="s">
        <v>781</v>
      </c>
      <c r="N1068" s="323" t="s">
        <v>781</v>
      </c>
      <c r="O1068" s="324" t="s">
        <v>781</v>
      </c>
      <c r="P1068" s="314" t="s">
        <v>3260</v>
      </c>
      <c r="S1068" s="314">
        <v>7062</v>
      </c>
      <c r="T1068" t="s">
        <v>281</v>
      </c>
    </row>
    <row r="1069" spans="1:20">
      <c r="A1069" s="314">
        <v>7062</v>
      </c>
      <c r="B1069" s="315" t="s">
        <v>11</v>
      </c>
      <c r="C1069" s="316" t="s">
        <v>761</v>
      </c>
      <c r="D1069" s="317" t="s">
        <v>195</v>
      </c>
      <c r="E1069" s="317" t="s">
        <v>781</v>
      </c>
      <c r="F1069" s="318" t="s">
        <v>93</v>
      </c>
      <c r="G1069" s="316">
        <v>624.16</v>
      </c>
      <c r="H1069" s="316" t="s">
        <v>3261</v>
      </c>
      <c r="I1069" s="320" t="s">
        <v>3262</v>
      </c>
      <c r="J1069" s="308" t="s">
        <v>764</v>
      </c>
      <c r="K1069" s="309" t="s">
        <v>781</v>
      </c>
      <c r="L1069" s="321" t="s">
        <v>781</v>
      </c>
      <c r="M1069" s="322" t="s">
        <v>781</v>
      </c>
      <c r="N1069" s="323" t="s">
        <v>781</v>
      </c>
      <c r="O1069" s="324" t="s">
        <v>781</v>
      </c>
      <c r="P1069" s="314" t="s">
        <v>3263</v>
      </c>
      <c r="S1069" s="314">
        <v>7062</v>
      </c>
      <c r="T1069" t="s">
        <v>281</v>
      </c>
    </row>
    <row r="1070" spans="1:20">
      <c r="A1070" s="314">
        <v>7062</v>
      </c>
      <c r="B1070" s="315" t="s">
        <v>11</v>
      </c>
      <c r="C1070" s="316" t="s">
        <v>761</v>
      </c>
      <c r="D1070" s="317" t="s">
        <v>195</v>
      </c>
      <c r="E1070" s="317" t="s">
        <v>781</v>
      </c>
      <c r="F1070" s="318" t="s">
        <v>97</v>
      </c>
      <c r="G1070" s="316">
        <v>879.69</v>
      </c>
      <c r="H1070" s="316" t="s">
        <v>3033</v>
      </c>
      <c r="I1070" s="320" t="s">
        <v>3264</v>
      </c>
      <c r="J1070" s="308" t="s">
        <v>764</v>
      </c>
      <c r="K1070" s="309" t="s">
        <v>781</v>
      </c>
      <c r="L1070" s="321" t="s">
        <v>781</v>
      </c>
      <c r="M1070" s="322" t="s">
        <v>781</v>
      </c>
      <c r="N1070" s="323" t="s">
        <v>781</v>
      </c>
      <c r="O1070" s="324" t="s">
        <v>781</v>
      </c>
      <c r="P1070" s="314" t="s">
        <v>3265</v>
      </c>
      <c r="S1070" s="314">
        <v>7062</v>
      </c>
      <c r="T1070" t="s">
        <v>281</v>
      </c>
    </row>
    <row r="1071" spans="1:20">
      <c r="A1071" s="314">
        <v>7062</v>
      </c>
      <c r="B1071" s="315" t="s">
        <v>11</v>
      </c>
      <c r="C1071" s="316" t="s">
        <v>761</v>
      </c>
      <c r="D1071" s="317" t="s">
        <v>195</v>
      </c>
      <c r="E1071" s="317" t="s">
        <v>781</v>
      </c>
      <c r="F1071" s="318" t="s">
        <v>97</v>
      </c>
      <c r="G1071" s="316">
        <v>387.14</v>
      </c>
      <c r="H1071" s="316" t="s">
        <v>3266</v>
      </c>
      <c r="I1071" s="320" t="s">
        <v>3267</v>
      </c>
      <c r="J1071" s="308" t="s">
        <v>764</v>
      </c>
      <c r="K1071" s="309" t="s">
        <v>781</v>
      </c>
      <c r="L1071" s="321" t="s">
        <v>781</v>
      </c>
      <c r="M1071" s="322" t="s">
        <v>781</v>
      </c>
      <c r="N1071" s="323" t="s">
        <v>781</v>
      </c>
      <c r="O1071" s="324" t="s">
        <v>781</v>
      </c>
      <c r="P1071" s="314" t="s">
        <v>3268</v>
      </c>
      <c r="S1071" s="314">
        <v>7062</v>
      </c>
      <c r="T1071" t="s">
        <v>281</v>
      </c>
    </row>
    <row r="1072" spans="1:20">
      <c r="A1072" s="314">
        <v>7062</v>
      </c>
      <c r="B1072" s="315" t="s">
        <v>11</v>
      </c>
      <c r="C1072" s="316" t="s">
        <v>761</v>
      </c>
      <c r="D1072" s="317" t="s">
        <v>195</v>
      </c>
      <c r="E1072" s="317" t="s">
        <v>781</v>
      </c>
      <c r="F1072" s="318" t="s">
        <v>97</v>
      </c>
      <c r="G1072" s="316">
        <v>125.06</v>
      </c>
      <c r="H1072" s="316" t="s">
        <v>3269</v>
      </c>
      <c r="I1072" s="320" t="s">
        <v>3270</v>
      </c>
      <c r="J1072" s="308" t="s">
        <v>764</v>
      </c>
      <c r="K1072" s="309" t="s">
        <v>781</v>
      </c>
      <c r="L1072" s="321" t="s">
        <v>781</v>
      </c>
      <c r="M1072" s="322" t="s">
        <v>781</v>
      </c>
      <c r="N1072" s="323" t="s">
        <v>781</v>
      </c>
      <c r="O1072" s="324" t="s">
        <v>781</v>
      </c>
      <c r="P1072" s="314" t="s">
        <v>3271</v>
      </c>
      <c r="S1072" s="314">
        <v>7062</v>
      </c>
      <c r="T1072" t="s">
        <v>281</v>
      </c>
    </row>
    <row r="1073" spans="1:20">
      <c r="A1073" s="314">
        <v>7062</v>
      </c>
      <c r="B1073" s="315" t="s">
        <v>11</v>
      </c>
      <c r="C1073" s="316" t="s">
        <v>761</v>
      </c>
      <c r="D1073" s="317" t="s">
        <v>195</v>
      </c>
      <c r="E1073" s="317" t="s">
        <v>781</v>
      </c>
      <c r="F1073" s="318" t="s">
        <v>103</v>
      </c>
      <c r="G1073" s="316">
        <v>242.4</v>
      </c>
      <c r="H1073" s="316" t="s">
        <v>3272</v>
      </c>
      <c r="I1073" s="320" t="s">
        <v>3273</v>
      </c>
      <c r="J1073" s="308" t="s">
        <v>764</v>
      </c>
      <c r="K1073" s="309" t="s">
        <v>781</v>
      </c>
      <c r="L1073" s="321" t="s">
        <v>781</v>
      </c>
      <c r="M1073" s="322" t="s">
        <v>781</v>
      </c>
      <c r="N1073" s="323" t="s">
        <v>781</v>
      </c>
      <c r="O1073" s="324" t="s">
        <v>781</v>
      </c>
      <c r="P1073" s="314" t="s">
        <v>3274</v>
      </c>
      <c r="S1073" s="314">
        <v>7062</v>
      </c>
      <c r="T1073" t="s">
        <v>281</v>
      </c>
    </row>
    <row r="1074" spans="1:20">
      <c r="A1074" s="314">
        <v>7062</v>
      </c>
      <c r="B1074" s="315" t="s">
        <v>11</v>
      </c>
      <c r="C1074" s="316" t="s">
        <v>761</v>
      </c>
      <c r="D1074" s="317" t="s">
        <v>195</v>
      </c>
      <c r="E1074" s="317" t="s">
        <v>781</v>
      </c>
      <c r="F1074" s="318" t="s">
        <v>103</v>
      </c>
      <c r="G1074" s="316">
        <v>827.43</v>
      </c>
      <c r="H1074" s="316" t="s">
        <v>3275</v>
      </c>
      <c r="I1074" s="320" t="s">
        <v>3273</v>
      </c>
      <c r="J1074" s="308" t="s">
        <v>764</v>
      </c>
      <c r="K1074" s="309" t="s">
        <v>781</v>
      </c>
      <c r="L1074" s="321" t="s">
        <v>781</v>
      </c>
      <c r="M1074" s="322" t="s">
        <v>781</v>
      </c>
      <c r="N1074" s="323" t="s">
        <v>781</v>
      </c>
      <c r="O1074" s="324" t="s">
        <v>781</v>
      </c>
      <c r="P1074" s="314" t="s">
        <v>3276</v>
      </c>
      <c r="S1074" s="314">
        <v>7062</v>
      </c>
      <c r="T1074" t="s">
        <v>281</v>
      </c>
    </row>
    <row r="1075" spans="1:20">
      <c r="A1075" s="314">
        <v>7062</v>
      </c>
      <c r="B1075" s="315" t="s">
        <v>11</v>
      </c>
      <c r="C1075" s="316" t="s">
        <v>761</v>
      </c>
      <c r="D1075" s="317" t="s">
        <v>195</v>
      </c>
      <c r="E1075" s="317" t="s">
        <v>781</v>
      </c>
      <c r="F1075" s="318" t="s">
        <v>107</v>
      </c>
      <c r="G1075" s="316">
        <v>1274</v>
      </c>
      <c r="H1075" s="316" t="s">
        <v>3277</v>
      </c>
      <c r="I1075" s="320" t="s">
        <v>3278</v>
      </c>
      <c r="J1075" s="308" t="s">
        <v>764</v>
      </c>
      <c r="K1075" s="309" t="s">
        <v>781</v>
      </c>
      <c r="L1075" s="321" t="s">
        <v>781</v>
      </c>
      <c r="M1075" s="322" t="s">
        <v>781</v>
      </c>
      <c r="N1075" s="323" t="s">
        <v>781</v>
      </c>
      <c r="O1075" s="324" t="s">
        <v>781</v>
      </c>
      <c r="P1075" s="314" t="s">
        <v>3279</v>
      </c>
      <c r="S1075" s="314">
        <v>7062</v>
      </c>
      <c r="T1075" t="s">
        <v>281</v>
      </c>
    </row>
    <row r="1076" spans="1:20">
      <c r="A1076" s="314">
        <v>7062</v>
      </c>
      <c r="B1076" s="315" t="s">
        <v>1105</v>
      </c>
      <c r="C1076" s="316" t="s">
        <v>761</v>
      </c>
      <c r="D1076" s="317" t="s">
        <v>193</v>
      </c>
      <c r="E1076" s="317" t="s">
        <v>781</v>
      </c>
      <c r="F1076" s="318" t="s">
        <v>95</v>
      </c>
      <c r="G1076" s="316">
        <v>3970.15</v>
      </c>
      <c r="H1076" s="316" t="s">
        <v>3280</v>
      </c>
      <c r="I1076" s="320" t="s">
        <v>3281</v>
      </c>
      <c r="J1076" s="345" t="s">
        <v>781</v>
      </c>
      <c r="K1076" s="312" t="s">
        <v>1108</v>
      </c>
      <c r="L1076" s="321" t="s">
        <v>549</v>
      </c>
      <c r="M1076" s="322" t="s">
        <v>781</v>
      </c>
      <c r="N1076" s="323" t="s">
        <v>781</v>
      </c>
      <c r="O1076" s="324" t="s">
        <v>781</v>
      </c>
      <c r="P1076" s="314" t="s">
        <v>3282</v>
      </c>
      <c r="S1076" s="314">
        <v>7062</v>
      </c>
      <c r="T1076" t="s">
        <v>281</v>
      </c>
    </row>
    <row r="1077" spans="1:20">
      <c r="A1077" s="314">
        <v>7062</v>
      </c>
      <c r="B1077" s="315" t="s">
        <v>10</v>
      </c>
      <c r="C1077" s="316" t="s">
        <v>754</v>
      </c>
      <c r="D1077" s="317" t="s">
        <v>192</v>
      </c>
      <c r="E1077" s="317" t="s">
        <v>781</v>
      </c>
      <c r="F1077" s="318" t="s">
        <v>35</v>
      </c>
      <c r="G1077" s="316">
        <v>232331</v>
      </c>
      <c r="H1077" s="316" t="s">
        <v>3283</v>
      </c>
      <c r="I1077" s="320" t="s">
        <v>3284</v>
      </c>
      <c r="J1077" s="335" t="s">
        <v>781</v>
      </c>
      <c r="K1077" s="312" t="s">
        <v>758</v>
      </c>
      <c r="L1077" s="321" t="s">
        <v>549</v>
      </c>
      <c r="M1077" s="322" t="s">
        <v>781</v>
      </c>
      <c r="N1077" s="323" t="s">
        <v>781</v>
      </c>
      <c r="O1077" s="324" t="s">
        <v>781</v>
      </c>
      <c r="P1077" s="314" t="s">
        <v>3285</v>
      </c>
      <c r="S1077" s="314">
        <v>7062</v>
      </c>
      <c r="T1077" t="s">
        <v>281</v>
      </c>
    </row>
    <row r="1078" spans="1:20">
      <c r="A1078" s="314">
        <v>7062</v>
      </c>
      <c r="B1078" s="315" t="s">
        <v>11</v>
      </c>
      <c r="C1078" s="316" t="s">
        <v>761</v>
      </c>
      <c r="D1078" s="317" t="s">
        <v>195</v>
      </c>
      <c r="E1078" s="317" t="s">
        <v>781</v>
      </c>
      <c r="F1078" s="318" t="s">
        <v>91</v>
      </c>
      <c r="G1078" s="316">
        <v>1275.29</v>
      </c>
      <c r="H1078" s="316" t="s">
        <v>3286</v>
      </c>
      <c r="I1078" s="320" t="s">
        <v>3287</v>
      </c>
      <c r="J1078" s="308" t="s">
        <v>764</v>
      </c>
      <c r="K1078" s="309" t="s">
        <v>781</v>
      </c>
      <c r="L1078" s="321" t="s">
        <v>781</v>
      </c>
      <c r="M1078" s="322" t="s">
        <v>781</v>
      </c>
      <c r="N1078" s="323" t="s">
        <v>781</v>
      </c>
      <c r="O1078" s="324" t="s">
        <v>781</v>
      </c>
      <c r="P1078" s="314" t="s">
        <v>3288</v>
      </c>
      <c r="S1078" s="314">
        <v>7062</v>
      </c>
      <c r="T1078" t="s">
        <v>281</v>
      </c>
    </row>
    <row r="1079" spans="1:20">
      <c r="A1079" s="301">
        <v>2462</v>
      </c>
      <c r="B1079" s="302" t="s">
        <v>11</v>
      </c>
      <c r="C1079" s="303" t="s">
        <v>761</v>
      </c>
      <c r="D1079" s="304" t="s">
        <v>195</v>
      </c>
      <c r="E1079" s="304" t="s">
        <v>781</v>
      </c>
      <c r="F1079" s="305" t="s">
        <v>91</v>
      </c>
      <c r="G1079" s="303">
        <v>687.08</v>
      </c>
      <c r="H1079" s="303" t="s">
        <v>3289</v>
      </c>
      <c r="I1079" s="344" t="s">
        <v>3290</v>
      </c>
      <c r="J1079" s="308" t="s">
        <v>764</v>
      </c>
      <c r="K1079" s="309" t="s">
        <v>781</v>
      </c>
      <c r="L1079" s="310" t="s">
        <v>781</v>
      </c>
      <c r="M1079" s="311" t="s">
        <v>781</v>
      </c>
      <c r="N1079" s="312" t="s">
        <v>781</v>
      </c>
      <c r="O1079" s="313" t="s">
        <v>781</v>
      </c>
      <c r="P1079" s="301" t="s">
        <v>3291</v>
      </c>
      <c r="S1079" s="301">
        <v>2462</v>
      </c>
      <c r="T1079" t="s">
        <v>281</v>
      </c>
    </row>
    <row r="1080" spans="1:20">
      <c r="A1080" s="314">
        <v>2462</v>
      </c>
      <c r="B1080" s="315" t="s">
        <v>11</v>
      </c>
      <c r="C1080" s="316" t="s">
        <v>761</v>
      </c>
      <c r="D1080" s="317" t="s">
        <v>195</v>
      </c>
      <c r="E1080" s="317" t="s">
        <v>781</v>
      </c>
      <c r="F1080" s="318" t="s">
        <v>110</v>
      </c>
      <c r="G1080" s="316">
        <v>6324.5</v>
      </c>
      <c r="H1080" s="316" t="s">
        <v>3292</v>
      </c>
      <c r="I1080" s="320" t="s">
        <v>3293</v>
      </c>
      <c r="J1080" s="308" t="s">
        <v>764</v>
      </c>
      <c r="K1080" s="309" t="s">
        <v>781</v>
      </c>
      <c r="L1080" s="321" t="s">
        <v>781</v>
      </c>
      <c r="M1080" s="322" t="s">
        <v>781</v>
      </c>
      <c r="N1080" s="323" t="s">
        <v>781</v>
      </c>
      <c r="O1080" s="324" t="s">
        <v>781</v>
      </c>
      <c r="P1080" s="314" t="s">
        <v>3294</v>
      </c>
      <c r="S1080" s="314">
        <v>2462</v>
      </c>
      <c r="T1080" t="s">
        <v>281</v>
      </c>
    </row>
    <row r="1081" spans="1:20">
      <c r="A1081" s="314">
        <v>2462</v>
      </c>
      <c r="B1081" s="315" t="s">
        <v>11</v>
      </c>
      <c r="C1081" s="316" t="s">
        <v>761</v>
      </c>
      <c r="D1081" s="317" t="s">
        <v>195</v>
      </c>
      <c r="E1081" s="317" t="s">
        <v>781</v>
      </c>
      <c r="F1081" s="318" t="s">
        <v>85</v>
      </c>
      <c r="G1081" s="316">
        <v>1960.37</v>
      </c>
      <c r="H1081" s="316" t="s">
        <v>1040</v>
      </c>
      <c r="I1081" s="320" t="s">
        <v>3295</v>
      </c>
      <c r="J1081" s="308" t="s">
        <v>764</v>
      </c>
      <c r="K1081" s="309" t="s">
        <v>781</v>
      </c>
      <c r="L1081" s="321" t="s">
        <v>781</v>
      </c>
      <c r="M1081" s="322" t="s">
        <v>781</v>
      </c>
      <c r="N1081" s="323" t="s">
        <v>781</v>
      </c>
      <c r="O1081" s="324" t="s">
        <v>781</v>
      </c>
      <c r="P1081" s="314" t="s">
        <v>3296</v>
      </c>
      <c r="S1081" s="314">
        <v>2462</v>
      </c>
      <c r="T1081" t="s">
        <v>281</v>
      </c>
    </row>
    <row r="1082" spans="1:20">
      <c r="A1082" s="314">
        <v>2462</v>
      </c>
      <c r="B1082" s="315" t="s">
        <v>11</v>
      </c>
      <c r="C1082" s="316" t="s">
        <v>761</v>
      </c>
      <c r="D1082" s="317" t="s">
        <v>195</v>
      </c>
      <c r="E1082" s="317" t="s">
        <v>781</v>
      </c>
      <c r="F1082" s="318" t="s">
        <v>85</v>
      </c>
      <c r="G1082" s="316">
        <v>2034.43</v>
      </c>
      <c r="H1082" s="316" t="s">
        <v>3297</v>
      </c>
      <c r="I1082" s="320" t="s">
        <v>3298</v>
      </c>
      <c r="J1082" s="308" t="s">
        <v>764</v>
      </c>
      <c r="K1082" s="309" t="s">
        <v>781</v>
      </c>
      <c r="L1082" s="321" t="s">
        <v>781</v>
      </c>
      <c r="M1082" s="322" t="s">
        <v>781</v>
      </c>
      <c r="N1082" s="323" t="s">
        <v>781</v>
      </c>
      <c r="O1082" s="324" t="s">
        <v>781</v>
      </c>
      <c r="P1082" s="314" t="s">
        <v>3299</v>
      </c>
      <c r="S1082" s="314">
        <v>2462</v>
      </c>
      <c r="T1082" t="s">
        <v>281</v>
      </c>
    </row>
    <row r="1083" spans="1:20">
      <c r="A1083" s="314">
        <v>2462</v>
      </c>
      <c r="B1083" s="315" t="s">
        <v>11</v>
      </c>
      <c r="C1083" s="316" t="s">
        <v>761</v>
      </c>
      <c r="D1083" s="317" t="s">
        <v>195</v>
      </c>
      <c r="E1083" s="317" t="s">
        <v>781</v>
      </c>
      <c r="F1083" s="318" t="s">
        <v>83</v>
      </c>
      <c r="G1083" s="316">
        <v>762.21</v>
      </c>
      <c r="H1083" s="316" t="s">
        <v>3300</v>
      </c>
      <c r="I1083" s="320" t="s">
        <v>3301</v>
      </c>
      <c r="J1083" s="308" t="s">
        <v>764</v>
      </c>
      <c r="K1083" s="309" t="s">
        <v>781</v>
      </c>
      <c r="L1083" s="321" t="s">
        <v>781</v>
      </c>
      <c r="M1083" s="322" t="s">
        <v>781</v>
      </c>
      <c r="N1083" s="323" t="s">
        <v>781</v>
      </c>
      <c r="O1083" s="324" t="s">
        <v>781</v>
      </c>
      <c r="P1083" s="314" t="s">
        <v>3302</v>
      </c>
      <c r="S1083" s="314">
        <v>2462</v>
      </c>
      <c r="T1083" t="s">
        <v>281</v>
      </c>
    </row>
    <row r="1084" spans="1:20">
      <c r="A1084" s="314">
        <v>2462</v>
      </c>
      <c r="B1084" s="315" t="s">
        <v>11</v>
      </c>
      <c r="C1084" s="316" t="s">
        <v>761</v>
      </c>
      <c r="D1084" s="317" t="s">
        <v>195</v>
      </c>
      <c r="E1084" s="317" t="s">
        <v>781</v>
      </c>
      <c r="F1084" s="318" t="s">
        <v>103</v>
      </c>
      <c r="G1084" s="316">
        <v>277.2</v>
      </c>
      <c r="H1084" s="316" t="s">
        <v>995</v>
      </c>
      <c r="I1084" s="320" t="s">
        <v>3303</v>
      </c>
      <c r="J1084" s="308" t="s">
        <v>764</v>
      </c>
      <c r="K1084" s="309" t="s">
        <v>781</v>
      </c>
      <c r="L1084" s="321" t="s">
        <v>781</v>
      </c>
      <c r="M1084" s="322" t="s">
        <v>781</v>
      </c>
      <c r="N1084" s="323" t="s">
        <v>781</v>
      </c>
      <c r="O1084" s="324" t="s">
        <v>781</v>
      </c>
      <c r="P1084" s="314" t="s">
        <v>3304</v>
      </c>
      <c r="S1084" s="314">
        <v>2462</v>
      </c>
      <c r="T1084" t="s">
        <v>281</v>
      </c>
    </row>
    <row r="1085" spans="1:20">
      <c r="A1085" s="314">
        <v>2462</v>
      </c>
      <c r="B1085" s="315" t="s">
        <v>1275</v>
      </c>
      <c r="C1085" s="316" t="s">
        <v>761</v>
      </c>
      <c r="D1085" s="317" t="s">
        <v>198</v>
      </c>
      <c r="E1085" s="317" t="s">
        <v>781</v>
      </c>
      <c r="F1085" s="318" t="s">
        <v>37</v>
      </c>
      <c r="G1085" s="316">
        <v>3309.53</v>
      </c>
      <c r="H1085" s="316" t="s">
        <v>3305</v>
      </c>
      <c r="I1085" s="320" t="s">
        <v>3306</v>
      </c>
      <c r="J1085" s="308" t="s">
        <v>1278</v>
      </c>
      <c r="K1085" s="309" t="s">
        <v>781</v>
      </c>
      <c r="L1085" s="321" t="s">
        <v>781</v>
      </c>
      <c r="M1085" s="322" t="s">
        <v>781</v>
      </c>
      <c r="N1085" s="323" t="s">
        <v>781</v>
      </c>
      <c r="O1085" s="324" t="s">
        <v>781</v>
      </c>
      <c r="P1085" s="314" t="s">
        <v>3307</v>
      </c>
      <c r="S1085" s="314">
        <v>2462</v>
      </c>
      <c r="T1085" t="s">
        <v>281</v>
      </c>
    </row>
    <row r="1086" spans="1:20">
      <c r="A1086" s="314">
        <v>2462</v>
      </c>
      <c r="B1086" s="315" t="s">
        <v>1275</v>
      </c>
      <c r="C1086" s="316" t="s">
        <v>761</v>
      </c>
      <c r="D1086" s="317" t="s">
        <v>198</v>
      </c>
      <c r="E1086" s="317" t="s">
        <v>781</v>
      </c>
      <c r="F1086" s="318" t="s">
        <v>43</v>
      </c>
      <c r="G1086" s="316">
        <v>5778.63</v>
      </c>
      <c r="H1086" s="316" t="s">
        <v>3305</v>
      </c>
      <c r="I1086" s="320" t="s">
        <v>3308</v>
      </c>
      <c r="J1086" s="308" t="s">
        <v>1278</v>
      </c>
      <c r="K1086" s="309" t="s">
        <v>781</v>
      </c>
      <c r="L1086" s="321" t="s">
        <v>781</v>
      </c>
      <c r="M1086" s="322" t="s">
        <v>781</v>
      </c>
      <c r="N1086" s="323" t="s">
        <v>781</v>
      </c>
      <c r="O1086" s="324" t="s">
        <v>781</v>
      </c>
      <c r="P1086" s="314" t="s">
        <v>3309</v>
      </c>
      <c r="S1086" s="314">
        <v>2462</v>
      </c>
      <c r="T1086" t="s">
        <v>281</v>
      </c>
    </row>
    <row r="1087" spans="1:20">
      <c r="A1087" s="314">
        <v>2462</v>
      </c>
      <c r="B1087" s="315" t="s">
        <v>1275</v>
      </c>
      <c r="C1087" s="316" t="s">
        <v>761</v>
      </c>
      <c r="D1087" s="317" t="s">
        <v>198</v>
      </c>
      <c r="E1087" s="317" t="s">
        <v>781</v>
      </c>
      <c r="F1087" s="318" t="s">
        <v>43</v>
      </c>
      <c r="G1087" s="316">
        <v>11337.67</v>
      </c>
      <c r="H1087" s="316" t="s">
        <v>3305</v>
      </c>
      <c r="I1087" s="320" t="s">
        <v>3310</v>
      </c>
      <c r="J1087" s="308" t="s">
        <v>1278</v>
      </c>
      <c r="K1087" s="309" t="s">
        <v>781</v>
      </c>
      <c r="L1087" s="321" t="s">
        <v>781</v>
      </c>
      <c r="M1087" s="322" t="s">
        <v>781</v>
      </c>
      <c r="N1087" s="323" t="s">
        <v>781</v>
      </c>
      <c r="O1087" s="324" t="s">
        <v>781</v>
      </c>
      <c r="P1087" s="314" t="s">
        <v>3311</v>
      </c>
      <c r="S1087" s="314">
        <v>2462</v>
      </c>
      <c r="T1087" t="s">
        <v>281</v>
      </c>
    </row>
    <row r="1088" spans="1:20">
      <c r="A1088" s="314">
        <v>2462</v>
      </c>
      <c r="B1088" s="315" t="s">
        <v>11</v>
      </c>
      <c r="C1088" s="316" t="s">
        <v>761</v>
      </c>
      <c r="D1088" s="317" t="s">
        <v>195</v>
      </c>
      <c r="E1088" s="317" t="s">
        <v>781</v>
      </c>
      <c r="F1088" s="318" t="s">
        <v>55</v>
      </c>
      <c r="G1088" s="316">
        <v>2951.24</v>
      </c>
      <c r="H1088" s="316" t="s">
        <v>3312</v>
      </c>
      <c r="I1088" s="320" t="s">
        <v>3313</v>
      </c>
      <c r="J1088" s="308" t="s">
        <v>3314</v>
      </c>
      <c r="K1088" s="309" t="s">
        <v>781</v>
      </c>
      <c r="L1088" s="321" t="s">
        <v>781</v>
      </c>
      <c r="M1088" s="322" t="s">
        <v>781</v>
      </c>
      <c r="N1088" s="323" t="s">
        <v>781</v>
      </c>
      <c r="O1088" s="324" t="s">
        <v>781</v>
      </c>
      <c r="P1088" s="314" t="s">
        <v>3315</v>
      </c>
      <c r="S1088" s="314">
        <v>2462</v>
      </c>
      <c r="T1088" t="s">
        <v>281</v>
      </c>
    </row>
    <row r="1089" spans="1:20">
      <c r="A1089" s="314">
        <v>2462</v>
      </c>
      <c r="B1089" s="315" t="s">
        <v>11</v>
      </c>
      <c r="C1089" s="316" t="s">
        <v>761</v>
      </c>
      <c r="D1089" s="317" t="s">
        <v>195</v>
      </c>
      <c r="E1089" s="317" t="s">
        <v>781</v>
      </c>
      <c r="F1089" s="318" t="s">
        <v>59</v>
      </c>
      <c r="G1089" s="316">
        <v>1955.4</v>
      </c>
      <c r="H1089" s="316" t="s">
        <v>3312</v>
      </c>
      <c r="I1089" s="320" t="s">
        <v>3313</v>
      </c>
      <c r="J1089" s="308" t="s">
        <v>3314</v>
      </c>
      <c r="K1089" s="309" t="s">
        <v>781</v>
      </c>
      <c r="L1089" s="321" t="s">
        <v>781</v>
      </c>
      <c r="M1089" s="322" t="s">
        <v>781</v>
      </c>
      <c r="N1089" s="323" t="s">
        <v>781</v>
      </c>
      <c r="O1089" s="324" t="s">
        <v>781</v>
      </c>
      <c r="P1089" s="314" t="s">
        <v>3316</v>
      </c>
      <c r="S1089" s="314">
        <v>2462</v>
      </c>
      <c r="T1089" t="s">
        <v>281</v>
      </c>
    </row>
    <row r="1090" spans="1:20">
      <c r="A1090" s="314">
        <v>2462</v>
      </c>
      <c r="B1090" s="315" t="s">
        <v>11</v>
      </c>
      <c r="C1090" s="316" t="s">
        <v>761</v>
      </c>
      <c r="D1090" s="317" t="s">
        <v>195</v>
      </c>
      <c r="E1090" s="317" t="s">
        <v>781</v>
      </c>
      <c r="F1090" s="318" t="s">
        <v>61</v>
      </c>
      <c r="G1090" s="316">
        <v>652.86</v>
      </c>
      <c r="H1090" s="316" t="s">
        <v>3312</v>
      </c>
      <c r="I1090" s="320" t="s">
        <v>3313</v>
      </c>
      <c r="J1090" s="308" t="s">
        <v>3314</v>
      </c>
      <c r="K1090" s="309" t="s">
        <v>781</v>
      </c>
      <c r="L1090" s="321" t="s">
        <v>781</v>
      </c>
      <c r="M1090" s="322" t="s">
        <v>781</v>
      </c>
      <c r="N1090" s="323" t="s">
        <v>781</v>
      </c>
      <c r="O1090" s="324" t="s">
        <v>781</v>
      </c>
      <c r="P1090" s="314" t="s">
        <v>3317</v>
      </c>
      <c r="S1090" s="314">
        <v>2462</v>
      </c>
      <c r="T1090" t="s">
        <v>281</v>
      </c>
    </row>
    <row r="1091" spans="1:20">
      <c r="A1091" s="314">
        <v>2462</v>
      </c>
      <c r="B1091" s="315" t="s">
        <v>11</v>
      </c>
      <c r="C1091" s="316" t="s">
        <v>761</v>
      </c>
      <c r="D1091" s="317" t="s">
        <v>195</v>
      </c>
      <c r="E1091" s="317" t="s">
        <v>781</v>
      </c>
      <c r="F1091" s="318" t="s">
        <v>67</v>
      </c>
      <c r="G1091" s="316">
        <v>504.82</v>
      </c>
      <c r="H1091" s="316" t="s">
        <v>3312</v>
      </c>
      <c r="I1091" s="320" t="s">
        <v>3313</v>
      </c>
      <c r="J1091" s="308" t="s">
        <v>3314</v>
      </c>
      <c r="K1091" s="309" t="s">
        <v>781</v>
      </c>
      <c r="L1091" s="321" t="s">
        <v>781</v>
      </c>
      <c r="M1091" s="322" t="s">
        <v>781</v>
      </c>
      <c r="N1091" s="323" t="s">
        <v>781</v>
      </c>
      <c r="O1091" s="324" t="s">
        <v>781</v>
      </c>
      <c r="P1091" s="314" t="s">
        <v>3318</v>
      </c>
      <c r="S1091" s="314">
        <v>2462</v>
      </c>
      <c r="T1091" t="s">
        <v>281</v>
      </c>
    </row>
    <row r="1092" spans="1:20">
      <c r="A1092" s="314">
        <v>2462</v>
      </c>
      <c r="B1092" s="315" t="s">
        <v>1105</v>
      </c>
      <c r="C1092" s="316" t="s">
        <v>761</v>
      </c>
      <c r="D1092" s="317" t="s">
        <v>193</v>
      </c>
      <c r="E1092" s="317" t="s">
        <v>781</v>
      </c>
      <c r="F1092" s="318" t="s">
        <v>91</v>
      </c>
      <c r="G1092" s="316">
        <v>1250</v>
      </c>
      <c r="H1092" s="316" t="s">
        <v>3319</v>
      </c>
      <c r="I1092" s="320" t="s">
        <v>3320</v>
      </c>
      <c r="J1092" s="345" t="s">
        <v>781</v>
      </c>
      <c r="K1092" s="312" t="s">
        <v>1108</v>
      </c>
      <c r="L1092" s="321" t="s">
        <v>549</v>
      </c>
      <c r="M1092" s="322" t="s">
        <v>781</v>
      </c>
      <c r="N1092" s="323" t="s">
        <v>781</v>
      </c>
      <c r="O1092" s="324" t="s">
        <v>781</v>
      </c>
      <c r="P1092" s="314" t="s">
        <v>3321</v>
      </c>
      <c r="S1092" s="314">
        <v>2462</v>
      </c>
      <c r="T1092" t="s">
        <v>281</v>
      </c>
    </row>
    <row r="1093" spans="1:20">
      <c r="A1093" s="314">
        <v>2462</v>
      </c>
      <c r="B1093" s="315" t="s">
        <v>1105</v>
      </c>
      <c r="C1093" s="316" t="s">
        <v>761</v>
      </c>
      <c r="D1093" s="317" t="s">
        <v>193</v>
      </c>
      <c r="E1093" s="317" t="s">
        <v>781</v>
      </c>
      <c r="F1093" s="318" t="s">
        <v>93</v>
      </c>
      <c r="G1093" s="316">
        <v>575.16</v>
      </c>
      <c r="H1093" s="316" t="s">
        <v>3322</v>
      </c>
      <c r="I1093" s="320" t="s">
        <v>3323</v>
      </c>
      <c r="J1093" s="345" t="s">
        <v>781</v>
      </c>
      <c r="K1093" s="312" t="s">
        <v>1108</v>
      </c>
      <c r="L1093" s="321" t="s">
        <v>549</v>
      </c>
      <c r="M1093" s="322" t="s">
        <v>781</v>
      </c>
      <c r="N1093" s="323" t="s">
        <v>781</v>
      </c>
      <c r="O1093" s="324" t="s">
        <v>781</v>
      </c>
      <c r="P1093" s="314" t="s">
        <v>3324</v>
      </c>
      <c r="S1093" s="314">
        <v>2462</v>
      </c>
      <c r="T1093" t="s">
        <v>281</v>
      </c>
    </row>
    <row r="1094" spans="1:20">
      <c r="A1094" s="314">
        <v>2462</v>
      </c>
      <c r="B1094" s="315" t="s">
        <v>1105</v>
      </c>
      <c r="C1094" s="316" t="s">
        <v>761</v>
      </c>
      <c r="D1094" s="317" t="s">
        <v>193</v>
      </c>
      <c r="E1094" s="317" t="s">
        <v>781</v>
      </c>
      <c r="F1094" s="318" t="s">
        <v>93</v>
      </c>
      <c r="G1094" s="316">
        <v>632</v>
      </c>
      <c r="H1094" s="316" t="s">
        <v>2377</v>
      </c>
      <c r="I1094" s="320" t="s">
        <v>3325</v>
      </c>
      <c r="J1094" s="345" t="s">
        <v>781</v>
      </c>
      <c r="K1094" s="312" t="s">
        <v>1108</v>
      </c>
      <c r="L1094" s="321" t="s">
        <v>549</v>
      </c>
      <c r="M1094" s="322" t="s">
        <v>781</v>
      </c>
      <c r="N1094" s="323" t="s">
        <v>781</v>
      </c>
      <c r="O1094" s="324" t="s">
        <v>781</v>
      </c>
      <c r="P1094" s="314" t="s">
        <v>3326</v>
      </c>
      <c r="S1094" s="314">
        <v>2462</v>
      </c>
      <c r="T1094" t="s">
        <v>281</v>
      </c>
    </row>
    <row r="1095" spans="1:20">
      <c r="A1095" s="314">
        <v>2462</v>
      </c>
      <c r="B1095" s="315" t="s">
        <v>1105</v>
      </c>
      <c r="C1095" s="316" t="s">
        <v>761</v>
      </c>
      <c r="D1095" s="317" t="s">
        <v>193</v>
      </c>
      <c r="E1095" s="317" t="s">
        <v>781</v>
      </c>
      <c r="F1095" s="318" t="s">
        <v>93</v>
      </c>
      <c r="G1095" s="316">
        <v>878.16</v>
      </c>
      <c r="H1095" s="316" t="s">
        <v>2343</v>
      </c>
      <c r="I1095" s="320" t="s">
        <v>3327</v>
      </c>
      <c r="J1095" s="345" t="s">
        <v>781</v>
      </c>
      <c r="K1095" s="312" t="s">
        <v>1108</v>
      </c>
      <c r="L1095" s="321" t="s">
        <v>549</v>
      </c>
      <c r="M1095" s="322" t="s">
        <v>781</v>
      </c>
      <c r="N1095" s="323" t="s">
        <v>781</v>
      </c>
      <c r="O1095" s="324" t="s">
        <v>781</v>
      </c>
      <c r="P1095" s="314" t="s">
        <v>3328</v>
      </c>
      <c r="S1095" s="314">
        <v>2462</v>
      </c>
      <c r="T1095" t="s">
        <v>281</v>
      </c>
    </row>
    <row r="1096" spans="1:20">
      <c r="A1096" s="314">
        <v>2462</v>
      </c>
      <c r="B1096" s="315" t="s">
        <v>1105</v>
      </c>
      <c r="C1096" s="316" t="s">
        <v>761</v>
      </c>
      <c r="D1096" s="317" t="s">
        <v>193</v>
      </c>
      <c r="E1096" s="317" t="s">
        <v>781</v>
      </c>
      <c r="F1096" s="318" t="s">
        <v>93</v>
      </c>
      <c r="G1096" s="316">
        <v>3082.82</v>
      </c>
      <c r="H1096" s="316" t="s">
        <v>3329</v>
      </c>
      <c r="I1096" s="320" t="s">
        <v>3330</v>
      </c>
      <c r="J1096" s="345" t="s">
        <v>781</v>
      </c>
      <c r="K1096" s="312" t="s">
        <v>1108</v>
      </c>
      <c r="L1096" s="321" t="s">
        <v>549</v>
      </c>
      <c r="M1096" s="322" t="s">
        <v>781</v>
      </c>
      <c r="N1096" s="323" t="s">
        <v>781</v>
      </c>
      <c r="O1096" s="324" t="s">
        <v>781</v>
      </c>
      <c r="P1096" s="314" t="s">
        <v>3331</v>
      </c>
      <c r="S1096" s="314">
        <v>2462</v>
      </c>
      <c r="T1096" t="s">
        <v>281</v>
      </c>
    </row>
    <row r="1097" spans="1:20">
      <c r="A1097" s="314">
        <v>2462</v>
      </c>
      <c r="B1097" s="315" t="s">
        <v>1105</v>
      </c>
      <c r="C1097" s="316" t="s">
        <v>761</v>
      </c>
      <c r="D1097" s="317" t="s">
        <v>193</v>
      </c>
      <c r="E1097" s="317" t="s">
        <v>781</v>
      </c>
      <c r="F1097" s="318" t="s">
        <v>93</v>
      </c>
      <c r="G1097" s="316">
        <v>636.79999999999995</v>
      </c>
      <c r="H1097" s="316" t="s">
        <v>3332</v>
      </c>
      <c r="I1097" s="320" t="s">
        <v>3333</v>
      </c>
      <c r="J1097" s="345" t="s">
        <v>781</v>
      </c>
      <c r="K1097" s="312" t="s">
        <v>1108</v>
      </c>
      <c r="L1097" s="321" t="s">
        <v>549</v>
      </c>
      <c r="M1097" s="322" t="s">
        <v>781</v>
      </c>
      <c r="N1097" s="323" t="s">
        <v>781</v>
      </c>
      <c r="O1097" s="324" t="s">
        <v>781</v>
      </c>
      <c r="P1097" s="314" t="s">
        <v>3334</v>
      </c>
      <c r="S1097" s="314">
        <v>2462</v>
      </c>
      <c r="T1097" t="s">
        <v>281</v>
      </c>
    </row>
    <row r="1098" spans="1:20">
      <c r="A1098" s="314">
        <v>2462</v>
      </c>
      <c r="B1098" s="315" t="s">
        <v>10</v>
      </c>
      <c r="C1098" s="316" t="s">
        <v>761</v>
      </c>
      <c r="D1098" s="317" t="s">
        <v>191</v>
      </c>
      <c r="E1098" s="317" t="s">
        <v>781</v>
      </c>
      <c r="F1098" s="318" t="s">
        <v>37</v>
      </c>
      <c r="G1098" s="316">
        <v>1210</v>
      </c>
      <c r="H1098" s="316" t="s">
        <v>3305</v>
      </c>
      <c r="I1098" s="320" t="s">
        <v>3335</v>
      </c>
      <c r="J1098" s="335" t="s">
        <v>781</v>
      </c>
      <c r="K1098" s="312" t="s">
        <v>1328</v>
      </c>
      <c r="L1098" s="321" t="s">
        <v>549</v>
      </c>
      <c r="M1098" s="322" t="s">
        <v>781</v>
      </c>
      <c r="N1098" s="323" t="s">
        <v>781</v>
      </c>
      <c r="O1098" s="324" t="s">
        <v>781</v>
      </c>
      <c r="P1098" s="314" t="s">
        <v>3336</v>
      </c>
      <c r="S1098" s="314">
        <v>2462</v>
      </c>
      <c r="T1098" t="s">
        <v>281</v>
      </c>
    </row>
    <row r="1099" spans="1:20">
      <c r="A1099" s="314">
        <v>2462</v>
      </c>
      <c r="B1099" s="315" t="s">
        <v>10</v>
      </c>
      <c r="C1099" s="316" t="s">
        <v>761</v>
      </c>
      <c r="D1099" s="317" t="s">
        <v>191</v>
      </c>
      <c r="E1099" s="317" t="s">
        <v>781</v>
      </c>
      <c r="F1099" s="318" t="s">
        <v>43</v>
      </c>
      <c r="G1099" s="316">
        <v>211.45</v>
      </c>
      <c r="H1099" s="316" t="s">
        <v>3305</v>
      </c>
      <c r="I1099" s="320" t="s">
        <v>3337</v>
      </c>
      <c r="J1099" s="335" t="s">
        <v>781</v>
      </c>
      <c r="K1099" s="312" t="s">
        <v>1328</v>
      </c>
      <c r="L1099" s="321" t="s">
        <v>549</v>
      </c>
      <c r="M1099" s="322" t="s">
        <v>781</v>
      </c>
      <c r="N1099" s="323" t="s">
        <v>781</v>
      </c>
      <c r="O1099" s="324" t="s">
        <v>781</v>
      </c>
      <c r="P1099" s="314" t="s">
        <v>3338</v>
      </c>
      <c r="S1099" s="314">
        <v>2462</v>
      </c>
      <c r="T1099" t="s">
        <v>281</v>
      </c>
    </row>
    <row r="1100" spans="1:20">
      <c r="A1100" s="314">
        <v>2462</v>
      </c>
      <c r="B1100" s="315" t="s">
        <v>10</v>
      </c>
      <c r="C1100" s="316" t="s">
        <v>761</v>
      </c>
      <c r="D1100" s="317" t="s">
        <v>191</v>
      </c>
      <c r="E1100" s="317" t="s">
        <v>781</v>
      </c>
      <c r="F1100" s="318" t="s">
        <v>37</v>
      </c>
      <c r="G1100" s="316">
        <v>1005.4</v>
      </c>
      <c r="H1100" s="316" t="s">
        <v>3305</v>
      </c>
      <c r="I1100" s="320" t="s">
        <v>3339</v>
      </c>
      <c r="J1100" s="335" t="s">
        <v>781</v>
      </c>
      <c r="K1100" s="312" t="s">
        <v>1328</v>
      </c>
      <c r="L1100" s="321" t="s">
        <v>549</v>
      </c>
      <c r="M1100" s="322" t="s">
        <v>781</v>
      </c>
      <c r="N1100" s="323" t="s">
        <v>781</v>
      </c>
      <c r="O1100" s="324" t="s">
        <v>781</v>
      </c>
      <c r="P1100" s="314" t="s">
        <v>3340</v>
      </c>
      <c r="S1100" s="314">
        <v>2462</v>
      </c>
      <c r="T1100" t="s">
        <v>281</v>
      </c>
    </row>
    <row r="1101" spans="1:20">
      <c r="A1101" s="314">
        <v>2462</v>
      </c>
      <c r="B1101" s="315" t="s">
        <v>10</v>
      </c>
      <c r="C1101" s="316" t="s">
        <v>761</v>
      </c>
      <c r="D1101" s="317" t="s">
        <v>191</v>
      </c>
      <c r="E1101" s="317" t="s">
        <v>781</v>
      </c>
      <c r="F1101" s="318" t="s">
        <v>43</v>
      </c>
      <c r="G1101" s="316">
        <v>417.2</v>
      </c>
      <c r="H1101" s="316" t="s">
        <v>3305</v>
      </c>
      <c r="I1101" s="320" t="s">
        <v>3341</v>
      </c>
      <c r="J1101" s="335" t="s">
        <v>781</v>
      </c>
      <c r="K1101" s="312" t="s">
        <v>1328</v>
      </c>
      <c r="L1101" s="321" t="s">
        <v>549</v>
      </c>
      <c r="M1101" s="322" t="s">
        <v>781</v>
      </c>
      <c r="N1101" s="323" t="s">
        <v>781</v>
      </c>
      <c r="O1101" s="324" t="s">
        <v>781</v>
      </c>
      <c r="P1101" s="314" t="s">
        <v>3342</v>
      </c>
      <c r="S1101" s="314">
        <v>2462</v>
      </c>
      <c r="T1101" t="s">
        <v>281</v>
      </c>
    </row>
    <row r="1102" spans="1:20">
      <c r="A1102" s="314">
        <v>2462</v>
      </c>
      <c r="B1102" s="315" t="s">
        <v>10</v>
      </c>
      <c r="C1102" s="316" t="s">
        <v>761</v>
      </c>
      <c r="D1102" s="317" t="s">
        <v>191</v>
      </c>
      <c r="E1102" s="317" t="s">
        <v>781</v>
      </c>
      <c r="F1102" s="318" t="s">
        <v>35</v>
      </c>
      <c r="G1102" s="316">
        <v>11875</v>
      </c>
      <c r="H1102" s="316" t="s">
        <v>1266</v>
      </c>
      <c r="I1102" s="320" t="s">
        <v>3343</v>
      </c>
      <c r="J1102" s="335" t="s">
        <v>781</v>
      </c>
      <c r="K1102" s="312" t="s">
        <v>1328</v>
      </c>
      <c r="L1102" s="321" t="s">
        <v>549</v>
      </c>
      <c r="M1102" s="322" t="s">
        <v>781</v>
      </c>
      <c r="N1102" s="323" t="s">
        <v>781</v>
      </c>
      <c r="O1102" s="324" t="s">
        <v>781</v>
      </c>
      <c r="P1102" s="314" t="s">
        <v>3344</v>
      </c>
      <c r="S1102" s="314">
        <v>2462</v>
      </c>
      <c r="T1102" t="s">
        <v>281</v>
      </c>
    </row>
    <row r="1103" spans="1:20">
      <c r="A1103" s="314">
        <v>2462</v>
      </c>
      <c r="B1103" s="315" t="s">
        <v>11</v>
      </c>
      <c r="C1103" s="316" t="s">
        <v>761</v>
      </c>
      <c r="D1103" s="317" t="s">
        <v>195</v>
      </c>
      <c r="E1103" s="317" t="s">
        <v>781</v>
      </c>
      <c r="F1103" s="318" t="s">
        <v>105</v>
      </c>
      <c r="G1103" s="316">
        <v>220</v>
      </c>
      <c r="H1103" s="316" t="s">
        <v>3345</v>
      </c>
      <c r="I1103" s="320" t="s">
        <v>3346</v>
      </c>
      <c r="J1103" s="308" t="s">
        <v>764</v>
      </c>
      <c r="K1103" s="309" t="s">
        <v>781</v>
      </c>
      <c r="L1103" s="321" t="s">
        <v>781</v>
      </c>
      <c r="M1103" s="322" t="s">
        <v>781</v>
      </c>
      <c r="N1103" s="323" t="s">
        <v>781</v>
      </c>
      <c r="O1103" s="324" t="s">
        <v>781</v>
      </c>
      <c r="P1103" s="314" t="s">
        <v>3347</v>
      </c>
      <c r="S1103" s="314">
        <v>2462</v>
      </c>
      <c r="T1103" t="s">
        <v>281</v>
      </c>
    </row>
    <row r="1104" spans="1:20">
      <c r="A1104" s="326">
        <v>7012</v>
      </c>
      <c r="B1104" s="327" t="s">
        <v>10</v>
      </c>
      <c r="C1104" s="304" t="s">
        <v>754</v>
      </c>
      <c r="D1104" s="304" t="s">
        <v>192</v>
      </c>
      <c r="E1104" s="304" t="s">
        <v>755</v>
      </c>
      <c r="F1104" s="328" t="s">
        <v>35</v>
      </c>
      <c r="G1104" s="304">
        <v>95.22</v>
      </c>
      <c r="H1104" s="304" t="s">
        <v>756</v>
      </c>
      <c r="I1104" s="333" t="s">
        <v>757</v>
      </c>
      <c r="J1104" s="331" t="s">
        <v>781</v>
      </c>
      <c r="K1104" s="312" t="s">
        <v>758</v>
      </c>
      <c r="L1104" s="332" t="s">
        <v>549</v>
      </c>
      <c r="M1104" s="304" t="s">
        <v>781</v>
      </c>
      <c r="N1104" s="304" t="s">
        <v>781</v>
      </c>
      <c r="O1104" s="326" t="s">
        <v>781</v>
      </c>
      <c r="P1104" s="326" t="s">
        <v>3348</v>
      </c>
      <c r="S1104" s="326">
        <v>7012</v>
      </c>
      <c r="T1104" t="s">
        <v>281</v>
      </c>
    </row>
    <row r="1105" spans="1:20">
      <c r="A1105" s="326">
        <v>2127</v>
      </c>
      <c r="B1105" s="327" t="s">
        <v>11</v>
      </c>
      <c r="C1105" s="304" t="s">
        <v>754</v>
      </c>
      <c r="D1105" s="304" t="s">
        <v>196</v>
      </c>
      <c r="E1105" s="304" t="s">
        <v>755</v>
      </c>
      <c r="F1105" s="328" t="s">
        <v>110</v>
      </c>
      <c r="G1105" s="304">
        <v>361.9</v>
      </c>
      <c r="H1105" s="304" t="s">
        <v>756</v>
      </c>
      <c r="I1105" s="333" t="s">
        <v>1007</v>
      </c>
      <c r="J1105" s="308" t="s">
        <v>819</v>
      </c>
      <c r="K1105" s="334" t="s">
        <v>781</v>
      </c>
      <c r="L1105" s="332" t="s">
        <v>781</v>
      </c>
      <c r="M1105" s="304" t="s">
        <v>781</v>
      </c>
      <c r="N1105" s="304" t="s">
        <v>781</v>
      </c>
      <c r="O1105" s="326" t="s">
        <v>781</v>
      </c>
      <c r="P1105" s="326" t="s">
        <v>3349</v>
      </c>
      <c r="S1105" s="326">
        <v>2127</v>
      </c>
      <c r="T1105" t="s">
        <v>281</v>
      </c>
    </row>
    <row r="1106" spans="1:20">
      <c r="A1106" s="301">
        <v>2127</v>
      </c>
      <c r="B1106" s="302" t="s">
        <v>11</v>
      </c>
      <c r="C1106" s="303" t="s">
        <v>761</v>
      </c>
      <c r="D1106" s="304" t="s">
        <v>195</v>
      </c>
      <c r="E1106" s="304" t="s">
        <v>781</v>
      </c>
      <c r="F1106" s="305" t="s">
        <v>103</v>
      </c>
      <c r="G1106" s="303">
        <v>18906.47</v>
      </c>
      <c r="H1106" s="303" t="s">
        <v>3350</v>
      </c>
      <c r="I1106" s="344" t="s">
        <v>3351</v>
      </c>
      <c r="J1106" s="308" t="s">
        <v>819</v>
      </c>
      <c r="K1106" s="309" t="s">
        <v>781</v>
      </c>
      <c r="L1106" s="310" t="s">
        <v>781</v>
      </c>
      <c r="M1106" s="311" t="s">
        <v>781</v>
      </c>
      <c r="N1106" s="312" t="s">
        <v>781</v>
      </c>
      <c r="O1106" s="313" t="s">
        <v>781</v>
      </c>
      <c r="P1106" s="301" t="s">
        <v>3352</v>
      </c>
      <c r="S1106" s="301">
        <v>2127</v>
      </c>
      <c r="T1106" t="s">
        <v>281</v>
      </c>
    </row>
    <row r="1107" spans="1:20">
      <c r="A1107" s="314">
        <v>2127</v>
      </c>
      <c r="B1107" s="315" t="s">
        <v>11</v>
      </c>
      <c r="C1107" s="316" t="s">
        <v>761</v>
      </c>
      <c r="D1107" s="317" t="s">
        <v>195</v>
      </c>
      <c r="E1107" s="317" t="s">
        <v>781</v>
      </c>
      <c r="F1107" s="318" t="s">
        <v>85</v>
      </c>
      <c r="G1107" s="316">
        <v>11271.78</v>
      </c>
      <c r="H1107" s="316" t="s">
        <v>3353</v>
      </c>
      <c r="I1107" s="320" t="s">
        <v>3354</v>
      </c>
      <c r="J1107" s="308" t="s">
        <v>819</v>
      </c>
      <c r="K1107" s="309" t="s">
        <v>781</v>
      </c>
      <c r="L1107" s="321" t="s">
        <v>781</v>
      </c>
      <c r="M1107" s="322" t="s">
        <v>781</v>
      </c>
      <c r="N1107" s="323" t="s">
        <v>781</v>
      </c>
      <c r="O1107" s="324" t="s">
        <v>781</v>
      </c>
      <c r="P1107" s="314" t="s">
        <v>3355</v>
      </c>
      <c r="S1107" s="314">
        <v>2127</v>
      </c>
      <c r="T1107" t="s">
        <v>281</v>
      </c>
    </row>
    <row r="1108" spans="1:20">
      <c r="A1108" s="314">
        <v>2127</v>
      </c>
      <c r="B1108" s="315" t="s">
        <v>11</v>
      </c>
      <c r="C1108" s="316" t="s">
        <v>761</v>
      </c>
      <c r="D1108" s="317" t="s">
        <v>195</v>
      </c>
      <c r="E1108" s="317" t="s">
        <v>781</v>
      </c>
      <c r="F1108" s="318" t="s">
        <v>85</v>
      </c>
      <c r="G1108" s="316">
        <v>22652.7</v>
      </c>
      <c r="H1108" s="316" t="s">
        <v>3356</v>
      </c>
      <c r="I1108" s="320" t="s">
        <v>3357</v>
      </c>
      <c r="J1108" s="308" t="s">
        <v>819</v>
      </c>
      <c r="K1108" s="309" t="s">
        <v>781</v>
      </c>
      <c r="L1108" s="321" t="s">
        <v>781</v>
      </c>
      <c r="M1108" s="322" t="s">
        <v>781</v>
      </c>
      <c r="N1108" s="323" t="s">
        <v>781</v>
      </c>
      <c r="O1108" s="324" t="s">
        <v>781</v>
      </c>
      <c r="P1108" s="314" t="s">
        <v>3358</v>
      </c>
      <c r="S1108" s="314">
        <v>2127</v>
      </c>
      <c r="T1108" t="s">
        <v>281</v>
      </c>
    </row>
    <row r="1109" spans="1:20">
      <c r="A1109" s="314">
        <v>2127</v>
      </c>
      <c r="B1109" s="315" t="s">
        <v>11</v>
      </c>
      <c r="C1109" s="316" t="s">
        <v>761</v>
      </c>
      <c r="D1109" s="317" t="s">
        <v>195</v>
      </c>
      <c r="E1109" s="317" t="s">
        <v>781</v>
      </c>
      <c r="F1109" s="318" t="s">
        <v>87</v>
      </c>
      <c r="G1109" s="316">
        <v>6278.52</v>
      </c>
      <c r="H1109" s="316" t="s">
        <v>3359</v>
      </c>
      <c r="I1109" s="320" t="s">
        <v>3360</v>
      </c>
      <c r="J1109" s="308" t="s">
        <v>819</v>
      </c>
      <c r="K1109" s="309" t="s">
        <v>781</v>
      </c>
      <c r="L1109" s="321" t="s">
        <v>781</v>
      </c>
      <c r="M1109" s="322" t="s">
        <v>781</v>
      </c>
      <c r="N1109" s="323" t="s">
        <v>781</v>
      </c>
      <c r="O1109" s="324" t="s">
        <v>781</v>
      </c>
      <c r="P1109" s="314" t="s">
        <v>3361</v>
      </c>
      <c r="S1109" s="314">
        <v>2127</v>
      </c>
      <c r="T1109" t="s">
        <v>281</v>
      </c>
    </row>
    <row r="1110" spans="1:20">
      <c r="A1110" s="301">
        <v>2129</v>
      </c>
      <c r="B1110" s="302" t="s">
        <v>1105</v>
      </c>
      <c r="C1110" s="303" t="s">
        <v>761</v>
      </c>
      <c r="D1110" s="304" t="s">
        <v>193</v>
      </c>
      <c r="E1110" s="304" t="s">
        <v>781</v>
      </c>
      <c r="F1110" s="305" t="s">
        <v>93</v>
      </c>
      <c r="G1110" s="303">
        <v>82.5</v>
      </c>
      <c r="H1110" s="303" t="s">
        <v>3362</v>
      </c>
      <c r="I1110" s="344" t="s">
        <v>3363</v>
      </c>
      <c r="J1110" s="345" t="s">
        <v>781</v>
      </c>
      <c r="K1110" s="312" t="s">
        <v>1108</v>
      </c>
      <c r="L1110" s="310" t="s">
        <v>549</v>
      </c>
      <c r="M1110" s="311" t="s">
        <v>781</v>
      </c>
      <c r="N1110" s="312" t="s">
        <v>781</v>
      </c>
      <c r="O1110" s="313" t="s">
        <v>781</v>
      </c>
      <c r="P1110" s="301" t="s">
        <v>3364</v>
      </c>
      <c r="S1110" s="301">
        <v>2129</v>
      </c>
      <c r="T1110" t="s">
        <v>281</v>
      </c>
    </row>
    <row r="1111" spans="1:20">
      <c r="A1111" s="314">
        <v>2129</v>
      </c>
      <c r="B1111" s="315" t="s">
        <v>1105</v>
      </c>
      <c r="C1111" s="316" t="s">
        <v>761</v>
      </c>
      <c r="D1111" s="317" t="s">
        <v>193</v>
      </c>
      <c r="E1111" s="317" t="s">
        <v>781</v>
      </c>
      <c r="F1111" s="318" t="s">
        <v>93</v>
      </c>
      <c r="G1111" s="316">
        <v>100</v>
      </c>
      <c r="H1111" s="316" t="s">
        <v>3365</v>
      </c>
      <c r="I1111" s="320" t="s">
        <v>3366</v>
      </c>
      <c r="J1111" s="345" t="s">
        <v>781</v>
      </c>
      <c r="K1111" s="312" t="s">
        <v>1108</v>
      </c>
      <c r="L1111" s="321" t="s">
        <v>549</v>
      </c>
      <c r="M1111" s="322" t="s">
        <v>781</v>
      </c>
      <c r="N1111" s="323" t="s">
        <v>781</v>
      </c>
      <c r="O1111" s="324" t="s">
        <v>781</v>
      </c>
      <c r="P1111" s="314" t="s">
        <v>3367</v>
      </c>
      <c r="S1111" s="314">
        <v>2129</v>
      </c>
      <c r="T1111" t="s">
        <v>281</v>
      </c>
    </row>
    <row r="1112" spans="1:20">
      <c r="A1112" s="314">
        <v>2129</v>
      </c>
      <c r="B1112" s="315" t="s">
        <v>1105</v>
      </c>
      <c r="C1112" s="316" t="s">
        <v>761</v>
      </c>
      <c r="D1112" s="317" t="s">
        <v>193</v>
      </c>
      <c r="E1112" s="317" t="s">
        <v>781</v>
      </c>
      <c r="F1112" s="318" t="s">
        <v>93</v>
      </c>
      <c r="G1112" s="316">
        <v>152.08333329999999</v>
      </c>
      <c r="H1112" s="316" t="s">
        <v>1246</v>
      </c>
      <c r="I1112" s="320" t="s">
        <v>3368</v>
      </c>
      <c r="J1112" s="345" t="s">
        <v>781</v>
      </c>
      <c r="K1112" s="312" t="s">
        <v>1108</v>
      </c>
      <c r="L1112" s="321" t="s">
        <v>549</v>
      </c>
      <c r="M1112" s="322" t="s">
        <v>781</v>
      </c>
      <c r="N1112" s="323" t="s">
        <v>781</v>
      </c>
      <c r="O1112" s="324" t="s">
        <v>781</v>
      </c>
      <c r="P1112" s="314" t="s">
        <v>3369</v>
      </c>
      <c r="S1112" s="314">
        <v>2129</v>
      </c>
      <c r="T1112" t="s">
        <v>281</v>
      </c>
    </row>
    <row r="1113" spans="1:20">
      <c r="A1113" s="314">
        <v>2129</v>
      </c>
      <c r="B1113" s="315" t="s">
        <v>1105</v>
      </c>
      <c r="C1113" s="316" t="s">
        <v>761</v>
      </c>
      <c r="D1113" s="317" t="s">
        <v>193</v>
      </c>
      <c r="E1113" s="317" t="s">
        <v>781</v>
      </c>
      <c r="F1113" s="318" t="s">
        <v>97</v>
      </c>
      <c r="G1113" s="316">
        <v>416.66666670000001</v>
      </c>
      <c r="H1113" s="316" t="s">
        <v>3370</v>
      </c>
      <c r="I1113" s="320" t="s">
        <v>3371</v>
      </c>
      <c r="J1113" s="345" t="s">
        <v>781</v>
      </c>
      <c r="K1113" s="312" t="s">
        <v>1108</v>
      </c>
      <c r="L1113" s="321" t="s">
        <v>549</v>
      </c>
      <c r="M1113" s="322" t="s">
        <v>781</v>
      </c>
      <c r="N1113" s="323" t="s">
        <v>781</v>
      </c>
      <c r="O1113" s="324" t="s">
        <v>781</v>
      </c>
      <c r="P1113" s="314" t="s">
        <v>3372</v>
      </c>
      <c r="S1113" s="314">
        <v>2129</v>
      </c>
      <c r="T1113" t="s">
        <v>281</v>
      </c>
    </row>
    <row r="1114" spans="1:20">
      <c r="A1114" s="314">
        <v>2129</v>
      </c>
      <c r="B1114" s="315" t="s">
        <v>1105</v>
      </c>
      <c r="C1114" s="316" t="s">
        <v>761</v>
      </c>
      <c r="D1114" s="317" t="s">
        <v>193</v>
      </c>
      <c r="E1114" s="317" t="s">
        <v>781</v>
      </c>
      <c r="F1114" s="318" t="s">
        <v>89</v>
      </c>
      <c r="G1114" s="316">
        <v>97.5</v>
      </c>
      <c r="H1114" s="316" t="s">
        <v>3373</v>
      </c>
      <c r="I1114" s="320" t="s">
        <v>3374</v>
      </c>
      <c r="J1114" s="345" t="s">
        <v>781</v>
      </c>
      <c r="K1114" s="312" t="s">
        <v>1108</v>
      </c>
      <c r="L1114" s="321" t="s">
        <v>549</v>
      </c>
      <c r="M1114" s="322" t="s">
        <v>781</v>
      </c>
      <c r="N1114" s="323" t="s">
        <v>781</v>
      </c>
      <c r="O1114" s="324" t="s">
        <v>781</v>
      </c>
      <c r="P1114" s="314" t="s">
        <v>3375</v>
      </c>
      <c r="S1114" s="314">
        <v>2129</v>
      </c>
      <c r="T1114" t="s">
        <v>281</v>
      </c>
    </row>
    <row r="1115" spans="1:20">
      <c r="A1115" s="314">
        <v>2129</v>
      </c>
      <c r="B1115" s="315" t="s">
        <v>1105</v>
      </c>
      <c r="C1115" s="316" t="s">
        <v>761</v>
      </c>
      <c r="D1115" s="317" t="s">
        <v>193</v>
      </c>
      <c r="E1115" s="317" t="s">
        <v>781</v>
      </c>
      <c r="F1115" s="318" t="s">
        <v>93</v>
      </c>
      <c r="G1115" s="316">
        <v>1093.75</v>
      </c>
      <c r="H1115" s="316" t="s">
        <v>3376</v>
      </c>
      <c r="I1115" s="320" t="s">
        <v>3377</v>
      </c>
      <c r="J1115" s="345" t="s">
        <v>781</v>
      </c>
      <c r="K1115" s="312" t="s">
        <v>1108</v>
      </c>
      <c r="L1115" s="321" t="s">
        <v>549</v>
      </c>
      <c r="M1115" s="322" t="s">
        <v>781</v>
      </c>
      <c r="N1115" s="323" t="s">
        <v>781</v>
      </c>
      <c r="O1115" s="324" t="s">
        <v>781</v>
      </c>
      <c r="P1115" s="314" t="s">
        <v>3378</v>
      </c>
      <c r="S1115" s="314">
        <v>2129</v>
      </c>
      <c r="T1115" t="s">
        <v>281</v>
      </c>
    </row>
    <row r="1116" spans="1:20">
      <c r="A1116" s="314">
        <v>2129</v>
      </c>
      <c r="B1116" s="315" t="s">
        <v>1105</v>
      </c>
      <c r="C1116" s="316" t="s">
        <v>761</v>
      </c>
      <c r="D1116" s="317" t="s">
        <v>193</v>
      </c>
      <c r="E1116" s="317" t="s">
        <v>781</v>
      </c>
      <c r="F1116" s="318" t="s">
        <v>93</v>
      </c>
      <c r="G1116" s="316">
        <v>225</v>
      </c>
      <c r="H1116" s="316" t="s">
        <v>3379</v>
      </c>
      <c r="I1116" s="320" t="s">
        <v>3380</v>
      </c>
      <c r="J1116" s="345" t="s">
        <v>781</v>
      </c>
      <c r="K1116" s="312" t="s">
        <v>1108</v>
      </c>
      <c r="L1116" s="321" t="s">
        <v>549</v>
      </c>
      <c r="M1116" s="322" t="s">
        <v>781</v>
      </c>
      <c r="N1116" s="323" t="s">
        <v>781</v>
      </c>
      <c r="O1116" s="324" t="s">
        <v>781</v>
      </c>
      <c r="P1116" s="314" t="s">
        <v>3381</v>
      </c>
      <c r="S1116" s="314">
        <v>2129</v>
      </c>
      <c r="T1116" t="s">
        <v>281</v>
      </c>
    </row>
    <row r="1117" spans="1:20">
      <c r="A1117" s="314">
        <v>2129</v>
      </c>
      <c r="B1117" s="315" t="s">
        <v>1105</v>
      </c>
      <c r="C1117" s="316" t="s">
        <v>761</v>
      </c>
      <c r="D1117" s="317" t="s">
        <v>193</v>
      </c>
      <c r="E1117" s="317" t="s">
        <v>781</v>
      </c>
      <c r="F1117" s="318" t="s">
        <v>93</v>
      </c>
      <c r="G1117" s="316">
        <v>32.916666669999998</v>
      </c>
      <c r="H1117" s="316" t="s">
        <v>3382</v>
      </c>
      <c r="I1117" s="320" t="s">
        <v>3383</v>
      </c>
      <c r="J1117" s="345" t="s">
        <v>781</v>
      </c>
      <c r="K1117" s="312" t="s">
        <v>1108</v>
      </c>
      <c r="L1117" s="321" t="s">
        <v>549</v>
      </c>
      <c r="M1117" s="322" t="s">
        <v>781</v>
      </c>
      <c r="N1117" s="323" t="s">
        <v>781</v>
      </c>
      <c r="O1117" s="324" t="s">
        <v>781</v>
      </c>
      <c r="P1117" s="314" t="s">
        <v>3384</v>
      </c>
      <c r="S1117" s="314">
        <v>2129</v>
      </c>
      <c r="T1117" t="s">
        <v>281</v>
      </c>
    </row>
    <row r="1118" spans="1:20">
      <c r="A1118" s="314">
        <v>2129</v>
      </c>
      <c r="B1118" s="315" t="s">
        <v>1105</v>
      </c>
      <c r="C1118" s="316" t="s">
        <v>761</v>
      </c>
      <c r="D1118" s="317" t="s">
        <v>193</v>
      </c>
      <c r="E1118" s="317" t="s">
        <v>781</v>
      </c>
      <c r="F1118" s="318" t="s">
        <v>97</v>
      </c>
      <c r="G1118" s="316">
        <v>200</v>
      </c>
      <c r="H1118" s="316" t="s">
        <v>3385</v>
      </c>
      <c r="I1118" s="320" t="s">
        <v>3386</v>
      </c>
      <c r="J1118" s="345" t="s">
        <v>781</v>
      </c>
      <c r="K1118" s="312" t="s">
        <v>1108</v>
      </c>
      <c r="L1118" s="321" t="s">
        <v>549</v>
      </c>
      <c r="M1118" s="322" t="s">
        <v>781</v>
      </c>
      <c r="N1118" s="323" t="s">
        <v>781</v>
      </c>
      <c r="O1118" s="324" t="s">
        <v>781</v>
      </c>
      <c r="P1118" s="314" t="s">
        <v>3387</v>
      </c>
      <c r="S1118" s="314">
        <v>2129</v>
      </c>
      <c r="T1118" t="s">
        <v>281</v>
      </c>
    </row>
    <row r="1119" spans="1:20">
      <c r="A1119" s="314">
        <v>2129</v>
      </c>
      <c r="B1119" s="315" t="s">
        <v>1105</v>
      </c>
      <c r="C1119" s="316" t="s">
        <v>761</v>
      </c>
      <c r="D1119" s="317" t="s">
        <v>193</v>
      </c>
      <c r="E1119" s="317" t="s">
        <v>781</v>
      </c>
      <c r="F1119" s="318" t="s">
        <v>97</v>
      </c>
      <c r="G1119" s="316">
        <v>258.58249999999998</v>
      </c>
      <c r="H1119" s="316" t="s">
        <v>3388</v>
      </c>
      <c r="I1119" s="320" t="s">
        <v>3389</v>
      </c>
      <c r="J1119" s="345" t="s">
        <v>781</v>
      </c>
      <c r="K1119" s="312" t="s">
        <v>1108</v>
      </c>
      <c r="L1119" s="321" t="s">
        <v>549</v>
      </c>
      <c r="M1119" s="322" t="s">
        <v>781</v>
      </c>
      <c r="N1119" s="323" t="s">
        <v>781</v>
      </c>
      <c r="O1119" s="324" t="s">
        <v>781</v>
      </c>
      <c r="P1119" s="314" t="s">
        <v>3390</v>
      </c>
      <c r="S1119" s="314">
        <v>2129</v>
      </c>
      <c r="T1119" t="s">
        <v>281</v>
      </c>
    </row>
    <row r="1120" spans="1:20">
      <c r="A1120" s="314">
        <v>2129</v>
      </c>
      <c r="B1120" s="315" t="s">
        <v>1105</v>
      </c>
      <c r="C1120" s="316" t="s">
        <v>761</v>
      </c>
      <c r="D1120" s="317" t="s">
        <v>193</v>
      </c>
      <c r="E1120" s="317" t="s">
        <v>781</v>
      </c>
      <c r="F1120" s="318" t="s">
        <v>93</v>
      </c>
      <c r="G1120" s="316">
        <v>33.529411760000002</v>
      </c>
      <c r="H1120" s="316" t="s">
        <v>3391</v>
      </c>
      <c r="I1120" s="320" t="s">
        <v>3392</v>
      </c>
      <c r="J1120" s="345" t="s">
        <v>781</v>
      </c>
      <c r="K1120" s="312" t="s">
        <v>1108</v>
      </c>
      <c r="L1120" s="321" t="s">
        <v>549</v>
      </c>
      <c r="M1120" s="322" t="s">
        <v>781</v>
      </c>
      <c r="N1120" s="323" t="s">
        <v>781</v>
      </c>
      <c r="O1120" s="324" t="s">
        <v>781</v>
      </c>
      <c r="P1120" s="314" t="s">
        <v>3393</v>
      </c>
      <c r="S1120" s="314">
        <v>2129</v>
      </c>
      <c r="T1120" t="s">
        <v>281</v>
      </c>
    </row>
    <row r="1121" spans="1:20">
      <c r="A1121" s="314">
        <v>2129</v>
      </c>
      <c r="B1121" s="315" t="s">
        <v>1105</v>
      </c>
      <c r="C1121" s="316" t="s">
        <v>761</v>
      </c>
      <c r="D1121" s="317" t="s">
        <v>193</v>
      </c>
      <c r="E1121" s="317" t="s">
        <v>781</v>
      </c>
      <c r="F1121" s="318" t="s">
        <v>93</v>
      </c>
      <c r="G1121" s="316">
        <v>121.45833330000001</v>
      </c>
      <c r="H1121" s="316" t="s">
        <v>3394</v>
      </c>
      <c r="I1121" s="320" t="s">
        <v>3395</v>
      </c>
      <c r="J1121" s="345" t="s">
        <v>781</v>
      </c>
      <c r="K1121" s="312" t="s">
        <v>1108</v>
      </c>
      <c r="L1121" s="321" t="s">
        <v>549</v>
      </c>
      <c r="M1121" s="322" t="s">
        <v>781</v>
      </c>
      <c r="N1121" s="323" t="s">
        <v>781</v>
      </c>
      <c r="O1121" s="324" t="s">
        <v>781</v>
      </c>
      <c r="P1121" s="314" t="s">
        <v>3396</v>
      </c>
      <c r="S1121" s="314">
        <v>2129</v>
      </c>
      <c r="T1121" t="s">
        <v>281</v>
      </c>
    </row>
    <row r="1122" spans="1:20">
      <c r="A1122" s="314">
        <v>2129</v>
      </c>
      <c r="B1122" s="315" t="s">
        <v>1105</v>
      </c>
      <c r="C1122" s="316" t="s">
        <v>761</v>
      </c>
      <c r="D1122" s="317" t="s">
        <v>193</v>
      </c>
      <c r="E1122" s="317" t="s">
        <v>781</v>
      </c>
      <c r="F1122" s="318" t="s">
        <v>89</v>
      </c>
      <c r="G1122" s="316">
        <v>82.916666669999998</v>
      </c>
      <c r="H1122" s="316" t="s">
        <v>3394</v>
      </c>
      <c r="I1122" s="320" t="s">
        <v>3397</v>
      </c>
      <c r="J1122" s="345" t="s">
        <v>781</v>
      </c>
      <c r="K1122" s="312" t="s">
        <v>1108</v>
      </c>
      <c r="L1122" s="321" t="s">
        <v>549</v>
      </c>
      <c r="M1122" s="322" t="s">
        <v>781</v>
      </c>
      <c r="N1122" s="323" t="s">
        <v>781</v>
      </c>
      <c r="O1122" s="324" t="s">
        <v>781</v>
      </c>
      <c r="P1122" s="314" t="s">
        <v>3398</v>
      </c>
      <c r="S1122" s="314">
        <v>2129</v>
      </c>
      <c r="T1122" t="s">
        <v>281</v>
      </c>
    </row>
    <row r="1123" spans="1:20">
      <c r="A1123" s="355">
        <v>2129</v>
      </c>
      <c r="B1123" s="356" t="s">
        <v>10</v>
      </c>
      <c r="C1123" s="357" t="s">
        <v>754</v>
      </c>
      <c r="D1123" s="357" t="s">
        <v>192</v>
      </c>
      <c r="E1123" s="357" t="s">
        <v>781</v>
      </c>
      <c r="F1123" s="357" t="s">
        <v>35</v>
      </c>
      <c r="G1123" s="357">
        <v>2029.82</v>
      </c>
      <c r="H1123" s="357" t="s">
        <v>3399</v>
      </c>
      <c r="I1123" s="358" t="s">
        <v>3400</v>
      </c>
      <c r="J1123" s="359" t="s">
        <v>781</v>
      </c>
      <c r="K1123" s="360" t="s">
        <v>1221</v>
      </c>
      <c r="L1123" s="361" t="s">
        <v>549</v>
      </c>
      <c r="M1123" s="357" t="s">
        <v>781</v>
      </c>
      <c r="N1123" s="357" t="s">
        <v>781</v>
      </c>
      <c r="O1123" s="355" t="s">
        <v>781</v>
      </c>
      <c r="P1123" s="355" t="s">
        <v>3401</v>
      </c>
      <c r="S1123" s="355">
        <v>2129</v>
      </c>
      <c r="T1123" t="s">
        <v>281</v>
      </c>
    </row>
    <row r="1124" spans="1:20">
      <c r="A1124" s="314">
        <v>2129</v>
      </c>
      <c r="B1124" s="315" t="s">
        <v>11</v>
      </c>
      <c r="C1124" s="316" t="s">
        <v>761</v>
      </c>
      <c r="D1124" s="317" t="s">
        <v>195</v>
      </c>
      <c r="E1124" s="317" t="s">
        <v>781</v>
      </c>
      <c r="F1124" s="318" t="s">
        <v>77</v>
      </c>
      <c r="G1124" s="316">
        <v>427.18</v>
      </c>
      <c r="H1124" s="316" t="s">
        <v>1421</v>
      </c>
      <c r="I1124" s="369" t="s">
        <v>3402</v>
      </c>
      <c r="J1124" s="308" t="s">
        <v>1423</v>
      </c>
      <c r="K1124" s="309" t="s">
        <v>781</v>
      </c>
      <c r="L1124" s="321" t="s">
        <v>781</v>
      </c>
      <c r="M1124" s="322" t="s">
        <v>781</v>
      </c>
      <c r="N1124" s="323" t="s">
        <v>781</v>
      </c>
      <c r="O1124" s="324" t="s">
        <v>781</v>
      </c>
      <c r="P1124" s="314" t="s">
        <v>3403</v>
      </c>
      <c r="S1124" s="314">
        <v>2129</v>
      </c>
      <c r="T1124" t="s">
        <v>281</v>
      </c>
    </row>
    <row r="1125" spans="1:20">
      <c r="A1125" s="314">
        <v>2129</v>
      </c>
      <c r="B1125" s="315" t="s">
        <v>11</v>
      </c>
      <c r="C1125" s="316" t="s">
        <v>761</v>
      </c>
      <c r="D1125" s="317" t="s">
        <v>195</v>
      </c>
      <c r="E1125" s="317" t="s">
        <v>781</v>
      </c>
      <c r="F1125" s="318" t="s">
        <v>77</v>
      </c>
      <c r="G1125" s="316">
        <v>1080.1500000000001</v>
      </c>
      <c r="H1125" s="316" t="s">
        <v>1421</v>
      </c>
      <c r="I1125" s="369" t="s">
        <v>3404</v>
      </c>
      <c r="J1125" s="308" t="s">
        <v>1423</v>
      </c>
      <c r="K1125" s="309" t="s">
        <v>781</v>
      </c>
      <c r="L1125" s="321" t="s">
        <v>781</v>
      </c>
      <c r="M1125" s="322" t="s">
        <v>781</v>
      </c>
      <c r="N1125" s="323" t="s">
        <v>781</v>
      </c>
      <c r="O1125" s="324" t="s">
        <v>781</v>
      </c>
      <c r="P1125" s="314" t="s">
        <v>3405</v>
      </c>
      <c r="S1125" s="314">
        <v>2129</v>
      </c>
      <c r="T1125" t="s">
        <v>281</v>
      </c>
    </row>
    <row r="1126" spans="1:20" ht="29">
      <c r="A1126" s="314">
        <v>2129</v>
      </c>
      <c r="B1126" s="315" t="s">
        <v>11</v>
      </c>
      <c r="C1126" s="316" t="s">
        <v>761</v>
      </c>
      <c r="D1126" s="317" t="s">
        <v>195</v>
      </c>
      <c r="E1126" s="317" t="s">
        <v>781</v>
      </c>
      <c r="F1126" s="318" t="s">
        <v>134</v>
      </c>
      <c r="G1126" s="316">
        <v>3025.46</v>
      </c>
      <c r="H1126" s="316" t="s">
        <v>1421</v>
      </c>
      <c r="I1126" s="370" t="s">
        <v>3406</v>
      </c>
      <c r="J1126" s="308" t="s">
        <v>1423</v>
      </c>
      <c r="K1126" s="309" t="s">
        <v>781</v>
      </c>
      <c r="L1126" s="321" t="s">
        <v>781</v>
      </c>
      <c r="M1126" s="322" t="s">
        <v>781</v>
      </c>
      <c r="N1126" s="323" t="s">
        <v>781</v>
      </c>
      <c r="O1126" s="324" t="s">
        <v>781</v>
      </c>
      <c r="P1126" s="314" t="s">
        <v>3407</v>
      </c>
      <c r="S1126" s="314">
        <v>2129</v>
      </c>
      <c r="T1126" t="s">
        <v>281</v>
      </c>
    </row>
    <row r="1127" spans="1:20">
      <c r="A1127" s="314">
        <v>2129</v>
      </c>
      <c r="B1127" s="315" t="s">
        <v>11</v>
      </c>
      <c r="C1127" s="316" t="s">
        <v>761</v>
      </c>
      <c r="D1127" s="317" t="s">
        <v>195</v>
      </c>
      <c r="E1127" s="317" t="s">
        <v>781</v>
      </c>
      <c r="F1127" s="318" t="s">
        <v>77</v>
      </c>
      <c r="G1127" s="316">
        <v>71.83</v>
      </c>
      <c r="H1127" s="316" t="s">
        <v>1421</v>
      </c>
      <c r="I1127" s="369" t="s">
        <v>3408</v>
      </c>
      <c r="J1127" s="308" t="s">
        <v>1423</v>
      </c>
      <c r="K1127" s="309" t="s">
        <v>781</v>
      </c>
      <c r="L1127" s="321" t="s">
        <v>781</v>
      </c>
      <c r="M1127" s="322" t="s">
        <v>781</v>
      </c>
      <c r="N1127" s="323" t="s">
        <v>781</v>
      </c>
      <c r="O1127" s="324" t="s">
        <v>781</v>
      </c>
      <c r="P1127" s="314" t="s">
        <v>3409</v>
      </c>
      <c r="S1127" s="314">
        <v>2129</v>
      </c>
      <c r="T1127" t="s">
        <v>281</v>
      </c>
    </row>
    <row r="1128" spans="1:20">
      <c r="A1128" s="314">
        <v>2129</v>
      </c>
      <c r="B1128" s="315" t="s">
        <v>11</v>
      </c>
      <c r="C1128" s="316" t="s">
        <v>761</v>
      </c>
      <c r="D1128" s="317" t="s">
        <v>195</v>
      </c>
      <c r="E1128" s="317" t="s">
        <v>781</v>
      </c>
      <c r="F1128" s="318" t="s">
        <v>105</v>
      </c>
      <c r="G1128" s="316">
        <v>239</v>
      </c>
      <c r="H1128" s="316" t="s">
        <v>1741</v>
      </c>
      <c r="I1128" s="369" t="s">
        <v>3410</v>
      </c>
      <c r="J1128" s="308" t="s">
        <v>764</v>
      </c>
      <c r="K1128" s="309" t="s">
        <v>781</v>
      </c>
      <c r="L1128" s="321" t="s">
        <v>781</v>
      </c>
      <c r="M1128" s="322" t="s">
        <v>781</v>
      </c>
      <c r="N1128" s="323" t="s">
        <v>781</v>
      </c>
      <c r="O1128" s="324" t="s">
        <v>781</v>
      </c>
      <c r="P1128" s="314" t="s">
        <v>3411</v>
      </c>
      <c r="S1128" s="314">
        <v>2129</v>
      </c>
      <c r="T1128" t="s">
        <v>281</v>
      </c>
    </row>
    <row r="1129" spans="1:20">
      <c r="A1129" s="314">
        <v>2129</v>
      </c>
      <c r="B1129" s="315" t="s">
        <v>11</v>
      </c>
      <c r="C1129" s="316" t="s">
        <v>761</v>
      </c>
      <c r="D1129" s="317" t="s">
        <v>195</v>
      </c>
      <c r="E1129" s="317" t="s">
        <v>781</v>
      </c>
      <c r="F1129" s="318" t="s">
        <v>105</v>
      </c>
      <c r="G1129" s="316">
        <v>825</v>
      </c>
      <c r="H1129" s="316" t="s">
        <v>1741</v>
      </c>
      <c r="I1129" s="369" t="s">
        <v>3412</v>
      </c>
      <c r="J1129" s="308" t="s">
        <v>764</v>
      </c>
      <c r="K1129" s="309" t="s">
        <v>781</v>
      </c>
      <c r="L1129" s="321" t="s">
        <v>781</v>
      </c>
      <c r="M1129" s="322" t="s">
        <v>781</v>
      </c>
      <c r="N1129" s="323" t="s">
        <v>781</v>
      </c>
      <c r="O1129" s="324" t="s">
        <v>781</v>
      </c>
      <c r="P1129" s="314" t="s">
        <v>3413</v>
      </c>
      <c r="S1129" s="314">
        <v>2129</v>
      </c>
      <c r="T1129" t="s">
        <v>281</v>
      </c>
    </row>
    <row r="1130" spans="1:20">
      <c r="A1130" s="314">
        <v>2129</v>
      </c>
      <c r="B1130" s="315" t="s">
        <v>11</v>
      </c>
      <c r="C1130" s="316" t="s">
        <v>761</v>
      </c>
      <c r="D1130" s="317" t="s">
        <v>195</v>
      </c>
      <c r="E1130" s="317" t="s">
        <v>781</v>
      </c>
      <c r="F1130" s="318" t="s">
        <v>105</v>
      </c>
      <c r="G1130" s="316">
        <v>216</v>
      </c>
      <c r="H1130" s="316" t="s">
        <v>1741</v>
      </c>
      <c r="I1130" s="369" t="s">
        <v>3414</v>
      </c>
      <c r="J1130" s="308" t="s">
        <v>764</v>
      </c>
      <c r="K1130" s="309" t="s">
        <v>781</v>
      </c>
      <c r="L1130" s="321" t="s">
        <v>781</v>
      </c>
      <c r="M1130" s="322" t="s">
        <v>781</v>
      </c>
      <c r="N1130" s="323" t="s">
        <v>781</v>
      </c>
      <c r="O1130" s="324" t="s">
        <v>781</v>
      </c>
      <c r="P1130" s="314" t="s">
        <v>3415</v>
      </c>
      <c r="S1130" s="314">
        <v>2129</v>
      </c>
      <c r="T1130" t="s">
        <v>281</v>
      </c>
    </row>
    <row r="1131" spans="1:20">
      <c r="A1131" s="314">
        <v>2129</v>
      </c>
      <c r="B1131" s="315" t="s">
        <v>11</v>
      </c>
      <c r="C1131" s="316" t="s">
        <v>761</v>
      </c>
      <c r="D1131" s="317" t="s">
        <v>195</v>
      </c>
      <c r="E1131" s="317" t="s">
        <v>781</v>
      </c>
      <c r="F1131" s="318" t="s">
        <v>105</v>
      </c>
      <c r="G1131" s="316">
        <v>86</v>
      </c>
      <c r="H1131" s="316" t="s">
        <v>1741</v>
      </c>
      <c r="I1131" s="369" t="s">
        <v>3416</v>
      </c>
      <c r="J1131" s="308" t="s">
        <v>764</v>
      </c>
      <c r="K1131" s="309" t="s">
        <v>781</v>
      </c>
      <c r="L1131" s="321" t="s">
        <v>781</v>
      </c>
      <c r="M1131" s="322" t="s">
        <v>781</v>
      </c>
      <c r="N1131" s="323" t="s">
        <v>781</v>
      </c>
      <c r="O1131" s="324" t="s">
        <v>781</v>
      </c>
      <c r="P1131" s="314" t="s">
        <v>3417</v>
      </c>
      <c r="S1131" s="314">
        <v>2129</v>
      </c>
      <c r="T1131" t="s">
        <v>281</v>
      </c>
    </row>
    <row r="1132" spans="1:20">
      <c r="A1132" s="314">
        <v>2129</v>
      </c>
      <c r="B1132" s="315" t="s">
        <v>11</v>
      </c>
      <c r="C1132" s="316" t="s">
        <v>761</v>
      </c>
      <c r="D1132" s="317" t="s">
        <v>195</v>
      </c>
      <c r="E1132" s="317" t="s">
        <v>781</v>
      </c>
      <c r="F1132" s="318" t="s">
        <v>105</v>
      </c>
      <c r="G1132" s="316">
        <v>119.5</v>
      </c>
      <c r="H1132" s="316" t="s">
        <v>1741</v>
      </c>
      <c r="I1132" s="369" t="s">
        <v>3418</v>
      </c>
      <c r="J1132" s="308" t="s">
        <v>764</v>
      </c>
      <c r="K1132" s="309" t="s">
        <v>781</v>
      </c>
      <c r="L1132" s="321" t="s">
        <v>781</v>
      </c>
      <c r="M1132" s="322" t="s">
        <v>781</v>
      </c>
      <c r="N1132" s="323" t="s">
        <v>781</v>
      </c>
      <c r="O1132" s="324" t="s">
        <v>781</v>
      </c>
      <c r="P1132" s="314" t="s">
        <v>3419</v>
      </c>
      <c r="S1132" s="314">
        <v>2129</v>
      </c>
      <c r="T1132" t="s">
        <v>281</v>
      </c>
    </row>
    <row r="1133" spans="1:20">
      <c r="A1133" s="314">
        <v>2129</v>
      </c>
      <c r="B1133" s="315" t="s">
        <v>11</v>
      </c>
      <c r="C1133" s="316" t="s">
        <v>761</v>
      </c>
      <c r="D1133" s="317" t="s">
        <v>195</v>
      </c>
      <c r="E1133" s="317" t="s">
        <v>781</v>
      </c>
      <c r="F1133" s="318" t="s">
        <v>105</v>
      </c>
      <c r="G1133" s="316">
        <v>615</v>
      </c>
      <c r="H1133" s="316" t="s">
        <v>2562</v>
      </c>
      <c r="I1133" s="369" t="s">
        <v>3420</v>
      </c>
      <c r="J1133" s="308" t="s">
        <v>764</v>
      </c>
      <c r="K1133" s="309" t="s">
        <v>781</v>
      </c>
      <c r="L1133" s="321" t="s">
        <v>781</v>
      </c>
      <c r="M1133" s="322" t="s">
        <v>781</v>
      </c>
      <c r="N1133" s="323" t="s">
        <v>781</v>
      </c>
      <c r="O1133" s="324" t="s">
        <v>781</v>
      </c>
      <c r="P1133" s="314" t="s">
        <v>3421</v>
      </c>
      <c r="S1133" s="314">
        <v>2129</v>
      </c>
      <c r="T1133" t="s">
        <v>281</v>
      </c>
    </row>
    <row r="1134" spans="1:20">
      <c r="A1134" s="314">
        <v>2129</v>
      </c>
      <c r="B1134" s="315" t="s">
        <v>11</v>
      </c>
      <c r="C1134" s="316" t="s">
        <v>761</v>
      </c>
      <c r="D1134" s="317" t="s">
        <v>195</v>
      </c>
      <c r="E1134" s="317" t="s">
        <v>781</v>
      </c>
      <c r="F1134" s="318" t="s">
        <v>105</v>
      </c>
      <c r="G1134" s="316">
        <v>550</v>
      </c>
      <c r="H1134" s="316" t="s">
        <v>2562</v>
      </c>
      <c r="I1134" s="369" t="s">
        <v>3422</v>
      </c>
      <c r="J1134" s="308" t="s">
        <v>764</v>
      </c>
      <c r="K1134" s="309" t="s">
        <v>781</v>
      </c>
      <c r="L1134" s="321" t="s">
        <v>781</v>
      </c>
      <c r="M1134" s="322" t="s">
        <v>781</v>
      </c>
      <c r="N1134" s="323" t="s">
        <v>781</v>
      </c>
      <c r="O1134" s="324" t="s">
        <v>781</v>
      </c>
      <c r="P1134" s="314" t="s">
        <v>3423</v>
      </c>
      <c r="S1134" s="314">
        <v>2129</v>
      </c>
      <c r="T1134" t="s">
        <v>281</v>
      </c>
    </row>
    <row r="1135" spans="1:20">
      <c r="A1135" s="362">
        <v>2128</v>
      </c>
      <c r="B1135" s="359" t="s">
        <v>10</v>
      </c>
      <c r="C1135" s="360" t="s">
        <v>754</v>
      </c>
      <c r="D1135" s="360" t="s">
        <v>192</v>
      </c>
      <c r="E1135" s="360" t="s">
        <v>781</v>
      </c>
      <c r="F1135" s="360" t="s">
        <v>35</v>
      </c>
      <c r="G1135" s="360">
        <v>1988.33</v>
      </c>
      <c r="H1135" s="360" t="s">
        <v>3424</v>
      </c>
      <c r="I1135" s="363" t="s">
        <v>3425</v>
      </c>
      <c r="J1135" s="359" t="s">
        <v>781</v>
      </c>
      <c r="K1135" s="360" t="s">
        <v>1221</v>
      </c>
      <c r="L1135" s="364" t="s">
        <v>549</v>
      </c>
      <c r="M1135" s="360" t="s">
        <v>781</v>
      </c>
      <c r="N1135" s="360" t="s">
        <v>781</v>
      </c>
      <c r="O1135" s="362" t="s">
        <v>781</v>
      </c>
      <c r="P1135" s="362" t="s">
        <v>3426</v>
      </c>
      <c r="S1135" s="362">
        <v>2128</v>
      </c>
      <c r="T1135" t="s">
        <v>281</v>
      </c>
    </row>
    <row r="1136" spans="1:20">
      <c r="A1136" s="314">
        <v>2128</v>
      </c>
      <c r="B1136" s="315" t="s">
        <v>1105</v>
      </c>
      <c r="C1136" s="316" t="s">
        <v>761</v>
      </c>
      <c r="D1136" s="317" t="s">
        <v>193</v>
      </c>
      <c r="E1136" s="317" t="s">
        <v>781</v>
      </c>
      <c r="F1136" s="318" t="s">
        <v>89</v>
      </c>
      <c r="G1136" s="316">
        <v>1029</v>
      </c>
      <c r="H1136" s="316" t="s">
        <v>2810</v>
      </c>
      <c r="I1136" s="320" t="s">
        <v>3427</v>
      </c>
      <c r="J1136" s="345" t="s">
        <v>781</v>
      </c>
      <c r="K1136" s="312" t="s">
        <v>1108</v>
      </c>
      <c r="L1136" s="321" t="s">
        <v>549</v>
      </c>
      <c r="M1136" s="322" t="s">
        <v>781</v>
      </c>
      <c r="N1136" s="323" t="s">
        <v>781</v>
      </c>
      <c r="O1136" s="324" t="s">
        <v>781</v>
      </c>
      <c r="P1136" s="314" t="s">
        <v>3428</v>
      </c>
      <c r="S1136" s="314">
        <v>2128</v>
      </c>
      <c r="T1136" t="s">
        <v>281</v>
      </c>
    </row>
    <row r="1137" spans="1:20">
      <c r="A1137" s="314">
        <v>2128</v>
      </c>
      <c r="B1137" s="315" t="s">
        <v>1105</v>
      </c>
      <c r="C1137" s="316" t="s">
        <v>761</v>
      </c>
      <c r="D1137" s="317" t="s">
        <v>193</v>
      </c>
      <c r="E1137" s="317" t="s">
        <v>781</v>
      </c>
      <c r="F1137" s="318" t="s">
        <v>97</v>
      </c>
      <c r="G1137" s="316">
        <v>260.81</v>
      </c>
      <c r="H1137" s="316" t="s">
        <v>3429</v>
      </c>
      <c r="I1137" s="320" t="s">
        <v>3430</v>
      </c>
      <c r="J1137" s="345" t="s">
        <v>781</v>
      </c>
      <c r="K1137" s="312" t="s">
        <v>1108</v>
      </c>
      <c r="L1137" s="321" t="s">
        <v>549</v>
      </c>
      <c r="M1137" s="322" t="s">
        <v>781</v>
      </c>
      <c r="N1137" s="323" t="s">
        <v>781</v>
      </c>
      <c r="O1137" s="324" t="s">
        <v>781</v>
      </c>
      <c r="P1137" s="314" t="s">
        <v>3431</v>
      </c>
      <c r="S1137" s="314">
        <v>2128</v>
      </c>
      <c r="T1137" t="s">
        <v>281</v>
      </c>
    </row>
    <row r="1138" spans="1:20">
      <c r="A1138" s="314">
        <v>2128</v>
      </c>
      <c r="B1138" s="315" t="s">
        <v>1105</v>
      </c>
      <c r="C1138" s="316" t="s">
        <v>761</v>
      </c>
      <c r="D1138" s="317" t="s">
        <v>193</v>
      </c>
      <c r="E1138" s="317" t="s">
        <v>781</v>
      </c>
      <c r="F1138" s="318" t="s">
        <v>97</v>
      </c>
      <c r="G1138" s="316">
        <v>75</v>
      </c>
      <c r="H1138" s="316" t="s">
        <v>3432</v>
      </c>
      <c r="I1138" s="320" t="s">
        <v>3433</v>
      </c>
      <c r="J1138" s="345" t="s">
        <v>781</v>
      </c>
      <c r="K1138" s="312" t="s">
        <v>1108</v>
      </c>
      <c r="L1138" s="321" t="s">
        <v>549</v>
      </c>
      <c r="M1138" s="322" t="s">
        <v>781</v>
      </c>
      <c r="N1138" s="323" t="s">
        <v>781</v>
      </c>
      <c r="O1138" s="324" t="s">
        <v>781</v>
      </c>
      <c r="P1138" s="314" t="s">
        <v>3434</v>
      </c>
      <c r="S1138" s="314">
        <v>2128</v>
      </c>
      <c r="T1138" t="s">
        <v>281</v>
      </c>
    </row>
    <row r="1139" spans="1:20">
      <c r="A1139" s="314">
        <v>2128</v>
      </c>
      <c r="B1139" s="315" t="s">
        <v>1105</v>
      </c>
      <c r="C1139" s="316" t="s">
        <v>761</v>
      </c>
      <c r="D1139" s="317" t="s">
        <v>193</v>
      </c>
      <c r="E1139" s="317" t="s">
        <v>781</v>
      </c>
      <c r="F1139" s="318" t="s">
        <v>91</v>
      </c>
      <c r="G1139" s="316">
        <v>1107.17</v>
      </c>
      <c r="H1139" s="316" t="s">
        <v>3435</v>
      </c>
      <c r="I1139" s="320" t="s">
        <v>3436</v>
      </c>
      <c r="J1139" s="345" t="s">
        <v>781</v>
      </c>
      <c r="K1139" s="312" t="s">
        <v>1108</v>
      </c>
      <c r="L1139" s="321" t="s">
        <v>549</v>
      </c>
      <c r="M1139" s="322" t="s">
        <v>781</v>
      </c>
      <c r="N1139" s="323" t="s">
        <v>781</v>
      </c>
      <c r="O1139" s="324" t="s">
        <v>781</v>
      </c>
      <c r="P1139" s="314" t="s">
        <v>3437</v>
      </c>
      <c r="S1139" s="314">
        <v>2128</v>
      </c>
      <c r="T1139" t="s">
        <v>281</v>
      </c>
    </row>
    <row r="1140" spans="1:20">
      <c r="A1140" s="314">
        <v>2128</v>
      </c>
      <c r="B1140" s="315" t="s">
        <v>1105</v>
      </c>
      <c r="C1140" s="316" t="s">
        <v>761</v>
      </c>
      <c r="D1140" s="317" t="s">
        <v>193</v>
      </c>
      <c r="E1140" s="317" t="s">
        <v>781</v>
      </c>
      <c r="F1140" s="318" t="s">
        <v>91</v>
      </c>
      <c r="G1140" s="316">
        <v>275</v>
      </c>
      <c r="H1140" s="316" t="s">
        <v>3438</v>
      </c>
      <c r="I1140" s="320" t="s">
        <v>3439</v>
      </c>
      <c r="J1140" s="345" t="s">
        <v>781</v>
      </c>
      <c r="K1140" s="312" t="s">
        <v>1108</v>
      </c>
      <c r="L1140" s="321" t="s">
        <v>549</v>
      </c>
      <c r="M1140" s="322" t="s">
        <v>781</v>
      </c>
      <c r="N1140" s="323" t="s">
        <v>781</v>
      </c>
      <c r="O1140" s="324" t="s">
        <v>781</v>
      </c>
      <c r="P1140" s="314" t="s">
        <v>3440</v>
      </c>
      <c r="S1140" s="314">
        <v>2128</v>
      </c>
      <c r="T1140" t="s">
        <v>281</v>
      </c>
    </row>
    <row r="1141" spans="1:20">
      <c r="A1141" s="314">
        <v>2128</v>
      </c>
      <c r="B1141" s="315" t="s">
        <v>1105</v>
      </c>
      <c r="C1141" s="316" t="s">
        <v>761</v>
      </c>
      <c r="D1141" s="317" t="s">
        <v>193</v>
      </c>
      <c r="E1141" s="317" t="s">
        <v>781</v>
      </c>
      <c r="F1141" s="318" t="s">
        <v>91</v>
      </c>
      <c r="G1141" s="316">
        <v>974.66666669999995</v>
      </c>
      <c r="H1141" s="316" t="s">
        <v>3441</v>
      </c>
      <c r="I1141" s="320" t="s">
        <v>3442</v>
      </c>
      <c r="J1141" s="345" t="s">
        <v>781</v>
      </c>
      <c r="K1141" s="312" t="s">
        <v>1108</v>
      </c>
      <c r="L1141" s="321" t="s">
        <v>549</v>
      </c>
      <c r="M1141" s="322" t="s">
        <v>781</v>
      </c>
      <c r="N1141" s="323" t="s">
        <v>781</v>
      </c>
      <c r="O1141" s="324" t="s">
        <v>781</v>
      </c>
      <c r="P1141" s="314" t="s">
        <v>3443</v>
      </c>
      <c r="S1141" s="314">
        <v>2128</v>
      </c>
      <c r="T1141" t="s">
        <v>281</v>
      </c>
    </row>
    <row r="1142" spans="1:20">
      <c r="A1142" s="314">
        <v>2128</v>
      </c>
      <c r="B1142" s="315" t="s">
        <v>1105</v>
      </c>
      <c r="C1142" s="316" t="s">
        <v>761</v>
      </c>
      <c r="D1142" s="317" t="s">
        <v>193</v>
      </c>
      <c r="E1142" s="317" t="s">
        <v>781</v>
      </c>
      <c r="F1142" s="318" t="s">
        <v>91</v>
      </c>
      <c r="G1142" s="316">
        <v>749.51</v>
      </c>
      <c r="H1142" s="316" t="s">
        <v>3444</v>
      </c>
      <c r="I1142" s="320" t="s">
        <v>3445</v>
      </c>
      <c r="J1142" s="345" t="s">
        <v>781</v>
      </c>
      <c r="K1142" s="312" t="s">
        <v>1108</v>
      </c>
      <c r="L1142" s="321" t="s">
        <v>549</v>
      </c>
      <c r="M1142" s="322" t="s">
        <v>781</v>
      </c>
      <c r="N1142" s="323" t="s">
        <v>781</v>
      </c>
      <c r="O1142" s="324" t="s">
        <v>781</v>
      </c>
      <c r="P1142" s="314" t="s">
        <v>3446</v>
      </c>
      <c r="S1142" s="314">
        <v>2128</v>
      </c>
      <c r="T1142" t="s">
        <v>281</v>
      </c>
    </row>
    <row r="1143" spans="1:20">
      <c r="A1143" s="314">
        <v>2128</v>
      </c>
      <c r="B1143" s="315" t="s">
        <v>1105</v>
      </c>
      <c r="C1143" s="316" t="s">
        <v>761</v>
      </c>
      <c r="D1143" s="317" t="s">
        <v>193</v>
      </c>
      <c r="E1143" s="317" t="s">
        <v>781</v>
      </c>
      <c r="F1143" s="318" t="s">
        <v>91</v>
      </c>
      <c r="G1143" s="316">
        <v>1365</v>
      </c>
      <c r="H1143" s="316" t="s">
        <v>3447</v>
      </c>
      <c r="I1143" s="320" t="s">
        <v>3448</v>
      </c>
      <c r="J1143" s="345" t="s">
        <v>781</v>
      </c>
      <c r="K1143" s="312" t="s">
        <v>1108</v>
      </c>
      <c r="L1143" s="321" t="s">
        <v>549</v>
      </c>
      <c r="M1143" s="322" t="s">
        <v>781</v>
      </c>
      <c r="N1143" s="323" t="s">
        <v>781</v>
      </c>
      <c r="O1143" s="324" t="s">
        <v>781</v>
      </c>
      <c r="P1143" s="314" t="s">
        <v>3449</v>
      </c>
      <c r="S1143" s="314">
        <v>2128</v>
      </c>
      <c r="T1143" t="s">
        <v>281</v>
      </c>
    </row>
    <row r="1144" spans="1:20">
      <c r="A1144" s="314">
        <v>2128</v>
      </c>
      <c r="B1144" s="315" t="s">
        <v>1105</v>
      </c>
      <c r="C1144" s="316" t="s">
        <v>761</v>
      </c>
      <c r="D1144" s="317" t="s">
        <v>193</v>
      </c>
      <c r="E1144" s="317" t="s">
        <v>781</v>
      </c>
      <c r="F1144" s="318" t="s">
        <v>97</v>
      </c>
      <c r="G1144" s="316">
        <v>701.22500000000002</v>
      </c>
      <c r="H1144" s="316" t="s">
        <v>3450</v>
      </c>
      <c r="I1144" s="320" t="s">
        <v>3451</v>
      </c>
      <c r="J1144" s="345" t="s">
        <v>781</v>
      </c>
      <c r="K1144" s="312" t="s">
        <v>1108</v>
      </c>
      <c r="L1144" s="321" t="s">
        <v>549</v>
      </c>
      <c r="M1144" s="322" t="s">
        <v>781</v>
      </c>
      <c r="N1144" s="323" t="s">
        <v>781</v>
      </c>
      <c r="O1144" s="324" t="s">
        <v>781</v>
      </c>
      <c r="P1144" s="314" t="s">
        <v>3452</v>
      </c>
      <c r="S1144" s="314">
        <v>2128</v>
      </c>
      <c r="T1144" t="s">
        <v>281</v>
      </c>
    </row>
    <row r="1145" spans="1:20">
      <c r="A1145" s="314">
        <v>2128</v>
      </c>
      <c r="B1145" s="315" t="s">
        <v>1105</v>
      </c>
      <c r="C1145" s="316" t="s">
        <v>761</v>
      </c>
      <c r="D1145" s="317" t="s">
        <v>193</v>
      </c>
      <c r="E1145" s="317" t="s">
        <v>781</v>
      </c>
      <c r="F1145" s="318" t="s">
        <v>91</v>
      </c>
      <c r="G1145" s="316">
        <v>334.8</v>
      </c>
      <c r="H1145" s="316" t="s">
        <v>3453</v>
      </c>
      <c r="I1145" s="320" t="s">
        <v>3454</v>
      </c>
      <c r="J1145" s="345" t="s">
        <v>781</v>
      </c>
      <c r="K1145" s="312" t="s">
        <v>1108</v>
      </c>
      <c r="L1145" s="321" t="s">
        <v>549</v>
      </c>
      <c r="M1145" s="322" t="s">
        <v>781</v>
      </c>
      <c r="N1145" s="323" t="s">
        <v>781</v>
      </c>
      <c r="O1145" s="324" t="s">
        <v>781</v>
      </c>
      <c r="P1145" s="314" t="s">
        <v>3455</v>
      </c>
      <c r="S1145" s="314">
        <v>2128</v>
      </c>
      <c r="T1145" t="s">
        <v>281</v>
      </c>
    </row>
    <row r="1146" spans="1:20">
      <c r="A1146" s="314">
        <v>2128</v>
      </c>
      <c r="B1146" s="315" t="s">
        <v>1105</v>
      </c>
      <c r="C1146" s="316" t="s">
        <v>761</v>
      </c>
      <c r="D1146" s="317" t="s">
        <v>193</v>
      </c>
      <c r="E1146" s="317" t="s">
        <v>781</v>
      </c>
      <c r="F1146" s="318" t="s">
        <v>91</v>
      </c>
      <c r="G1146" s="316">
        <v>104.16666669999999</v>
      </c>
      <c r="H1146" s="316" t="s">
        <v>3456</v>
      </c>
      <c r="I1146" s="320" t="s">
        <v>3457</v>
      </c>
      <c r="J1146" s="345" t="s">
        <v>781</v>
      </c>
      <c r="K1146" s="312" t="s">
        <v>1108</v>
      </c>
      <c r="L1146" s="321" t="s">
        <v>549</v>
      </c>
      <c r="M1146" s="322" t="s">
        <v>781</v>
      </c>
      <c r="N1146" s="323" t="s">
        <v>781</v>
      </c>
      <c r="O1146" s="324" t="s">
        <v>781</v>
      </c>
      <c r="P1146" s="314" t="s">
        <v>3458</v>
      </c>
      <c r="S1146" s="314">
        <v>2128</v>
      </c>
      <c r="T1146" t="s">
        <v>281</v>
      </c>
    </row>
    <row r="1147" spans="1:20">
      <c r="A1147" s="314">
        <v>2128</v>
      </c>
      <c r="B1147" s="315" t="s">
        <v>1105</v>
      </c>
      <c r="C1147" s="316" t="s">
        <v>761</v>
      </c>
      <c r="D1147" s="317" t="s">
        <v>193</v>
      </c>
      <c r="E1147" s="317" t="s">
        <v>781</v>
      </c>
      <c r="F1147" s="318" t="s">
        <v>107</v>
      </c>
      <c r="G1147" s="316">
        <v>486.61374999999998</v>
      </c>
      <c r="H1147" s="316" t="s">
        <v>3459</v>
      </c>
      <c r="I1147" s="320" t="s">
        <v>3460</v>
      </c>
      <c r="J1147" s="345" t="s">
        <v>781</v>
      </c>
      <c r="K1147" s="312" t="s">
        <v>1108</v>
      </c>
      <c r="L1147" s="321" t="s">
        <v>549</v>
      </c>
      <c r="M1147" s="322" t="s">
        <v>781</v>
      </c>
      <c r="N1147" s="323" t="s">
        <v>781</v>
      </c>
      <c r="O1147" s="324" t="s">
        <v>781</v>
      </c>
      <c r="P1147" s="314" t="s">
        <v>3461</v>
      </c>
      <c r="S1147" s="314">
        <v>2128</v>
      </c>
      <c r="T1147" t="s">
        <v>281</v>
      </c>
    </row>
    <row r="1148" spans="1:20">
      <c r="A1148" s="314">
        <v>2128</v>
      </c>
      <c r="B1148" s="315" t="s">
        <v>1105</v>
      </c>
      <c r="C1148" s="316" t="s">
        <v>761</v>
      </c>
      <c r="D1148" s="317" t="s">
        <v>193</v>
      </c>
      <c r="E1148" s="317" t="s">
        <v>781</v>
      </c>
      <c r="F1148" s="318" t="s">
        <v>77</v>
      </c>
      <c r="G1148" s="316">
        <v>56</v>
      </c>
      <c r="H1148" s="316" t="s">
        <v>3462</v>
      </c>
      <c r="I1148" s="320" t="s">
        <v>3463</v>
      </c>
      <c r="J1148" s="345" t="s">
        <v>781</v>
      </c>
      <c r="K1148" s="312" t="s">
        <v>1108</v>
      </c>
      <c r="L1148" s="321" t="s">
        <v>549</v>
      </c>
      <c r="M1148" s="322" t="s">
        <v>781</v>
      </c>
      <c r="N1148" s="323" t="s">
        <v>781</v>
      </c>
      <c r="O1148" s="324" t="s">
        <v>781</v>
      </c>
      <c r="P1148" s="314" t="s">
        <v>3464</v>
      </c>
      <c r="S1148" s="314">
        <v>2128</v>
      </c>
      <c r="T1148" t="s">
        <v>281</v>
      </c>
    </row>
    <row r="1149" spans="1:20">
      <c r="A1149" s="314">
        <v>2128</v>
      </c>
      <c r="B1149" s="315" t="s">
        <v>1105</v>
      </c>
      <c r="C1149" s="316" t="s">
        <v>761</v>
      </c>
      <c r="D1149" s="317" t="s">
        <v>193</v>
      </c>
      <c r="E1149" s="317" t="s">
        <v>781</v>
      </c>
      <c r="F1149" s="318" t="s">
        <v>103</v>
      </c>
      <c r="G1149" s="316">
        <v>2049</v>
      </c>
      <c r="H1149" s="316" t="s">
        <v>3465</v>
      </c>
      <c r="I1149" s="320" t="s">
        <v>3466</v>
      </c>
      <c r="J1149" s="345" t="s">
        <v>781</v>
      </c>
      <c r="K1149" s="312" t="s">
        <v>1108</v>
      </c>
      <c r="L1149" s="321" t="s">
        <v>549</v>
      </c>
      <c r="M1149" s="322" t="s">
        <v>781</v>
      </c>
      <c r="N1149" s="323" t="s">
        <v>781</v>
      </c>
      <c r="O1149" s="324" t="s">
        <v>781</v>
      </c>
      <c r="P1149" s="314" t="s">
        <v>3467</v>
      </c>
      <c r="S1149" s="314">
        <v>2128</v>
      </c>
      <c r="T1149" t="s">
        <v>281</v>
      </c>
    </row>
    <row r="1150" spans="1:20">
      <c r="A1150" s="314">
        <v>2128</v>
      </c>
      <c r="B1150" s="315" t="s">
        <v>11</v>
      </c>
      <c r="C1150" s="316" t="s">
        <v>761</v>
      </c>
      <c r="D1150" s="317" t="s">
        <v>195</v>
      </c>
      <c r="E1150" s="317" t="s">
        <v>781</v>
      </c>
      <c r="F1150" s="318" t="s">
        <v>103</v>
      </c>
      <c r="G1150" s="316">
        <v>758.91</v>
      </c>
      <c r="H1150" s="316" t="s">
        <v>883</v>
      </c>
      <c r="I1150" s="320" t="s">
        <v>3468</v>
      </c>
      <c r="J1150" s="308" t="s">
        <v>764</v>
      </c>
      <c r="K1150" s="309" t="s">
        <v>781</v>
      </c>
      <c r="L1150" s="321" t="s">
        <v>781</v>
      </c>
      <c r="M1150" s="322" t="s">
        <v>781</v>
      </c>
      <c r="N1150" s="323" t="s">
        <v>781</v>
      </c>
      <c r="O1150" s="324" t="s">
        <v>781</v>
      </c>
      <c r="P1150" s="314" t="s">
        <v>3469</v>
      </c>
      <c r="S1150" s="314">
        <v>2128</v>
      </c>
      <c r="T1150" t="s">
        <v>281</v>
      </c>
    </row>
    <row r="1151" spans="1:20">
      <c r="A1151" s="314">
        <v>2128</v>
      </c>
      <c r="B1151" s="315" t="s">
        <v>11</v>
      </c>
      <c r="C1151" s="316" t="s">
        <v>761</v>
      </c>
      <c r="D1151" s="317" t="s">
        <v>195</v>
      </c>
      <c r="E1151" s="317" t="s">
        <v>781</v>
      </c>
      <c r="F1151" s="318" t="s">
        <v>103</v>
      </c>
      <c r="G1151" s="316">
        <v>1175.0999999999999</v>
      </c>
      <c r="H1151" s="316" t="s">
        <v>883</v>
      </c>
      <c r="I1151" s="320" t="s">
        <v>3470</v>
      </c>
      <c r="J1151" s="308" t="s">
        <v>764</v>
      </c>
      <c r="K1151" s="309" t="s">
        <v>781</v>
      </c>
      <c r="L1151" s="321" t="s">
        <v>781</v>
      </c>
      <c r="M1151" s="322" t="s">
        <v>781</v>
      </c>
      <c r="N1151" s="323" t="s">
        <v>781</v>
      </c>
      <c r="O1151" s="324" t="s">
        <v>781</v>
      </c>
      <c r="P1151" s="314" t="s">
        <v>3471</v>
      </c>
      <c r="S1151" s="314">
        <v>2128</v>
      </c>
      <c r="T1151" t="s">
        <v>281</v>
      </c>
    </row>
    <row r="1152" spans="1:20">
      <c r="A1152" s="314">
        <v>2128</v>
      </c>
      <c r="B1152" s="315" t="s">
        <v>11</v>
      </c>
      <c r="C1152" s="316" t="s">
        <v>761</v>
      </c>
      <c r="D1152" s="317" t="s">
        <v>195</v>
      </c>
      <c r="E1152" s="317" t="s">
        <v>781</v>
      </c>
      <c r="F1152" s="318" t="s">
        <v>103</v>
      </c>
      <c r="G1152" s="316">
        <v>835.74</v>
      </c>
      <c r="H1152" s="316" t="s">
        <v>883</v>
      </c>
      <c r="I1152" s="320" t="s">
        <v>3472</v>
      </c>
      <c r="J1152" s="308" t="s">
        <v>764</v>
      </c>
      <c r="K1152" s="309" t="s">
        <v>781</v>
      </c>
      <c r="L1152" s="321" t="s">
        <v>781</v>
      </c>
      <c r="M1152" s="322" t="s">
        <v>781</v>
      </c>
      <c r="N1152" s="323" t="s">
        <v>781</v>
      </c>
      <c r="O1152" s="324" t="s">
        <v>781</v>
      </c>
      <c r="P1152" s="314" t="s">
        <v>3473</v>
      </c>
      <c r="S1152" s="314">
        <v>2128</v>
      </c>
      <c r="T1152" t="s">
        <v>281</v>
      </c>
    </row>
    <row r="1153" spans="1:20">
      <c r="A1153" s="314">
        <v>2128</v>
      </c>
      <c r="B1153" s="315" t="s">
        <v>11</v>
      </c>
      <c r="C1153" s="316" t="s">
        <v>761</v>
      </c>
      <c r="D1153" s="317" t="s">
        <v>195</v>
      </c>
      <c r="E1153" s="317" t="s">
        <v>781</v>
      </c>
      <c r="F1153" s="318" t="s">
        <v>81</v>
      </c>
      <c r="G1153" s="316">
        <v>222.75</v>
      </c>
      <c r="H1153" s="316" t="s">
        <v>3474</v>
      </c>
      <c r="I1153" s="320" t="s">
        <v>3475</v>
      </c>
      <c r="J1153" s="308" t="s">
        <v>764</v>
      </c>
      <c r="K1153" s="309" t="s">
        <v>781</v>
      </c>
      <c r="L1153" s="321" t="s">
        <v>781</v>
      </c>
      <c r="M1153" s="322" t="s">
        <v>781</v>
      </c>
      <c r="N1153" s="323" t="s">
        <v>781</v>
      </c>
      <c r="O1153" s="324" t="s">
        <v>781</v>
      </c>
      <c r="P1153" s="314" t="s">
        <v>3476</v>
      </c>
      <c r="S1153" s="314">
        <v>2128</v>
      </c>
      <c r="T1153" t="s">
        <v>281</v>
      </c>
    </row>
    <row r="1154" spans="1:20">
      <c r="A1154" s="314">
        <v>2128</v>
      </c>
      <c r="B1154" s="315" t="s">
        <v>11</v>
      </c>
      <c r="C1154" s="316" t="s">
        <v>761</v>
      </c>
      <c r="D1154" s="317" t="s">
        <v>195</v>
      </c>
      <c r="E1154" s="317" t="s">
        <v>781</v>
      </c>
      <c r="F1154" s="318" t="s">
        <v>91</v>
      </c>
      <c r="G1154" s="316">
        <v>93.2</v>
      </c>
      <c r="H1154" s="316" t="s">
        <v>3474</v>
      </c>
      <c r="I1154" s="320" t="s">
        <v>3477</v>
      </c>
      <c r="J1154" s="308" t="s">
        <v>764</v>
      </c>
      <c r="K1154" s="309" t="s">
        <v>781</v>
      </c>
      <c r="L1154" s="321" t="s">
        <v>781</v>
      </c>
      <c r="M1154" s="322" t="s">
        <v>781</v>
      </c>
      <c r="N1154" s="323" t="s">
        <v>781</v>
      </c>
      <c r="O1154" s="324" t="s">
        <v>781</v>
      </c>
      <c r="P1154" s="314" t="s">
        <v>3478</v>
      </c>
      <c r="S1154" s="314">
        <v>2128</v>
      </c>
      <c r="T1154" t="s">
        <v>281</v>
      </c>
    </row>
    <row r="1155" spans="1:20">
      <c r="A1155" s="314">
        <v>2128</v>
      </c>
      <c r="B1155" s="315" t="s">
        <v>11</v>
      </c>
      <c r="C1155" s="316" t="s">
        <v>761</v>
      </c>
      <c r="D1155" s="317" t="s">
        <v>195</v>
      </c>
      <c r="E1155" s="317" t="s">
        <v>781</v>
      </c>
      <c r="F1155" s="318" t="s">
        <v>97</v>
      </c>
      <c r="G1155" s="316">
        <v>389</v>
      </c>
      <c r="H1155" s="316" t="s">
        <v>914</v>
      </c>
      <c r="I1155" s="320" t="s">
        <v>3479</v>
      </c>
      <c r="J1155" s="308" t="s">
        <v>764</v>
      </c>
      <c r="K1155" s="309" t="s">
        <v>781</v>
      </c>
      <c r="L1155" s="321" t="s">
        <v>781</v>
      </c>
      <c r="M1155" s="322" t="s">
        <v>781</v>
      </c>
      <c r="N1155" s="323" t="s">
        <v>781</v>
      </c>
      <c r="O1155" s="324" t="s">
        <v>781</v>
      </c>
      <c r="P1155" s="314" t="s">
        <v>3480</v>
      </c>
      <c r="S1155" s="314">
        <v>2128</v>
      </c>
      <c r="T1155" t="s">
        <v>281</v>
      </c>
    </row>
    <row r="1156" spans="1:20">
      <c r="A1156" s="314">
        <v>2128</v>
      </c>
      <c r="B1156" s="315" t="s">
        <v>11</v>
      </c>
      <c r="C1156" s="316" t="s">
        <v>761</v>
      </c>
      <c r="D1156" s="317" t="s">
        <v>195</v>
      </c>
      <c r="E1156" s="317" t="s">
        <v>781</v>
      </c>
      <c r="F1156" s="318" t="s">
        <v>105</v>
      </c>
      <c r="G1156" s="316">
        <v>140</v>
      </c>
      <c r="H1156" s="316" t="s">
        <v>2562</v>
      </c>
      <c r="I1156" s="320" t="s">
        <v>3481</v>
      </c>
      <c r="J1156" s="308" t="s">
        <v>764</v>
      </c>
      <c r="K1156" s="309" t="s">
        <v>781</v>
      </c>
      <c r="L1156" s="321" t="s">
        <v>781</v>
      </c>
      <c r="M1156" s="322" t="s">
        <v>781</v>
      </c>
      <c r="N1156" s="323" t="s">
        <v>781</v>
      </c>
      <c r="O1156" s="324" t="s">
        <v>781</v>
      </c>
      <c r="P1156" s="314" t="s">
        <v>3482</v>
      </c>
      <c r="S1156" s="314">
        <v>2128</v>
      </c>
      <c r="T1156" t="s">
        <v>281</v>
      </c>
    </row>
    <row r="1157" spans="1:20">
      <c r="A1157" s="314">
        <v>2128</v>
      </c>
      <c r="B1157" s="315" t="s">
        <v>11</v>
      </c>
      <c r="C1157" s="316" t="s">
        <v>761</v>
      </c>
      <c r="D1157" s="317" t="s">
        <v>195</v>
      </c>
      <c r="E1157" s="317" t="s">
        <v>781</v>
      </c>
      <c r="F1157" s="318" t="s">
        <v>103</v>
      </c>
      <c r="G1157" s="316">
        <v>124.5</v>
      </c>
      <c r="H1157" s="316" t="s">
        <v>3483</v>
      </c>
      <c r="I1157" s="320" t="s">
        <v>3484</v>
      </c>
      <c r="J1157" s="308" t="s">
        <v>764</v>
      </c>
      <c r="K1157" s="309" t="s">
        <v>781</v>
      </c>
      <c r="L1157" s="321" t="s">
        <v>781</v>
      </c>
      <c r="M1157" s="322" t="s">
        <v>781</v>
      </c>
      <c r="N1157" s="323" t="s">
        <v>781</v>
      </c>
      <c r="O1157" s="324" t="s">
        <v>781</v>
      </c>
      <c r="P1157" s="314" t="s">
        <v>3485</v>
      </c>
      <c r="S1157" s="314">
        <v>2128</v>
      </c>
      <c r="T1157" t="s">
        <v>281</v>
      </c>
    </row>
    <row r="1158" spans="1:20">
      <c r="A1158" s="314">
        <v>2128</v>
      </c>
      <c r="B1158" s="315" t="s">
        <v>11</v>
      </c>
      <c r="C1158" s="316" t="s">
        <v>761</v>
      </c>
      <c r="D1158" s="317" t="s">
        <v>195</v>
      </c>
      <c r="E1158" s="317" t="s">
        <v>781</v>
      </c>
      <c r="F1158" s="318" t="s">
        <v>107</v>
      </c>
      <c r="G1158" s="316">
        <v>2170</v>
      </c>
      <c r="H1158" s="316" t="s">
        <v>3486</v>
      </c>
      <c r="I1158" s="320" t="s">
        <v>3487</v>
      </c>
      <c r="J1158" s="308" t="s">
        <v>764</v>
      </c>
      <c r="K1158" s="309" t="s">
        <v>781</v>
      </c>
      <c r="L1158" s="321" t="s">
        <v>781</v>
      </c>
      <c r="M1158" s="322" t="s">
        <v>781</v>
      </c>
      <c r="N1158" s="323" t="s">
        <v>781</v>
      </c>
      <c r="O1158" s="324" t="s">
        <v>781</v>
      </c>
      <c r="P1158" s="314" t="s">
        <v>3488</v>
      </c>
      <c r="S1158" s="314">
        <v>2128</v>
      </c>
      <c r="T1158" t="s">
        <v>281</v>
      </c>
    </row>
    <row r="1159" spans="1:20">
      <c r="A1159" s="314">
        <v>2128</v>
      </c>
      <c r="B1159" s="315" t="s">
        <v>11</v>
      </c>
      <c r="C1159" s="316" t="s">
        <v>761</v>
      </c>
      <c r="D1159" s="317" t="s">
        <v>195</v>
      </c>
      <c r="E1159" s="317" t="s">
        <v>781</v>
      </c>
      <c r="F1159" s="318" t="s">
        <v>81</v>
      </c>
      <c r="G1159" s="316">
        <v>180.6</v>
      </c>
      <c r="H1159" s="316" t="s">
        <v>953</v>
      </c>
      <c r="I1159" s="320" t="s">
        <v>3489</v>
      </c>
      <c r="J1159" s="308" t="s">
        <v>764</v>
      </c>
      <c r="K1159" s="309" t="s">
        <v>781</v>
      </c>
      <c r="L1159" s="321" t="s">
        <v>781</v>
      </c>
      <c r="M1159" s="322" t="s">
        <v>781</v>
      </c>
      <c r="N1159" s="323" t="s">
        <v>781</v>
      </c>
      <c r="O1159" s="324" t="s">
        <v>781</v>
      </c>
      <c r="P1159" s="314" t="s">
        <v>3490</v>
      </c>
      <c r="S1159" s="314">
        <v>2128</v>
      </c>
      <c r="T1159" t="s">
        <v>281</v>
      </c>
    </row>
    <row r="1160" spans="1:20">
      <c r="A1160" s="314">
        <v>2128</v>
      </c>
      <c r="B1160" s="315" t="s">
        <v>11</v>
      </c>
      <c r="C1160" s="316" t="s">
        <v>761</v>
      </c>
      <c r="D1160" s="317" t="s">
        <v>195</v>
      </c>
      <c r="E1160" s="317" t="s">
        <v>781</v>
      </c>
      <c r="F1160" s="318" t="s">
        <v>105</v>
      </c>
      <c r="G1160" s="316">
        <v>1121</v>
      </c>
      <c r="H1160" s="316" t="s">
        <v>1608</v>
      </c>
      <c r="I1160" s="320" t="s">
        <v>3491</v>
      </c>
      <c r="J1160" s="308" t="s">
        <v>764</v>
      </c>
      <c r="K1160" s="309" t="s">
        <v>781</v>
      </c>
      <c r="L1160" s="321" t="s">
        <v>781</v>
      </c>
      <c r="M1160" s="322" t="s">
        <v>781</v>
      </c>
      <c r="N1160" s="323" t="s">
        <v>781</v>
      </c>
      <c r="O1160" s="324" t="s">
        <v>781</v>
      </c>
      <c r="P1160" s="314" t="s">
        <v>3492</v>
      </c>
      <c r="S1160" s="314">
        <v>2128</v>
      </c>
      <c r="T1160" t="s">
        <v>281</v>
      </c>
    </row>
    <row r="1161" spans="1:20">
      <c r="A1161" s="314">
        <v>2128</v>
      </c>
      <c r="B1161" s="315" t="s">
        <v>11</v>
      </c>
      <c r="C1161" s="316" t="s">
        <v>761</v>
      </c>
      <c r="D1161" s="317" t="s">
        <v>195</v>
      </c>
      <c r="E1161" s="317" t="s">
        <v>781</v>
      </c>
      <c r="F1161" s="318" t="s">
        <v>61</v>
      </c>
      <c r="G1161" s="316">
        <v>2029.82</v>
      </c>
      <c r="H1161" s="316" t="s">
        <v>3424</v>
      </c>
      <c r="I1161" s="320" t="s">
        <v>3493</v>
      </c>
      <c r="J1161" s="308" t="s">
        <v>764</v>
      </c>
      <c r="K1161" s="309" t="s">
        <v>781</v>
      </c>
      <c r="L1161" s="321" t="s">
        <v>781</v>
      </c>
      <c r="M1161" s="322" t="s">
        <v>781</v>
      </c>
      <c r="N1161" s="323" t="s">
        <v>781</v>
      </c>
      <c r="O1161" s="324" t="s">
        <v>781</v>
      </c>
      <c r="P1161" s="314" t="s">
        <v>3494</v>
      </c>
      <c r="S1161" s="314">
        <v>2128</v>
      </c>
      <c r="T1161" t="s">
        <v>281</v>
      </c>
    </row>
    <row r="1162" spans="1:20">
      <c r="A1162" s="326">
        <v>2420</v>
      </c>
      <c r="B1162" s="327" t="s">
        <v>11</v>
      </c>
      <c r="C1162" s="304" t="s">
        <v>754</v>
      </c>
      <c r="D1162" s="304" t="s">
        <v>196</v>
      </c>
      <c r="E1162" s="304" t="s">
        <v>755</v>
      </c>
      <c r="F1162" s="328" t="s">
        <v>110</v>
      </c>
      <c r="G1162" s="304">
        <v>231</v>
      </c>
      <c r="H1162" s="304" t="s">
        <v>756</v>
      </c>
      <c r="I1162" s="333" t="s">
        <v>1007</v>
      </c>
      <c r="J1162" s="308" t="s">
        <v>819</v>
      </c>
      <c r="K1162" s="334" t="s">
        <v>781</v>
      </c>
      <c r="L1162" s="332" t="s">
        <v>781</v>
      </c>
      <c r="M1162" s="304" t="s">
        <v>781</v>
      </c>
      <c r="N1162" s="304" t="s">
        <v>781</v>
      </c>
      <c r="O1162" s="326" t="s">
        <v>781</v>
      </c>
      <c r="P1162" s="326" t="s">
        <v>3495</v>
      </c>
      <c r="S1162" s="326">
        <v>2420</v>
      </c>
      <c r="T1162" t="s">
        <v>281</v>
      </c>
    </row>
    <row r="1163" spans="1:20">
      <c r="A1163" s="326">
        <v>2420</v>
      </c>
      <c r="B1163" s="327" t="s">
        <v>10</v>
      </c>
      <c r="C1163" s="304" t="s">
        <v>754</v>
      </c>
      <c r="D1163" s="304" t="s">
        <v>192</v>
      </c>
      <c r="E1163" s="304" t="s">
        <v>755</v>
      </c>
      <c r="F1163" s="328" t="s">
        <v>35</v>
      </c>
      <c r="G1163" s="329">
        <v>11919.12</v>
      </c>
      <c r="H1163" s="304" t="s">
        <v>756</v>
      </c>
      <c r="I1163" s="333" t="s">
        <v>757</v>
      </c>
      <c r="J1163" s="331" t="s">
        <v>781</v>
      </c>
      <c r="K1163" s="312" t="s">
        <v>758</v>
      </c>
      <c r="L1163" s="332" t="s">
        <v>549</v>
      </c>
      <c r="M1163" s="304" t="s">
        <v>781</v>
      </c>
      <c r="N1163" s="304" t="s">
        <v>781</v>
      </c>
      <c r="O1163" s="326" t="s">
        <v>781</v>
      </c>
      <c r="P1163" s="326" t="s">
        <v>3496</v>
      </c>
      <c r="S1163" s="326">
        <v>2420</v>
      </c>
      <c r="T1163" t="s">
        <v>281</v>
      </c>
    </row>
    <row r="1164" spans="1:20">
      <c r="A1164" s="326">
        <v>2004</v>
      </c>
      <c r="B1164" s="327" t="s">
        <v>10</v>
      </c>
      <c r="C1164" s="304" t="s">
        <v>754</v>
      </c>
      <c r="D1164" s="304" t="s">
        <v>192</v>
      </c>
      <c r="E1164" s="304" t="s">
        <v>755</v>
      </c>
      <c r="F1164" s="328" t="s">
        <v>35</v>
      </c>
      <c r="G1164" s="304">
        <v>411.14</v>
      </c>
      <c r="H1164" s="304" t="s">
        <v>756</v>
      </c>
      <c r="I1164" s="333" t="s">
        <v>757</v>
      </c>
      <c r="J1164" s="331" t="s">
        <v>781</v>
      </c>
      <c r="K1164" s="312" t="s">
        <v>758</v>
      </c>
      <c r="L1164" s="332" t="s">
        <v>549</v>
      </c>
      <c r="M1164" s="304" t="s">
        <v>781</v>
      </c>
      <c r="N1164" s="304" t="s">
        <v>781</v>
      </c>
      <c r="O1164" s="326" t="s">
        <v>781</v>
      </c>
      <c r="P1164" s="326" t="s">
        <v>3497</v>
      </c>
      <c r="S1164" s="326">
        <v>2004</v>
      </c>
      <c r="T1164" t="s">
        <v>281</v>
      </c>
    </row>
    <row r="1165" spans="1:20">
      <c r="A1165" s="326">
        <v>1012</v>
      </c>
      <c r="B1165" s="327" t="s">
        <v>10</v>
      </c>
      <c r="C1165" s="304" t="s">
        <v>754</v>
      </c>
      <c r="D1165" s="304" t="s">
        <v>192</v>
      </c>
      <c r="E1165" s="304" t="s">
        <v>755</v>
      </c>
      <c r="F1165" s="328" t="s">
        <v>35</v>
      </c>
      <c r="G1165" s="329">
        <v>10405.620000000001</v>
      </c>
      <c r="H1165" s="304" t="s">
        <v>756</v>
      </c>
      <c r="I1165" s="333" t="s">
        <v>757</v>
      </c>
      <c r="J1165" s="331" t="s">
        <v>781</v>
      </c>
      <c r="K1165" s="312" t="s">
        <v>758</v>
      </c>
      <c r="L1165" s="332" t="s">
        <v>549</v>
      </c>
      <c r="M1165" s="304" t="s">
        <v>781</v>
      </c>
      <c r="N1165" s="304" t="s">
        <v>781</v>
      </c>
      <c r="O1165" s="326" t="s">
        <v>781</v>
      </c>
      <c r="P1165" s="326" t="s">
        <v>3498</v>
      </c>
      <c r="S1165" s="326">
        <v>1012</v>
      </c>
      <c r="T1165" t="s">
        <v>281</v>
      </c>
    </row>
    <row r="1166" spans="1:20">
      <c r="A1166" s="326">
        <v>2133</v>
      </c>
      <c r="B1166" s="327" t="s">
        <v>11</v>
      </c>
      <c r="C1166" s="304" t="s">
        <v>754</v>
      </c>
      <c r="D1166" s="304" t="s">
        <v>196</v>
      </c>
      <c r="E1166" s="304" t="s">
        <v>755</v>
      </c>
      <c r="F1166" s="328" t="s">
        <v>110</v>
      </c>
      <c r="G1166" s="304">
        <v>130.9</v>
      </c>
      <c r="H1166" s="304" t="s">
        <v>756</v>
      </c>
      <c r="I1166" s="333" t="s">
        <v>1007</v>
      </c>
      <c r="J1166" s="308" t="s">
        <v>819</v>
      </c>
      <c r="K1166" s="334" t="s">
        <v>781</v>
      </c>
      <c r="L1166" s="332" t="s">
        <v>781</v>
      </c>
      <c r="M1166" s="304" t="s">
        <v>781</v>
      </c>
      <c r="N1166" s="304" t="s">
        <v>781</v>
      </c>
      <c r="O1166" s="326" t="s">
        <v>781</v>
      </c>
      <c r="P1166" s="326" t="s">
        <v>3499</v>
      </c>
      <c r="S1166" s="326">
        <v>2133</v>
      </c>
      <c r="T1166" t="s">
        <v>281</v>
      </c>
    </row>
    <row r="1167" spans="1:20">
      <c r="A1167" s="314">
        <v>2133</v>
      </c>
      <c r="B1167" s="315" t="s">
        <v>11</v>
      </c>
      <c r="C1167" s="316" t="s">
        <v>761</v>
      </c>
      <c r="D1167" s="317" t="s">
        <v>195</v>
      </c>
      <c r="E1167" s="317" t="s">
        <v>781</v>
      </c>
      <c r="F1167" s="318" t="s">
        <v>77</v>
      </c>
      <c r="G1167" s="316">
        <v>333.28</v>
      </c>
      <c r="H1167" s="316" t="s">
        <v>1576</v>
      </c>
      <c r="I1167" s="320" t="s">
        <v>3500</v>
      </c>
      <c r="J1167" s="308" t="s">
        <v>764</v>
      </c>
      <c r="K1167" s="309" t="s">
        <v>781</v>
      </c>
      <c r="L1167" s="321" t="s">
        <v>781</v>
      </c>
      <c r="M1167" s="322" t="s">
        <v>781</v>
      </c>
      <c r="N1167" s="323" t="s">
        <v>781</v>
      </c>
      <c r="O1167" s="324" t="s">
        <v>781</v>
      </c>
      <c r="P1167" s="314" t="s">
        <v>3501</v>
      </c>
      <c r="S1167" s="314">
        <v>2133</v>
      </c>
      <c r="T1167" t="s">
        <v>281</v>
      </c>
    </row>
    <row r="1168" spans="1:20">
      <c r="A1168" s="314">
        <v>2133</v>
      </c>
      <c r="B1168" s="315" t="s">
        <v>11</v>
      </c>
      <c r="C1168" s="316" t="s">
        <v>761</v>
      </c>
      <c r="D1168" s="317" t="s">
        <v>195</v>
      </c>
      <c r="E1168" s="317" t="s">
        <v>781</v>
      </c>
      <c r="F1168" s="318" t="s">
        <v>91</v>
      </c>
      <c r="G1168" s="316">
        <v>15.82</v>
      </c>
      <c r="H1168" s="316" t="s">
        <v>1576</v>
      </c>
      <c r="I1168" s="320" t="s">
        <v>3500</v>
      </c>
      <c r="J1168" s="308" t="s">
        <v>764</v>
      </c>
      <c r="K1168" s="309" t="s">
        <v>781</v>
      </c>
      <c r="L1168" s="321" t="s">
        <v>781</v>
      </c>
      <c r="M1168" s="322" t="s">
        <v>781</v>
      </c>
      <c r="N1168" s="323" t="s">
        <v>781</v>
      </c>
      <c r="O1168" s="324" t="s">
        <v>781</v>
      </c>
      <c r="P1168" s="314" t="s">
        <v>3502</v>
      </c>
      <c r="S1168" s="314">
        <v>2133</v>
      </c>
      <c r="T1168" t="s">
        <v>281</v>
      </c>
    </row>
    <row r="1169" spans="1:20">
      <c r="A1169" s="314">
        <v>2133</v>
      </c>
      <c r="B1169" s="315" t="s">
        <v>11</v>
      </c>
      <c r="C1169" s="316" t="s">
        <v>761</v>
      </c>
      <c r="D1169" s="317" t="s">
        <v>195</v>
      </c>
      <c r="E1169" s="317" t="s">
        <v>781</v>
      </c>
      <c r="F1169" s="318" t="s">
        <v>97</v>
      </c>
      <c r="G1169" s="316">
        <v>6.07</v>
      </c>
      <c r="H1169" s="316" t="s">
        <v>1576</v>
      </c>
      <c r="I1169" s="320" t="s">
        <v>3500</v>
      </c>
      <c r="J1169" s="308" t="s">
        <v>764</v>
      </c>
      <c r="K1169" s="309" t="s">
        <v>781</v>
      </c>
      <c r="L1169" s="321" t="s">
        <v>781</v>
      </c>
      <c r="M1169" s="322" t="s">
        <v>781</v>
      </c>
      <c r="N1169" s="323" t="s">
        <v>781</v>
      </c>
      <c r="O1169" s="324" t="s">
        <v>781</v>
      </c>
      <c r="P1169" s="314" t="s">
        <v>3503</v>
      </c>
      <c r="S1169" s="314">
        <v>2133</v>
      </c>
      <c r="T1169" t="s">
        <v>281</v>
      </c>
    </row>
    <row r="1170" spans="1:20">
      <c r="A1170" s="314">
        <v>2133</v>
      </c>
      <c r="B1170" s="315" t="s">
        <v>11</v>
      </c>
      <c r="C1170" s="316" t="s">
        <v>761</v>
      </c>
      <c r="D1170" s="317" t="s">
        <v>195</v>
      </c>
      <c r="E1170" s="317" t="s">
        <v>781</v>
      </c>
      <c r="F1170" s="318" t="s">
        <v>105</v>
      </c>
      <c r="G1170" s="316">
        <v>1492.5</v>
      </c>
      <c r="H1170" s="316" t="s">
        <v>1919</v>
      </c>
      <c r="I1170" s="320" t="s">
        <v>3504</v>
      </c>
      <c r="J1170" s="308" t="s">
        <v>764</v>
      </c>
      <c r="K1170" s="309" t="s">
        <v>781</v>
      </c>
      <c r="L1170" s="321" t="s">
        <v>781</v>
      </c>
      <c r="M1170" s="322" t="s">
        <v>781</v>
      </c>
      <c r="N1170" s="323" t="s">
        <v>781</v>
      </c>
      <c r="O1170" s="324" t="s">
        <v>781</v>
      </c>
      <c r="P1170" s="314" t="s">
        <v>3505</v>
      </c>
      <c r="S1170" s="314">
        <v>2133</v>
      </c>
      <c r="T1170" t="s">
        <v>281</v>
      </c>
    </row>
    <row r="1171" spans="1:20">
      <c r="A1171" s="314">
        <v>2133</v>
      </c>
      <c r="B1171" s="315" t="s">
        <v>11</v>
      </c>
      <c r="C1171" s="316" t="s">
        <v>761</v>
      </c>
      <c r="D1171" s="317" t="s">
        <v>195</v>
      </c>
      <c r="E1171" s="317" t="s">
        <v>781</v>
      </c>
      <c r="F1171" s="318" t="s">
        <v>97</v>
      </c>
      <c r="G1171" s="316">
        <v>6.9</v>
      </c>
      <c r="H1171" s="316" t="s">
        <v>3506</v>
      </c>
      <c r="I1171" s="320" t="s">
        <v>3507</v>
      </c>
      <c r="J1171" s="308" t="s">
        <v>764</v>
      </c>
      <c r="K1171" s="309" t="s">
        <v>781</v>
      </c>
      <c r="L1171" s="321" t="s">
        <v>781</v>
      </c>
      <c r="M1171" s="322" t="s">
        <v>781</v>
      </c>
      <c r="N1171" s="323" t="s">
        <v>781</v>
      </c>
      <c r="O1171" s="324" t="s">
        <v>781</v>
      </c>
      <c r="P1171" s="314" t="s">
        <v>3508</v>
      </c>
      <c r="S1171" s="314">
        <v>2133</v>
      </c>
      <c r="T1171" t="s">
        <v>281</v>
      </c>
    </row>
    <row r="1172" spans="1:20">
      <c r="A1172" s="314">
        <v>2133</v>
      </c>
      <c r="B1172" s="315" t="s">
        <v>11</v>
      </c>
      <c r="C1172" s="316" t="s">
        <v>761</v>
      </c>
      <c r="D1172" s="317" t="s">
        <v>195</v>
      </c>
      <c r="E1172" s="317" t="s">
        <v>781</v>
      </c>
      <c r="F1172" s="318" t="s">
        <v>91</v>
      </c>
      <c r="G1172" s="316">
        <v>795</v>
      </c>
      <c r="H1172" s="316" t="s">
        <v>3509</v>
      </c>
      <c r="I1172" s="320" t="s">
        <v>3510</v>
      </c>
      <c r="J1172" s="308" t="s">
        <v>764</v>
      </c>
      <c r="K1172" s="309" t="s">
        <v>781</v>
      </c>
      <c r="L1172" s="321" t="s">
        <v>781</v>
      </c>
      <c r="M1172" s="322" t="s">
        <v>781</v>
      </c>
      <c r="N1172" s="323" t="s">
        <v>781</v>
      </c>
      <c r="O1172" s="324" t="s">
        <v>781</v>
      </c>
      <c r="P1172" s="314" t="s">
        <v>3511</v>
      </c>
      <c r="S1172" s="314">
        <v>2133</v>
      </c>
      <c r="T1172" t="s">
        <v>281</v>
      </c>
    </row>
    <row r="1173" spans="1:20">
      <c r="A1173" s="314">
        <v>2133</v>
      </c>
      <c r="B1173" s="315" t="s">
        <v>11</v>
      </c>
      <c r="C1173" s="316" t="s">
        <v>761</v>
      </c>
      <c r="D1173" s="317" t="s">
        <v>195</v>
      </c>
      <c r="E1173" s="317" t="s">
        <v>781</v>
      </c>
      <c r="F1173" s="318" t="s">
        <v>89</v>
      </c>
      <c r="G1173" s="316">
        <v>450</v>
      </c>
      <c r="H1173" s="316" t="s">
        <v>3512</v>
      </c>
      <c r="I1173" s="320" t="s">
        <v>3513</v>
      </c>
      <c r="J1173" s="308" t="s">
        <v>764</v>
      </c>
      <c r="K1173" s="309" t="s">
        <v>781</v>
      </c>
      <c r="L1173" s="321" t="s">
        <v>781</v>
      </c>
      <c r="M1173" s="322" t="s">
        <v>781</v>
      </c>
      <c r="N1173" s="323" t="s">
        <v>781</v>
      </c>
      <c r="O1173" s="324" t="s">
        <v>781</v>
      </c>
      <c r="P1173" s="314" t="s">
        <v>3514</v>
      </c>
      <c r="S1173" s="314">
        <v>2133</v>
      </c>
      <c r="T1173" t="s">
        <v>281</v>
      </c>
    </row>
    <row r="1174" spans="1:20">
      <c r="A1174" s="314">
        <v>2133</v>
      </c>
      <c r="B1174" s="315" t="s">
        <v>11</v>
      </c>
      <c r="C1174" s="316" t="s">
        <v>761</v>
      </c>
      <c r="D1174" s="317" t="s">
        <v>195</v>
      </c>
      <c r="E1174" s="317" t="s">
        <v>781</v>
      </c>
      <c r="F1174" s="318" t="s">
        <v>105</v>
      </c>
      <c r="G1174" s="316">
        <v>681.1</v>
      </c>
      <c r="H1174" s="316" t="s">
        <v>3515</v>
      </c>
      <c r="I1174" s="320" t="s">
        <v>3516</v>
      </c>
      <c r="J1174" s="308" t="s">
        <v>764</v>
      </c>
      <c r="K1174" s="309" t="s">
        <v>781</v>
      </c>
      <c r="L1174" s="321" t="s">
        <v>781</v>
      </c>
      <c r="M1174" s="322" t="s">
        <v>781</v>
      </c>
      <c r="N1174" s="323" t="s">
        <v>781</v>
      </c>
      <c r="O1174" s="324" t="s">
        <v>781</v>
      </c>
      <c r="P1174" s="314" t="s">
        <v>3517</v>
      </c>
      <c r="S1174" s="314">
        <v>2133</v>
      </c>
      <c r="T1174" t="s">
        <v>281</v>
      </c>
    </row>
    <row r="1175" spans="1:20">
      <c r="A1175" s="314">
        <v>2133</v>
      </c>
      <c r="B1175" s="315" t="s">
        <v>11</v>
      </c>
      <c r="C1175" s="316" t="s">
        <v>761</v>
      </c>
      <c r="D1175" s="317" t="s">
        <v>195</v>
      </c>
      <c r="E1175" s="317" t="s">
        <v>781</v>
      </c>
      <c r="F1175" s="318" t="s">
        <v>97</v>
      </c>
      <c r="G1175" s="316">
        <v>20.97</v>
      </c>
      <c r="H1175" s="316" t="s">
        <v>3518</v>
      </c>
      <c r="I1175" s="320" t="s">
        <v>3519</v>
      </c>
      <c r="J1175" s="308" t="s">
        <v>764</v>
      </c>
      <c r="K1175" s="309" t="s">
        <v>781</v>
      </c>
      <c r="L1175" s="321" t="s">
        <v>781</v>
      </c>
      <c r="M1175" s="322" t="s">
        <v>781</v>
      </c>
      <c r="N1175" s="323" t="s">
        <v>781</v>
      </c>
      <c r="O1175" s="324" t="s">
        <v>781</v>
      </c>
      <c r="P1175" s="314" t="s">
        <v>3520</v>
      </c>
      <c r="S1175" s="314">
        <v>2133</v>
      </c>
      <c r="T1175" t="s">
        <v>281</v>
      </c>
    </row>
    <row r="1176" spans="1:20">
      <c r="A1176" s="314">
        <v>2133</v>
      </c>
      <c r="B1176" s="315" t="s">
        <v>11</v>
      </c>
      <c r="C1176" s="316" t="s">
        <v>761</v>
      </c>
      <c r="D1176" s="317" t="s">
        <v>195</v>
      </c>
      <c r="E1176" s="317" t="s">
        <v>781</v>
      </c>
      <c r="F1176" s="318" t="s">
        <v>105</v>
      </c>
      <c r="G1176" s="316">
        <v>620</v>
      </c>
      <c r="H1176" s="316" t="s">
        <v>3521</v>
      </c>
      <c r="I1176" s="320" t="s">
        <v>3522</v>
      </c>
      <c r="J1176" s="308" t="s">
        <v>764</v>
      </c>
      <c r="K1176" s="309" t="s">
        <v>781</v>
      </c>
      <c r="L1176" s="321" t="s">
        <v>781</v>
      </c>
      <c r="M1176" s="322" t="s">
        <v>781</v>
      </c>
      <c r="N1176" s="323" t="s">
        <v>781</v>
      </c>
      <c r="O1176" s="324" t="s">
        <v>781</v>
      </c>
      <c r="P1176" s="314" t="s">
        <v>3523</v>
      </c>
      <c r="S1176" s="314">
        <v>2133</v>
      </c>
      <c r="T1176" t="s">
        <v>281</v>
      </c>
    </row>
    <row r="1177" spans="1:20">
      <c r="A1177" s="314">
        <v>2133</v>
      </c>
      <c r="B1177" s="315" t="s">
        <v>11</v>
      </c>
      <c r="C1177" s="316" t="s">
        <v>761</v>
      </c>
      <c r="D1177" s="317" t="s">
        <v>195</v>
      </c>
      <c r="E1177" s="317" t="s">
        <v>781</v>
      </c>
      <c r="F1177" s="318" t="s">
        <v>105</v>
      </c>
      <c r="G1177" s="316">
        <v>580</v>
      </c>
      <c r="H1177" s="316" t="s">
        <v>3521</v>
      </c>
      <c r="I1177" s="320" t="s">
        <v>3522</v>
      </c>
      <c r="J1177" s="308" t="s">
        <v>764</v>
      </c>
      <c r="K1177" s="309" t="s">
        <v>781</v>
      </c>
      <c r="L1177" s="321" t="s">
        <v>781</v>
      </c>
      <c r="M1177" s="322" t="s">
        <v>781</v>
      </c>
      <c r="N1177" s="323" t="s">
        <v>781</v>
      </c>
      <c r="O1177" s="324" t="s">
        <v>781</v>
      </c>
      <c r="P1177" s="314" t="s">
        <v>3524</v>
      </c>
      <c r="S1177" s="314">
        <v>2133</v>
      </c>
      <c r="T1177" t="s">
        <v>281</v>
      </c>
    </row>
    <row r="1178" spans="1:20">
      <c r="A1178" s="314">
        <v>2133</v>
      </c>
      <c r="B1178" s="315" t="s">
        <v>11</v>
      </c>
      <c r="C1178" s="316" t="s">
        <v>761</v>
      </c>
      <c r="D1178" s="317" t="s">
        <v>195</v>
      </c>
      <c r="E1178" s="317" t="s">
        <v>781</v>
      </c>
      <c r="F1178" s="318" t="s">
        <v>91</v>
      </c>
      <c r="G1178" s="316">
        <v>259.2</v>
      </c>
      <c r="H1178" s="316" t="s">
        <v>3525</v>
      </c>
      <c r="I1178" s="320" t="s">
        <v>3526</v>
      </c>
      <c r="J1178" s="308" t="s">
        <v>764</v>
      </c>
      <c r="K1178" s="309" t="s">
        <v>781</v>
      </c>
      <c r="L1178" s="321" t="s">
        <v>781</v>
      </c>
      <c r="M1178" s="322" t="s">
        <v>781</v>
      </c>
      <c r="N1178" s="323" t="s">
        <v>781</v>
      </c>
      <c r="O1178" s="324" t="s">
        <v>781</v>
      </c>
      <c r="P1178" s="314" t="s">
        <v>3527</v>
      </c>
      <c r="S1178" s="314">
        <v>2133</v>
      </c>
      <c r="T1178" t="s">
        <v>281</v>
      </c>
    </row>
    <row r="1179" spans="1:20">
      <c r="A1179" s="314">
        <v>2133</v>
      </c>
      <c r="B1179" s="315" t="s">
        <v>11</v>
      </c>
      <c r="C1179" s="316" t="s">
        <v>761</v>
      </c>
      <c r="D1179" s="317" t="s">
        <v>195</v>
      </c>
      <c r="E1179" s="317" t="s">
        <v>781</v>
      </c>
      <c r="F1179" s="318" t="s">
        <v>105</v>
      </c>
      <c r="G1179" s="316">
        <v>188.8</v>
      </c>
      <c r="H1179" s="316" t="s">
        <v>3528</v>
      </c>
      <c r="I1179" s="320" t="s">
        <v>3529</v>
      </c>
      <c r="J1179" s="308" t="s">
        <v>764</v>
      </c>
      <c r="K1179" s="309" t="s">
        <v>781</v>
      </c>
      <c r="L1179" s="321" t="s">
        <v>781</v>
      </c>
      <c r="M1179" s="322" t="s">
        <v>781</v>
      </c>
      <c r="N1179" s="323" t="s">
        <v>781</v>
      </c>
      <c r="O1179" s="324" t="s">
        <v>781</v>
      </c>
      <c r="P1179" s="314" t="s">
        <v>3530</v>
      </c>
      <c r="S1179" s="314">
        <v>2133</v>
      </c>
      <c r="T1179" t="s">
        <v>281</v>
      </c>
    </row>
    <row r="1180" spans="1:20">
      <c r="A1180" s="314">
        <v>2133</v>
      </c>
      <c r="B1180" s="315" t="s">
        <v>11</v>
      </c>
      <c r="C1180" s="316" t="s">
        <v>761</v>
      </c>
      <c r="D1180" s="317" t="s">
        <v>195</v>
      </c>
      <c r="E1180" s="317" t="s">
        <v>781</v>
      </c>
      <c r="F1180" s="318" t="s">
        <v>91</v>
      </c>
      <c r="G1180" s="316">
        <v>516.54</v>
      </c>
      <c r="H1180" s="316" t="s">
        <v>3531</v>
      </c>
      <c r="I1180" s="320" t="s">
        <v>3532</v>
      </c>
      <c r="J1180" s="308" t="s">
        <v>764</v>
      </c>
      <c r="K1180" s="309" t="s">
        <v>781</v>
      </c>
      <c r="L1180" s="321" t="s">
        <v>781</v>
      </c>
      <c r="M1180" s="322" t="s">
        <v>781</v>
      </c>
      <c r="N1180" s="323" t="s">
        <v>781</v>
      </c>
      <c r="O1180" s="324" t="s">
        <v>781</v>
      </c>
      <c r="P1180" s="314" t="s">
        <v>3533</v>
      </c>
      <c r="S1180" s="314">
        <v>2133</v>
      </c>
      <c r="T1180" t="s">
        <v>281</v>
      </c>
    </row>
    <row r="1181" spans="1:20">
      <c r="A1181" s="314">
        <v>2133</v>
      </c>
      <c r="B1181" s="315" t="s">
        <v>11</v>
      </c>
      <c r="C1181" s="316" t="s">
        <v>761</v>
      </c>
      <c r="D1181" s="317" t="s">
        <v>195</v>
      </c>
      <c r="E1181" s="317" t="s">
        <v>781</v>
      </c>
      <c r="F1181" s="318" t="s">
        <v>105</v>
      </c>
      <c r="G1181" s="316">
        <v>1507.2</v>
      </c>
      <c r="H1181" s="316" t="s">
        <v>3534</v>
      </c>
      <c r="I1181" s="320" t="s">
        <v>3535</v>
      </c>
      <c r="J1181" s="308" t="s">
        <v>764</v>
      </c>
      <c r="K1181" s="309" t="s">
        <v>781</v>
      </c>
      <c r="L1181" s="321" t="s">
        <v>781</v>
      </c>
      <c r="M1181" s="322" t="s">
        <v>781</v>
      </c>
      <c r="N1181" s="323" t="s">
        <v>781</v>
      </c>
      <c r="O1181" s="324" t="s">
        <v>781</v>
      </c>
      <c r="P1181" s="314" t="s">
        <v>3536</v>
      </c>
      <c r="S1181" s="314">
        <v>2133</v>
      </c>
      <c r="T1181" t="s">
        <v>281</v>
      </c>
    </row>
    <row r="1182" spans="1:20">
      <c r="A1182" s="314">
        <v>2133</v>
      </c>
      <c r="B1182" s="315" t="s">
        <v>11</v>
      </c>
      <c r="C1182" s="316" t="s">
        <v>761</v>
      </c>
      <c r="D1182" s="317" t="s">
        <v>195</v>
      </c>
      <c r="E1182" s="317" t="s">
        <v>781</v>
      </c>
      <c r="F1182" s="318" t="s">
        <v>105</v>
      </c>
      <c r="G1182" s="316">
        <v>1898.97</v>
      </c>
      <c r="H1182" s="316" t="s">
        <v>3534</v>
      </c>
      <c r="I1182" s="320" t="s">
        <v>3535</v>
      </c>
      <c r="J1182" s="308" t="s">
        <v>764</v>
      </c>
      <c r="K1182" s="309" t="s">
        <v>781</v>
      </c>
      <c r="L1182" s="321" t="s">
        <v>781</v>
      </c>
      <c r="M1182" s="322" t="s">
        <v>781</v>
      </c>
      <c r="N1182" s="323" t="s">
        <v>781</v>
      </c>
      <c r="O1182" s="324" t="s">
        <v>781</v>
      </c>
      <c r="P1182" s="314" t="s">
        <v>3537</v>
      </c>
      <c r="S1182" s="314">
        <v>2133</v>
      </c>
      <c r="T1182" t="s">
        <v>281</v>
      </c>
    </row>
    <row r="1183" spans="1:20">
      <c r="A1183" s="314">
        <v>2133</v>
      </c>
      <c r="B1183" s="315" t="s">
        <v>11</v>
      </c>
      <c r="C1183" s="316" t="s">
        <v>761</v>
      </c>
      <c r="D1183" s="317" t="s">
        <v>195</v>
      </c>
      <c r="E1183" s="317" t="s">
        <v>781</v>
      </c>
      <c r="F1183" s="318" t="s">
        <v>105</v>
      </c>
      <c r="G1183" s="316">
        <v>2234.88</v>
      </c>
      <c r="H1183" s="316" t="s">
        <v>3534</v>
      </c>
      <c r="I1183" s="320" t="s">
        <v>3535</v>
      </c>
      <c r="J1183" s="308" t="s">
        <v>764</v>
      </c>
      <c r="K1183" s="309" t="s">
        <v>781</v>
      </c>
      <c r="L1183" s="321" t="s">
        <v>781</v>
      </c>
      <c r="M1183" s="322" t="s">
        <v>781</v>
      </c>
      <c r="N1183" s="323" t="s">
        <v>781</v>
      </c>
      <c r="O1183" s="324" t="s">
        <v>781</v>
      </c>
      <c r="P1183" s="314" t="s">
        <v>3538</v>
      </c>
      <c r="S1183" s="314">
        <v>2133</v>
      </c>
      <c r="T1183" t="s">
        <v>281</v>
      </c>
    </row>
    <row r="1184" spans="1:20">
      <c r="A1184" s="314">
        <v>2133</v>
      </c>
      <c r="B1184" s="315" t="s">
        <v>11</v>
      </c>
      <c r="C1184" s="316" t="s">
        <v>761</v>
      </c>
      <c r="D1184" s="317" t="s">
        <v>195</v>
      </c>
      <c r="E1184" s="317" t="s">
        <v>781</v>
      </c>
      <c r="F1184" s="318" t="s">
        <v>91</v>
      </c>
      <c r="G1184" s="316">
        <v>600</v>
      </c>
      <c r="H1184" s="316" t="s">
        <v>3539</v>
      </c>
      <c r="I1184" s="320" t="s">
        <v>3540</v>
      </c>
      <c r="J1184" s="308" t="s">
        <v>764</v>
      </c>
      <c r="K1184" s="309" t="s">
        <v>781</v>
      </c>
      <c r="L1184" s="321" t="s">
        <v>781</v>
      </c>
      <c r="M1184" s="322" t="s">
        <v>781</v>
      </c>
      <c r="N1184" s="323" t="s">
        <v>781</v>
      </c>
      <c r="O1184" s="324" t="s">
        <v>781</v>
      </c>
      <c r="P1184" s="314" t="s">
        <v>3541</v>
      </c>
      <c r="S1184" s="314">
        <v>2133</v>
      </c>
      <c r="T1184" t="s">
        <v>281</v>
      </c>
    </row>
    <row r="1185" spans="1:20">
      <c r="A1185" s="314">
        <v>2133</v>
      </c>
      <c r="B1185" s="315" t="s">
        <v>11</v>
      </c>
      <c r="C1185" s="316" t="s">
        <v>761</v>
      </c>
      <c r="D1185" s="317" t="s">
        <v>195</v>
      </c>
      <c r="E1185" s="317" t="s">
        <v>781</v>
      </c>
      <c r="F1185" s="318" t="s">
        <v>91</v>
      </c>
      <c r="G1185" s="316">
        <v>156.79</v>
      </c>
      <c r="H1185" s="316" t="s">
        <v>3542</v>
      </c>
      <c r="I1185" s="320" t="s">
        <v>3543</v>
      </c>
      <c r="J1185" s="308" t="s">
        <v>764</v>
      </c>
      <c r="K1185" s="309" t="s">
        <v>781</v>
      </c>
      <c r="L1185" s="321" t="s">
        <v>781</v>
      </c>
      <c r="M1185" s="322" t="s">
        <v>781</v>
      </c>
      <c r="N1185" s="323" t="s">
        <v>781</v>
      </c>
      <c r="O1185" s="324" t="s">
        <v>781</v>
      </c>
      <c r="P1185" s="314" t="s">
        <v>3544</v>
      </c>
      <c r="S1185" s="314">
        <v>2133</v>
      </c>
      <c r="T1185" t="s">
        <v>281</v>
      </c>
    </row>
    <row r="1186" spans="1:20">
      <c r="A1186" s="314">
        <v>2133</v>
      </c>
      <c r="B1186" s="315" t="s">
        <v>11</v>
      </c>
      <c r="C1186" s="316" t="s">
        <v>761</v>
      </c>
      <c r="D1186" s="317" t="s">
        <v>195</v>
      </c>
      <c r="E1186" s="317" t="s">
        <v>781</v>
      </c>
      <c r="F1186" s="318" t="s">
        <v>91</v>
      </c>
      <c r="G1186" s="316">
        <v>4.62</v>
      </c>
      <c r="H1186" s="316" t="s">
        <v>3506</v>
      </c>
      <c r="I1186" s="320" t="s">
        <v>3545</v>
      </c>
      <c r="J1186" s="308" t="s">
        <v>764</v>
      </c>
      <c r="K1186" s="309" t="s">
        <v>781</v>
      </c>
      <c r="L1186" s="321" t="s">
        <v>781</v>
      </c>
      <c r="M1186" s="322" t="s">
        <v>781</v>
      </c>
      <c r="N1186" s="323" t="s">
        <v>781</v>
      </c>
      <c r="O1186" s="324" t="s">
        <v>781</v>
      </c>
      <c r="P1186" s="314" t="s">
        <v>3546</v>
      </c>
      <c r="S1186" s="314">
        <v>2133</v>
      </c>
      <c r="T1186" t="s">
        <v>281</v>
      </c>
    </row>
    <row r="1187" spans="1:20">
      <c r="A1187" s="314">
        <v>2133</v>
      </c>
      <c r="B1187" s="315" t="s">
        <v>11</v>
      </c>
      <c r="C1187" s="316" t="s">
        <v>761</v>
      </c>
      <c r="D1187" s="317" t="s">
        <v>195</v>
      </c>
      <c r="E1187" s="317" t="s">
        <v>781</v>
      </c>
      <c r="F1187" s="318" t="s">
        <v>91</v>
      </c>
      <c r="G1187" s="316">
        <v>106.11</v>
      </c>
      <c r="H1187" s="316" t="s">
        <v>3547</v>
      </c>
      <c r="I1187" s="320" t="s">
        <v>3548</v>
      </c>
      <c r="J1187" s="308" t="s">
        <v>764</v>
      </c>
      <c r="K1187" s="309" t="s">
        <v>781</v>
      </c>
      <c r="L1187" s="321" t="s">
        <v>781</v>
      </c>
      <c r="M1187" s="322" t="s">
        <v>781</v>
      </c>
      <c r="N1187" s="323" t="s">
        <v>781</v>
      </c>
      <c r="O1187" s="324" t="s">
        <v>781</v>
      </c>
      <c r="P1187" s="314" t="s">
        <v>3549</v>
      </c>
      <c r="S1187" s="314">
        <v>2133</v>
      </c>
      <c r="T1187" t="s">
        <v>281</v>
      </c>
    </row>
    <row r="1188" spans="1:20">
      <c r="A1188" s="314">
        <v>2133</v>
      </c>
      <c r="B1188" s="315" t="s">
        <v>11</v>
      </c>
      <c r="C1188" s="316" t="s">
        <v>761</v>
      </c>
      <c r="D1188" s="317" t="s">
        <v>195</v>
      </c>
      <c r="E1188" s="317" t="s">
        <v>781</v>
      </c>
      <c r="F1188" s="318" t="s">
        <v>110</v>
      </c>
      <c r="G1188" s="316">
        <v>335</v>
      </c>
      <c r="H1188" s="316" t="s">
        <v>3550</v>
      </c>
      <c r="I1188" s="320" t="s">
        <v>3551</v>
      </c>
      <c r="J1188" s="308" t="s">
        <v>764</v>
      </c>
      <c r="K1188" s="309" t="s">
        <v>781</v>
      </c>
      <c r="L1188" s="321" t="s">
        <v>781</v>
      </c>
      <c r="M1188" s="322" t="s">
        <v>781</v>
      </c>
      <c r="N1188" s="323" t="s">
        <v>781</v>
      </c>
      <c r="O1188" s="324" t="s">
        <v>781</v>
      </c>
      <c r="P1188" s="314" t="s">
        <v>3552</v>
      </c>
      <c r="S1188" s="314">
        <v>2133</v>
      </c>
      <c r="T1188" t="s">
        <v>281</v>
      </c>
    </row>
    <row r="1189" spans="1:20">
      <c r="A1189" s="314">
        <v>2133</v>
      </c>
      <c r="B1189" s="315" t="s">
        <v>11</v>
      </c>
      <c r="C1189" s="316" t="s">
        <v>761</v>
      </c>
      <c r="D1189" s="317" t="s">
        <v>195</v>
      </c>
      <c r="E1189" s="317" t="s">
        <v>781</v>
      </c>
      <c r="F1189" s="318" t="s">
        <v>105</v>
      </c>
      <c r="G1189" s="316">
        <v>920</v>
      </c>
      <c r="H1189" s="316" t="s">
        <v>3553</v>
      </c>
      <c r="I1189" s="320" t="s">
        <v>3504</v>
      </c>
      <c r="J1189" s="308" t="s">
        <v>764</v>
      </c>
      <c r="K1189" s="309" t="s">
        <v>781</v>
      </c>
      <c r="L1189" s="321" t="s">
        <v>781</v>
      </c>
      <c r="M1189" s="322" t="s">
        <v>781</v>
      </c>
      <c r="N1189" s="323" t="s">
        <v>781</v>
      </c>
      <c r="O1189" s="324" t="s">
        <v>781</v>
      </c>
      <c r="P1189" s="314" t="s">
        <v>3554</v>
      </c>
      <c r="S1189" s="314">
        <v>2133</v>
      </c>
      <c r="T1189" t="s">
        <v>281</v>
      </c>
    </row>
    <row r="1190" spans="1:20">
      <c r="A1190" s="314">
        <v>2133</v>
      </c>
      <c r="B1190" s="315" t="s">
        <v>11</v>
      </c>
      <c r="C1190" s="316" t="s">
        <v>761</v>
      </c>
      <c r="D1190" s="317" t="s">
        <v>195</v>
      </c>
      <c r="E1190" s="317" t="s">
        <v>781</v>
      </c>
      <c r="F1190" s="318" t="s">
        <v>105</v>
      </c>
      <c r="G1190" s="316">
        <v>724</v>
      </c>
      <c r="H1190" s="316" t="s">
        <v>3521</v>
      </c>
      <c r="I1190" s="320" t="s">
        <v>3522</v>
      </c>
      <c r="J1190" s="308" t="s">
        <v>764</v>
      </c>
      <c r="K1190" s="309" t="s">
        <v>781</v>
      </c>
      <c r="L1190" s="321" t="s">
        <v>781</v>
      </c>
      <c r="M1190" s="322" t="s">
        <v>781</v>
      </c>
      <c r="N1190" s="323" t="s">
        <v>781</v>
      </c>
      <c r="O1190" s="324" t="s">
        <v>781</v>
      </c>
      <c r="P1190" s="314" t="s">
        <v>3555</v>
      </c>
      <c r="S1190" s="314">
        <v>2133</v>
      </c>
      <c r="T1190" t="s">
        <v>281</v>
      </c>
    </row>
    <row r="1191" spans="1:20">
      <c r="A1191" s="314">
        <v>2133</v>
      </c>
      <c r="B1191" s="315" t="s">
        <v>11</v>
      </c>
      <c r="C1191" s="316" t="s">
        <v>761</v>
      </c>
      <c r="D1191" s="317" t="s">
        <v>195</v>
      </c>
      <c r="E1191" s="317" t="s">
        <v>781</v>
      </c>
      <c r="F1191" s="318" t="s">
        <v>105</v>
      </c>
      <c r="G1191" s="316">
        <v>681.1</v>
      </c>
      <c r="H1191" s="316" t="s">
        <v>3515</v>
      </c>
      <c r="I1191" s="320" t="s">
        <v>3516</v>
      </c>
      <c r="J1191" s="308" t="s">
        <v>764</v>
      </c>
      <c r="K1191" s="309" t="s">
        <v>781</v>
      </c>
      <c r="L1191" s="321" t="s">
        <v>781</v>
      </c>
      <c r="M1191" s="322" t="s">
        <v>781</v>
      </c>
      <c r="N1191" s="323" t="s">
        <v>781</v>
      </c>
      <c r="O1191" s="324" t="s">
        <v>781</v>
      </c>
      <c r="P1191" s="314" t="s">
        <v>3556</v>
      </c>
      <c r="S1191" s="314">
        <v>2133</v>
      </c>
      <c r="T1191" t="s">
        <v>281</v>
      </c>
    </row>
    <row r="1192" spans="1:20">
      <c r="A1192" s="314">
        <v>2133</v>
      </c>
      <c r="B1192" s="315" t="s">
        <v>11</v>
      </c>
      <c r="C1192" s="316" t="s">
        <v>761</v>
      </c>
      <c r="D1192" s="317" t="s">
        <v>195</v>
      </c>
      <c r="E1192" s="317" t="s">
        <v>781</v>
      </c>
      <c r="F1192" s="318" t="s">
        <v>105</v>
      </c>
      <c r="G1192" s="316">
        <v>188.8</v>
      </c>
      <c r="H1192" s="316" t="s">
        <v>3528</v>
      </c>
      <c r="I1192" s="320" t="s">
        <v>3529</v>
      </c>
      <c r="J1192" s="308" t="s">
        <v>764</v>
      </c>
      <c r="K1192" s="309" t="s">
        <v>781</v>
      </c>
      <c r="L1192" s="321" t="s">
        <v>781</v>
      </c>
      <c r="M1192" s="322" t="s">
        <v>781</v>
      </c>
      <c r="N1192" s="323" t="s">
        <v>781</v>
      </c>
      <c r="O1192" s="324" t="s">
        <v>781</v>
      </c>
      <c r="P1192" s="314" t="s">
        <v>3557</v>
      </c>
      <c r="S1192" s="314">
        <v>2133</v>
      </c>
      <c r="T1192" t="s">
        <v>281</v>
      </c>
    </row>
    <row r="1193" spans="1:20">
      <c r="A1193" s="326">
        <v>2406</v>
      </c>
      <c r="B1193" s="327" t="s">
        <v>10</v>
      </c>
      <c r="C1193" s="304" t="s">
        <v>754</v>
      </c>
      <c r="D1193" s="304" t="s">
        <v>192</v>
      </c>
      <c r="E1193" s="304" t="s">
        <v>755</v>
      </c>
      <c r="F1193" s="328" t="s">
        <v>35</v>
      </c>
      <c r="G1193" s="329">
        <v>6352.78</v>
      </c>
      <c r="H1193" s="304" t="s">
        <v>756</v>
      </c>
      <c r="I1193" s="333" t="s">
        <v>757</v>
      </c>
      <c r="J1193" s="331" t="s">
        <v>781</v>
      </c>
      <c r="K1193" s="312" t="s">
        <v>758</v>
      </c>
      <c r="L1193" s="332" t="s">
        <v>549</v>
      </c>
      <c r="M1193" s="304" t="s">
        <v>781</v>
      </c>
      <c r="N1193" s="304" t="s">
        <v>781</v>
      </c>
      <c r="O1193" s="326" t="s">
        <v>781</v>
      </c>
      <c r="P1193" s="326" t="s">
        <v>3558</v>
      </c>
      <c r="S1193" s="326">
        <v>2406</v>
      </c>
      <c r="T1193" t="s">
        <v>281</v>
      </c>
    </row>
    <row r="1194" spans="1:20">
      <c r="A1194" s="326">
        <v>2416</v>
      </c>
      <c r="B1194" s="327" t="s">
        <v>11</v>
      </c>
      <c r="C1194" s="304" t="s">
        <v>754</v>
      </c>
      <c r="D1194" s="304" t="s">
        <v>196</v>
      </c>
      <c r="E1194" s="304" t="s">
        <v>755</v>
      </c>
      <c r="F1194" s="328" t="s">
        <v>110</v>
      </c>
      <c r="G1194" s="304">
        <v>130.9</v>
      </c>
      <c r="H1194" s="304" t="s">
        <v>756</v>
      </c>
      <c r="I1194" s="333" t="s">
        <v>1007</v>
      </c>
      <c r="J1194" s="308" t="s">
        <v>819</v>
      </c>
      <c r="K1194" s="334" t="s">
        <v>781</v>
      </c>
      <c r="L1194" s="332" t="s">
        <v>781</v>
      </c>
      <c r="M1194" s="304" t="s">
        <v>781</v>
      </c>
      <c r="N1194" s="304" t="s">
        <v>781</v>
      </c>
      <c r="O1194" s="326" t="s">
        <v>781</v>
      </c>
      <c r="P1194" s="326" t="s">
        <v>3559</v>
      </c>
      <c r="S1194" s="326">
        <v>2416</v>
      </c>
      <c r="T1194" t="s">
        <v>281</v>
      </c>
    </row>
    <row r="1195" spans="1:20">
      <c r="A1195" s="336">
        <v>2416</v>
      </c>
      <c r="B1195" s="337" t="s">
        <v>10</v>
      </c>
      <c r="C1195" s="317" t="s">
        <v>754</v>
      </c>
      <c r="D1195" s="317" t="s">
        <v>192</v>
      </c>
      <c r="E1195" s="317" t="s">
        <v>755</v>
      </c>
      <c r="F1195" s="338" t="s">
        <v>35</v>
      </c>
      <c r="G1195" s="317">
        <v>33.57</v>
      </c>
      <c r="H1195" s="317" t="s">
        <v>756</v>
      </c>
      <c r="I1195" s="340" t="s">
        <v>757</v>
      </c>
      <c r="J1195" s="331" t="s">
        <v>781</v>
      </c>
      <c r="K1195" s="312" t="s">
        <v>758</v>
      </c>
      <c r="L1195" s="341" t="s">
        <v>549</v>
      </c>
      <c r="M1195" s="317" t="s">
        <v>781</v>
      </c>
      <c r="N1195" s="317" t="s">
        <v>781</v>
      </c>
      <c r="O1195" s="336" t="s">
        <v>781</v>
      </c>
      <c r="P1195" s="336" t="s">
        <v>3560</v>
      </c>
      <c r="S1195" s="336">
        <v>2416</v>
      </c>
      <c r="T1195" t="s">
        <v>281</v>
      </c>
    </row>
    <row r="1196" spans="1:20">
      <c r="A1196" s="314">
        <v>2416</v>
      </c>
      <c r="B1196" s="315" t="s">
        <v>11</v>
      </c>
      <c r="C1196" s="316" t="s">
        <v>761</v>
      </c>
      <c r="D1196" s="317" t="s">
        <v>195</v>
      </c>
      <c r="E1196" s="317" t="s">
        <v>781</v>
      </c>
      <c r="F1196" s="318" t="s">
        <v>103</v>
      </c>
      <c r="G1196" s="316">
        <v>16557.169999999998</v>
      </c>
      <c r="H1196" s="316" t="s">
        <v>3561</v>
      </c>
      <c r="I1196" s="320" t="s">
        <v>3562</v>
      </c>
      <c r="J1196" s="308" t="s">
        <v>764</v>
      </c>
      <c r="K1196" s="309" t="s">
        <v>781</v>
      </c>
      <c r="L1196" s="321" t="s">
        <v>781</v>
      </c>
      <c r="M1196" s="322" t="s">
        <v>781</v>
      </c>
      <c r="N1196" s="323" t="s">
        <v>781</v>
      </c>
      <c r="O1196" s="324" t="s">
        <v>781</v>
      </c>
      <c r="P1196" s="314" t="s">
        <v>3563</v>
      </c>
      <c r="S1196" s="314">
        <v>2416</v>
      </c>
      <c r="T1196" t="s">
        <v>281</v>
      </c>
    </row>
    <row r="1197" spans="1:20">
      <c r="A1197" s="314">
        <v>2416</v>
      </c>
      <c r="B1197" s="315" t="s">
        <v>11</v>
      </c>
      <c r="C1197" s="316" t="s">
        <v>761</v>
      </c>
      <c r="D1197" s="317" t="s">
        <v>195</v>
      </c>
      <c r="E1197" s="317" t="s">
        <v>781</v>
      </c>
      <c r="F1197" s="318" t="s">
        <v>79</v>
      </c>
      <c r="G1197" s="316">
        <v>16220</v>
      </c>
      <c r="H1197" s="316" t="s">
        <v>3564</v>
      </c>
      <c r="I1197" s="320" t="s">
        <v>3565</v>
      </c>
      <c r="J1197" s="308" t="s">
        <v>764</v>
      </c>
      <c r="K1197" s="309" t="s">
        <v>781</v>
      </c>
      <c r="L1197" s="321" t="s">
        <v>781</v>
      </c>
      <c r="M1197" s="322" t="s">
        <v>781</v>
      </c>
      <c r="N1197" s="323" t="s">
        <v>781</v>
      </c>
      <c r="O1197" s="324" t="s">
        <v>781</v>
      </c>
      <c r="P1197" s="314" t="s">
        <v>3566</v>
      </c>
      <c r="S1197" s="314">
        <v>2416</v>
      </c>
      <c r="T1197" t="s">
        <v>281</v>
      </c>
    </row>
    <row r="1198" spans="1:20">
      <c r="A1198" s="314">
        <v>2416</v>
      </c>
      <c r="B1198" s="315" t="s">
        <v>11</v>
      </c>
      <c r="C1198" s="316" t="s">
        <v>761</v>
      </c>
      <c r="D1198" s="317" t="s">
        <v>195</v>
      </c>
      <c r="E1198" s="317" t="s">
        <v>781</v>
      </c>
      <c r="F1198" s="318" t="s">
        <v>107</v>
      </c>
      <c r="G1198" s="316">
        <v>408</v>
      </c>
      <c r="H1198" s="316" t="s">
        <v>3567</v>
      </c>
      <c r="I1198" s="320" t="s">
        <v>3568</v>
      </c>
      <c r="J1198" s="308" t="s">
        <v>764</v>
      </c>
      <c r="K1198" s="309" t="s">
        <v>781</v>
      </c>
      <c r="L1198" s="321" t="s">
        <v>781</v>
      </c>
      <c r="M1198" s="322" t="s">
        <v>781</v>
      </c>
      <c r="N1198" s="323" t="s">
        <v>781</v>
      </c>
      <c r="O1198" s="324" t="s">
        <v>781</v>
      </c>
      <c r="P1198" s="314" t="s">
        <v>3569</v>
      </c>
      <c r="S1198" s="314">
        <v>2416</v>
      </c>
      <c r="T1198" t="s">
        <v>281</v>
      </c>
    </row>
    <row r="1199" spans="1:20">
      <c r="A1199" s="314">
        <v>2416</v>
      </c>
      <c r="B1199" s="315" t="s">
        <v>11</v>
      </c>
      <c r="C1199" s="316" t="s">
        <v>761</v>
      </c>
      <c r="D1199" s="317" t="s">
        <v>195</v>
      </c>
      <c r="E1199" s="317" t="s">
        <v>781</v>
      </c>
      <c r="F1199" s="318" t="s">
        <v>107</v>
      </c>
      <c r="G1199" s="316">
        <v>150</v>
      </c>
      <c r="H1199" s="316" t="s">
        <v>3570</v>
      </c>
      <c r="I1199" s="320" t="s">
        <v>3571</v>
      </c>
      <c r="J1199" s="308" t="s">
        <v>764</v>
      </c>
      <c r="K1199" s="309" t="s">
        <v>781</v>
      </c>
      <c r="L1199" s="321" t="s">
        <v>781</v>
      </c>
      <c r="M1199" s="322" t="s">
        <v>781</v>
      </c>
      <c r="N1199" s="323" t="s">
        <v>781</v>
      </c>
      <c r="O1199" s="324" t="s">
        <v>781</v>
      </c>
      <c r="P1199" s="314" t="s">
        <v>3572</v>
      </c>
      <c r="S1199" s="314">
        <v>2416</v>
      </c>
      <c r="T1199" t="s">
        <v>281</v>
      </c>
    </row>
    <row r="1200" spans="1:20">
      <c r="A1200" s="314">
        <v>2416</v>
      </c>
      <c r="B1200" s="315" t="s">
        <v>11</v>
      </c>
      <c r="C1200" s="316" t="s">
        <v>761</v>
      </c>
      <c r="D1200" s="317" t="s">
        <v>195</v>
      </c>
      <c r="E1200" s="317" t="s">
        <v>781</v>
      </c>
      <c r="F1200" s="318" t="s">
        <v>107</v>
      </c>
      <c r="G1200" s="316">
        <v>200</v>
      </c>
      <c r="H1200" s="316" t="s">
        <v>3570</v>
      </c>
      <c r="I1200" s="320" t="s">
        <v>3573</v>
      </c>
      <c r="J1200" s="308" t="s">
        <v>764</v>
      </c>
      <c r="K1200" s="309" t="s">
        <v>781</v>
      </c>
      <c r="L1200" s="321" t="s">
        <v>781</v>
      </c>
      <c r="M1200" s="322" t="s">
        <v>781</v>
      </c>
      <c r="N1200" s="323" t="s">
        <v>781</v>
      </c>
      <c r="O1200" s="324" t="s">
        <v>781</v>
      </c>
      <c r="P1200" s="314" t="s">
        <v>3574</v>
      </c>
      <c r="S1200" s="314">
        <v>2416</v>
      </c>
      <c r="T1200" t="s">
        <v>281</v>
      </c>
    </row>
    <row r="1201" spans="1:20">
      <c r="A1201" s="314">
        <v>2416</v>
      </c>
      <c r="B1201" s="315" t="s">
        <v>11</v>
      </c>
      <c r="C1201" s="316" t="s">
        <v>761</v>
      </c>
      <c r="D1201" s="317" t="s">
        <v>195</v>
      </c>
      <c r="E1201" s="317" t="s">
        <v>781</v>
      </c>
      <c r="F1201" s="318" t="s">
        <v>107</v>
      </c>
      <c r="G1201" s="316">
        <v>1525</v>
      </c>
      <c r="H1201" s="316" t="s">
        <v>3575</v>
      </c>
      <c r="I1201" s="320" t="s">
        <v>3576</v>
      </c>
      <c r="J1201" s="308" t="s">
        <v>764</v>
      </c>
      <c r="K1201" s="309" t="s">
        <v>781</v>
      </c>
      <c r="L1201" s="321" t="s">
        <v>781</v>
      </c>
      <c r="M1201" s="322" t="s">
        <v>781</v>
      </c>
      <c r="N1201" s="323" t="s">
        <v>781</v>
      </c>
      <c r="O1201" s="324" t="s">
        <v>781</v>
      </c>
      <c r="P1201" s="314" t="s">
        <v>3577</v>
      </c>
      <c r="S1201" s="314">
        <v>2416</v>
      </c>
      <c r="T1201" t="s">
        <v>281</v>
      </c>
    </row>
    <row r="1202" spans="1:20">
      <c r="A1202" s="314">
        <v>2416</v>
      </c>
      <c r="B1202" s="315" t="s">
        <v>11</v>
      </c>
      <c r="C1202" s="316" t="s">
        <v>761</v>
      </c>
      <c r="D1202" s="317" t="s">
        <v>195</v>
      </c>
      <c r="E1202" s="317" t="s">
        <v>781</v>
      </c>
      <c r="F1202" s="318" t="s">
        <v>107</v>
      </c>
      <c r="G1202" s="316">
        <v>80</v>
      </c>
      <c r="H1202" s="316" t="s">
        <v>3578</v>
      </c>
      <c r="I1202" s="320" t="s">
        <v>3579</v>
      </c>
      <c r="J1202" s="308" t="s">
        <v>764</v>
      </c>
      <c r="K1202" s="309" t="s">
        <v>781</v>
      </c>
      <c r="L1202" s="321" t="s">
        <v>781</v>
      </c>
      <c r="M1202" s="322" t="s">
        <v>781</v>
      </c>
      <c r="N1202" s="323" t="s">
        <v>781</v>
      </c>
      <c r="O1202" s="324" t="s">
        <v>781</v>
      </c>
      <c r="P1202" s="314" t="s">
        <v>3580</v>
      </c>
      <c r="S1202" s="314">
        <v>2416</v>
      </c>
      <c r="T1202" t="s">
        <v>281</v>
      </c>
    </row>
    <row r="1203" spans="1:20">
      <c r="A1203" s="314">
        <v>2416</v>
      </c>
      <c r="B1203" s="315" t="s">
        <v>11</v>
      </c>
      <c r="C1203" s="316" t="s">
        <v>761</v>
      </c>
      <c r="D1203" s="317" t="s">
        <v>195</v>
      </c>
      <c r="E1203" s="317" t="s">
        <v>781</v>
      </c>
      <c r="F1203" s="318" t="s">
        <v>55</v>
      </c>
      <c r="G1203" s="316">
        <v>27788.98</v>
      </c>
      <c r="H1203" s="316" t="s">
        <v>3581</v>
      </c>
      <c r="I1203" s="320" t="s">
        <v>3582</v>
      </c>
      <c r="J1203" s="308" t="s">
        <v>3314</v>
      </c>
      <c r="K1203" s="309" t="s">
        <v>781</v>
      </c>
      <c r="L1203" s="321" t="s">
        <v>781</v>
      </c>
      <c r="M1203" s="322" t="s">
        <v>781</v>
      </c>
      <c r="N1203" s="323" t="s">
        <v>781</v>
      </c>
      <c r="O1203" s="324" t="s">
        <v>781</v>
      </c>
      <c r="P1203" s="314" t="s">
        <v>3583</v>
      </c>
      <c r="S1203" s="314">
        <v>2416</v>
      </c>
      <c r="T1203" t="s">
        <v>281</v>
      </c>
    </row>
    <row r="1204" spans="1:20">
      <c r="A1204" s="314">
        <v>2416</v>
      </c>
      <c r="B1204" s="315" t="s">
        <v>11</v>
      </c>
      <c r="C1204" s="316" t="s">
        <v>761</v>
      </c>
      <c r="D1204" s="317" t="s">
        <v>195</v>
      </c>
      <c r="E1204" s="317" t="s">
        <v>781</v>
      </c>
      <c r="F1204" s="318" t="s">
        <v>57</v>
      </c>
      <c r="G1204" s="316">
        <v>37592.42</v>
      </c>
      <c r="H1204" s="316" t="s">
        <v>3581</v>
      </c>
      <c r="I1204" s="320" t="s">
        <v>3584</v>
      </c>
      <c r="J1204" s="308" t="s">
        <v>3314</v>
      </c>
      <c r="K1204" s="309" t="s">
        <v>781</v>
      </c>
      <c r="L1204" s="321" t="s">
        <v>781</v>
      </c>
      <c r="M1204" s="322" t="s">
        <v>781</v>
      </c>
      <c r="N1204" s="323" t="s">
        <v>781</v>
      </c>
      <c r="O1204" s="324" t="s">
        <v>781</v>
      </c>
      <c r="P1204" s="314" t="s">
        <v>3585</v>
      </c>
      <c r="S1204" s="314">
        <v>2416</v>
      </c>
      <c r="T1204" t="s">
        <v>281</v>
      </c>
    </row>
    <row r="1205" spans="1:20">
      <c r="A1205" s="326">
        <v>3003</v>
      </c>
      <c r="B1205" s="327" t="s">
        <v>10</v>
      </c>
      <c r="C1205" s="304" t="s">
        <v>754</v>
      </c>
      <c r="D1205" s="304" t="s">
        <v>192</v>
      </c>
      <c r="E1205" s="304" t="s">
        <v>755</v>
      </c>
      <c r="F1205" s="328" t="s">
        <v>35</v>
      </c>
      <c r="G1205" s="329">
        <v>3075.96</v>
      </c>
      <c r="H1205" s="304" t="s">
        <v>756</v>
      </c>
      <c r="I1205" s="333" t="s">
        <v>757</v>
      </c>
      <c r="J1205" s="331" t="s">
        <v>781</v>
      </c>
      <c r="K1205" s="312" t="s">
        <v>758</v>
      </c>
      <c r="L1205" s="332" t="s">
        <v>549</v>
      </c>
      <c r="M1205" s="304" t="s">
        <v>781</v>
      </c>
      <c r="N1205" s="304" t="s">
        <v>781</v>
      </c>
      <c r="O1205" s="326" t="s">
        <v>781</v>
      </c>
      <c r="P1205" s="326" t="s">
        <v>3586</v>
      </c>
      <c r="S1205" s="326">
        <v>3003</v>
      </c>
      <c r="T1205" t="s">
        <v>281</v>
      </c>
    </row>
    <row r="1206" spans="1:20">
      <c r="A1206" s="301">
        <v>3003</v>
      </c>
      <c r="B1206" s="302" t="s">
        <v>11</v>
      </c>
      <c r="C1206" s="303" t="s">
        <v>761</v>
      </c>
      <c r="D1206" s="304" t="s">
        <v>195</v>
      </c>
      <c r="E1206" s="304" t="s">
        <v>781</v>
      </c>
      <c r="F1206" s="305" t="s">
        <v>89</v>
      </c>
      <c r="G1206" s="303">
        <v>2891.71</v>
      </c>
      <c r="H1206" s="303" t="s">
        <v>3587</v>
      </c>
      <c r="I1206" s="344" t="s">
        <v>2021</v>
      </c>
      <c r="J1206" s="308" t="s">
        <v>764</v>
      </c>
      <c r="K1206" s="309" t="s">
        <v>781</v>
      </c>
      <c r="L1206" s="310" t="s">
        <v>781</v>
      </c>
      <c r="M1206" s="311" t="s">
        <v>781</v>
      </c>
      <c r="N1206" s="312" t="s">
        <v>781</v>
      </c>
      <c r="O1206" s="313" t="s">
        <v>781</v>
      </c>
      <c r="P1206" s="301" t="s">
        <v>3588</v>
      </c>
      <c r="S1206" s="301">
        <v>3003</v>
      </c>
      <c r="T1206" t="s">
        <v>281</v>
      </c>
    </row>
    <row r="1207" spans="1:20">
      <c r="A1207" s="314">
        <v>3003</v>
      </c>
      <c r="B1207" s="315" t="s">
        <v>11</v>
      </c>
      <c r="C1207" s="316" t="s">
        <v>761</v>
      </c>
      <c r="D1207" s="317" t="s">
        <v>195</v>
      </c>
      <c r="E1207" s="317" t="s">
        <v>781</v>
      </c>
      <c r="F1207" s="318" t="s">
        <v>89</v>
      </c>
      <c r="G1207" s="316">
        <v>3737.23</v>
      </c>
      <c r="H1207" s="316" t="s">
        <v>2824</v>
      </c>
      <c r="I1207" s="320" t="s">
        <v>2023</v>
      </c>
      <c r="J1207" s="308" t="s">
        <v>764</v>
      </c>
      <c r="K1207" s="309" t="s">
        <v>781</v>
      </c>
      <c r="L1207" s="321" t="s">
        <v>781</v>
      </c>
      <c r="M1207" s="322" t="s">
        <v>781</v>
      </c>
      <c r="N1207" s="323" t="s">
        <v>781</v>
      </c>
      <c r="O1207" s="324" t="s">
        <v>781</v>
      </c>
      <c r="P1207" s="314" t="s">
        <v>3589</v>
      </c>
      <c r="S1207" s="314">
        <v>3003</v>
      </c>
      <c r="T1207" t="s">
        <v>281</v>
      </c>
    </row>
    <row r="1208" spans="1:20">
      <c r="A1208" s="314">
        <v>3003</v>
      </c>
      <c r="B1208" s="315" t="s">
        <v>11</v>
      </c>
      <c r="C1208" s="316" t="s">
        <v>761</v>
      </c>
      <c r="D1208" s="317" t="s">
        <v>195</v>
      </c>
      <c r="E1208" s="317" t="s">
        <v>781</v>
      </c>
      <c r="F1208" s="318" t="s">
        <v>105</v>
      </c>
      <c r="G1208" s="316">
        <v>2298.6999999999998</v>
      </c>
      <c r="H1208" s="316" t="s">
        <v>3590</v>
      </c>
      <c r="I1208" s="320" t="s">
        <v>3591</v>
      </c>
      <c r="J1208" s="308" t="s">
        <v>764</v>
      </c>
      <c r="K1208" s="309" t="s">
        <v>781</v>
      </c>
      <c r="L1208" s="321" t="s">
        <v>781</v>
      </c>
      <c r="M1208" s="322" t="s">
        <v>781</v>
      </c>
      <c r="N1208" s="323" t="s">
        <v>781</v>
      </c>
      <c r="O1208" s="324" t="s">
        <v>781</v>
      </c>
      <c r="P1208" s="314" t="s">
        <v>3592</v>
      </c>
      <c r="S1208" s="314">
        <v>3003</v>
      </c>
      <c r="T1208" t="s">
        <v>281</v>
      </c>
    </row>
    <row r="1209" spans="1:20">
      <c r="A1209" s="314">
        <v>3003</v>
      </c>
      <c r="B1209" s="315" t="s">
        <v>11</v>
      </c>
      <c r="C1209" s="316" t="s">
        <v>761</v>
      </c>
      <c r="D1209" s="317" t="s">
        <v>195</v>
      </c>
      <c r="E1209" s="317" t="s">
        <v>781</v>
      </c>
      <c r="F1209" s="318" t="s">
        <v>105</v>
      </c>
      <c r="G1209" s="316">
        <v>6602.94</v>
      </c>
      <c r="H1209" s="316" t="s">
        <v>1190</v>
      </c>
      <c r="I1209" s="320" t="s">
        <v>3593</v>
      </c>
      <c r="J1209" s="308" t="s">
        <v>764</v>
      </c>
      <c r="K1209" s="309" t="s">
        <v>781</v>
      </c>
      <c r="L1209" s="321" t="s">
        <v>781</v>
      </c>
      <c r="M1209" s="322" t="s">
        <v>781</v>
      </c>
      <c r="N1209" s="323" t="s">
        <v>781</v>
      </c>
      <c r="O1209" s="324" t="s">
        <v>781</v>
      </c>
      <c r="P1209" s="314" t="s">
        <v>3594</v>
      </c>
      <c r="S1209" s="314">
        <v>3003</v>
      </c>
      <c r="T1209" t="s">
        <v>281</v>
      </c>
    </row>
    <row r="1210" spans="1:20">
      <c r="A1210" s="314">
        <v>3003</v>
      </c>
      <c r="B1210" s="315" t="s">
        <v>11</v>
      </c>
      <c r="C1210" s="316" t="s">
        <v>761</v>
      </c>
      <c r="D1210" s="317" t="s">
        <v>195</v>
      </c>
      <c r="E1210" s="317" t="s">
        <v>781</v>
      </c>
      <c r="F1210" s="318" t="s">
        <v>105</v>
      </c>
      <c r="G1210" s="316">
        <v>6602.94</v>
      </c>
      <c r="H1210" s="316" t="s">
        <v>1190</v>
      </c>
      <c r="I1210" s="320" t="s">
        <v>3593</v>
      </c>
      <c r="J1210" s="308" t="s">
        <v>764</v>
      </c>
      <c r="K1210" s="309" t="s">
        <v>781</v>
      </c>
      <c r="L1210" s="321" t="s">
        <v>781</v>
      </c>
      <c r="M1210" s="322" t="s">
        <v>781</v>
      </c>
      <c r="N1210" s="323" t="s">
        <v>781</v>
      </c>
      <c r="O1210" s="324" t="s">
        <v>781</v>
      </c>
      <c r="P1210" s="314" t="s">
        <v>3595</v>
      </c>
      <c r="S1210" s="314">
        <v>3003</v>
      </c>
      <c r="T1210" t="s">
        <v>281</v>
      </c>
    </row>
    <row r="1211" spans="1:20">
      <c r="A1211" s="326">
        <v>4245</v>
      </c>
      <c r="B1211" s="327" t="s">
        <v>11</v>
      </c>
      <c r="C1211" s="304" t="s">
        <v>754</v>
      </c>
      <c r="D1211" s="304" t="s">
        <v>196</v>
      </c>
      <c r="E1211" s="304" t="s">
        <v>755</v>
      </c>
      <c r="F1211" s="328" t="s">
        <v>110</v>
      </c>
      <c r="G1211" s="304">
        <v>163.9</v>
      </c>
      <c r="H1211" s="304" t="s">
        <v>756</v>
      </c>
      <c r="I1211" s="333" t="s">
        <v>1007</v>
      </c>
      <c r="J1211" s="308" t="s">
        <v>819</v>
      </c>
      <c r="K1211" s="334" t="s">
        <v>781</v>
      </c>
      <c r="L1211" s="332" t="s">
        <v>781</v>
      </c>
      <c r="M1211" s="304" t="s">
        <v>781</v>
      </c>
      <c r="N1211" s="304" t="s">
        <v>781</v>
      </c>
      <c r="O1211" s="326" t="s">
        <v>781</v>
      </c>
      <c r="P1211" s="326" t="s">
        <v>3596</v>
      </c>
      <c r="S1211" s="326">
        <v>4245</v>
      </c>
      <c r="T1211" t="s">
        <v>281</v>
      </c>
    </row>
    <row r="1212" spans="1:20">
      <c r="A1212" s="336">
        <v>4245</v>
      </c>
      <c r="B1212" s="337" t="s">
        <v>11</v>
      </c>
      <c r="C1212" s="317" t="s">
        <v>754</v>
      </c>
      <c r="D1212" s="317" t="s">
        <v>196</v>
      </c>
      <c r="E1212" s="317" t="s">
        <v>755</v>
      </c>
      <c r="F1212" s="338" t="s">
        <v>69</v>
      </c>
      <c r="G1212" s="317">
        <v>530</v>
      </c>
      <c r="H1212" s="317" t="s">
        <v>756</v>
      </c>
      <c r="I1212" s="340" t="s">
        <v>846</v>
      </c>
      <c r="J1212" s="308" t="s">
        <v>819</v>
      </c>
      <c r="K1212" s="334" t="s">
        <v>781</v>
      </c>
      <c r="L1212" s="341" t="s">
        <v>781</v>
      </c>
      <c r="M1212" s="317" t="s">
        <v>781</v>
      </c>
      <c r="N1212" s="317" t="s">
        <v>781</v>
      </c>
      <c r="O1212" s="336" t="s">
        <v>781</v>
      </c>
      <c r="P1212" s="336" t="s">
        <v>3597</v>
      </c>
      <c r="S1212" s="336">
        <v>4245</v>
      </c>
      <c r="T1212" t="s">
        <v>281</v>
      </c>
    </row>
    <row r="1213" spans="1:20">
      <c r="A1213" s="336">
        <v>4245</v>
      </c>
      <c r="B1213" s="337" t="s">
        <v>10</v>
      </c>
      <c r="C1213" s="317" t="s">
        <v>754</v>
      </c>
      <c r="D1213" s="317" t="s">
        <v>192</v>
      </c>
      <c r="E1213" s="317" t="s">
        <v>755</v>
      </c>
      <c r="F1213" s="338" t="s">
        <v>35</v>
      </c>
      <c r="G1213" s="339">
        <v>4281.29</v>
      </c>
      <c r="H1213" s="317" t="s">
        <v>756</v>
      </c>
      <c r="I1213" s="340" t="s">
        <v>3598</v>
      </c>
      <c r="J1213" s="331" t="s">
        <v>781</v>
      </c>
      <c r="K1213" s="312" t="s">
        <v>758</v>
      </c>
      <c r="L1213" s="341" t="s">
        <v>549</v>
      </c>
      <c r="M1213" s="317" t="s">
        <v>781</v>
      </c>
      <c r="N1213" s="317" t="s">
        <v>781</v>
      </c>
      <c r="O1213" s="336" t="s">
        <v>781</v>
      </c>
      <c r="P1213" s="336" t="s">
        <v>3599</v>
      </c>
      <c r="S1213" s="336">
        <v>4245</v>
      </c>
      <c r="T1213" t="s">
        <v>281</v>
      </c>
    </row>
    <row r="1214" spans="1:20">
      <c r="A1214" s="314">
        <v>4245</v>
      </c>
      <c r="B1214" s="315" t="s">
        <v>11</v>
      </c>
      <c r="C1214" s="316" t="s">
        <v>761</v>
      </c>
      <c r="D1214" s="317" t="s">
        <v>195</v>
      </c>
      <c r="E1214" s="317" t="s">
        <v>781</v>
      </c>
      <c r="F1214" s="318" t="s">
        <v>93</v>
      </c>
      <c r="G1214" s="316">
        <v>1040</v>
      </c>
      <c r="H1214" s="316" t="s">
        <v>3600</v>
      </c>
      <c r="I1214" s="320" t="s">
        <v>3601</v>
      </c>
      <c r="J1214" s="308" t="s">
        <v>764</v>
      </c>
      <c r="K1214" s="309" t="s">
        <v>781</v>
      </c>
      <c r="L1214" s="321" t="s">
        <v>781</v>
      </c>
      <c r="M1214" s="322" t="s">
        <v>781</v>
      </c>
      <c r="N1214" s="323" t="s">
        <v>781</v>
      </c>
      <c r="O1214" s="324" t="s">
        <v>781</v>
      </c>
      <c r="P1214" s="314" t="s">
        <v>3602</v>
      </c>
      <c r="S1214" s="314">
        <v>4245</v>
      </c>
      <c r="T1214" t="s">
        <v>281</v>
      </c>
    </row>
    <row r="1215" spans="1:20">
      <c r="A1215" s="314">
        <v>4245</v>
      </c>
      <c r="B1215" s="315" t="s">
        <v>11</v>
      </c>
      <c r="C1215" s="316" t="s">
        <v>761</v>
      </c>
      <c r="D1215" s="317" t="s">
        <v>195</v>
      </c>
      <c r="E1215" s="317" t="s">
        <v>781</v>
      </c>
      <c r="F1215" s="318" t="s">
        <v>105</v>
      </c>
      <c r="G1215" s="316">
        <v>1041.3599999999999</v>
      </c>
      <c r="H1215" s="316" t="s">
        <v>3603</v>
      </c>
      <c r="I1215" s="320" t="s">
        <v>3604</v>
      </c>
      <c r="J1215" s="308" t="s">
        <v>764</v>
      </c>
      <c r="K1215" s="309" t="s">
        <v>781</v>
      </c>
      <c r="L1215" s="321" t="s">
        <v>781</v>
      </c>
      <c r="M1215" s="322" t="s">
        <v>781</v>
      </c>
      <c r="N1215" s="323" t="s">
        <v>781</v>
      </c>
      <c r="O1215" s="324" t="s">
        <v>781</v>
      </c>
      <c r="P1215" s="314" t="s">
        <v>3605</v>
      </c>
      <c r="S1215" s="314">
        <v>4245</v>
      </c>
      <c r="T1215" t="s">
        <v>281</v>
      </c>
    </row>
    <row r="1216" spans="1:20">
      <c r="A1216" s="314">
        <v>4245</v>
      </c>
      <c r="B1216" s="315" t="s">
        <v>1105</v>
      </c>
      <c r="C1216" s="316" t="s">
        <v>761</v>
      </c>
      <c r="D1216" s="317" t="s">
        <v>193</v>
      </c>
      <c r="E1216" s="317" t="s">
        <v>781</v>
      </c>
      <c r="F1216" s="318" t="s">
        <v>110</v>
      </c>
      <c r="G1216" s="316">
        <v>2865</v>
      </c>
      <c r="H1216" s="316" t="s">
        <v>3606</v>
      </c>
      <c r="I1216" s="320" t="s">
        <v>3607</v>
      </c>
      <c r="J1216" s="345" t="s">
        <v>781</v>
      </c>
      <c r="K1216" s="312" t="s">
        <v>1108</v>
      </c>
      <c r="L1216" s="321" t="s">
        <v>549</v>
      </c>
      <c r="M1216" s="322" t="s">
        <v>781</v>
      </c>
      <c r="N1216" s="323" t="s">
        <v>781</v>
      </c>
      <c r="O1216" s="324" t="s">
        <v>781</v>
      </c>
      <c r="P1216" s="314" t="s">
        <v>3608</v>
      </c>
      <c r="S1216" s="314">
        <v>4245</v>
      </c>
      <c r="T1216" t="s">
        <v>281</v>
      </c>
    </row>
    <row r="1217" spans="1:20">
      <c r="A1217" s="314">
        <v>4245</v>
      </c>
      <c r="B1217" s="315" t="s">
        <v>11</v>
      </c>
      <c r="C1217" s="316" t="s">
        <v>761</v>
      </c>
      <c r="D1217" s="317" t="s">
        <v>195</v>
      </c>
      <c r="E1217" s="317" t="s">
        <v>781</v>
      </c>
      <c r="F1217" s="318" t="s">
        <v>97</v>
      </c>
      <c r="G1217" s="316">
        <v>1070</v>
      </c>
      <c r="H1217" s="316" t="s">
        <v>3609</v>
      </c>
      <c r="I1217" s="320" t="s">
        <v>3610</v>
      </c>
      <c r="J1217" s="308" t="s">
        <v>764</v>
      </c>
      <c r="K1217" s="309" t="s">
        <v>781</v>
      </c>
      <c r="L1217" s="321" t="s">
        <v>781</v>
      </c>
      <c r="M1217" s="322" t="s">
        <v>781</v>
      </c>
      <c r="N1217" s="323" t="s">
        <v>781</v>
      </c>
      <c r="O1217" s="324" t="s">
        <v>781</v>
      </c>
      <c r="P1217" s="314" t="s">
        <v>3611</v>
      </c>
      <c r="S1217" s="314">
        <v>4245</v>
      </c>
      <c r="T1217" t="s">
        <v>281</v>
      </c>
    </row>
    <row r="1218" spans="1:20">
      <c r="A1218" s="314">
        <v>4245</v>
      </c>
      <c r="B1218" s="315" t="s">
        <v>1105</v>
      </c>
      <c r="C1218" s="316" t="s">
        <v>761</v>
      </c>
      <c r="D1218" s="317" t="s">
        <v>193</v>
      </c>
      <c r="E1218" s="317" t="s">
        <v>781</v>
      </c>
      <c r="F1218" s="318" t="s">
        <v>110</v>
      </c>
      <c r="G1218" s="316">
        <v>1080</v>
      </c>
      <c r="H1218" s="316" t="s">
        <v>3612</v>
      </c>
      <c r="I1218" s="320" t="s">
        <v>3613</v>
      </c>
      <c r="J1218" s="345" t="s">
        <v>781</v>
      </c>
      <c r="K1218" s="312" t="s">
        <v>1108</v>
      </c>
      <c r="L1218" s="321" t="s">
        <v>549</v>
      </c>
      <c r="M1218" s="322" t="s">
        <v>781</v>
      </c>
      <c r="N1218" s="323" t="s">
        <v>781</v>
      </c>
      <c r="O1218" s="324" t="s">
        <v>781</v>
      </c>
      <c r="P1218" s="314" t="s">
        <v>3614</v>
      </c>
      <c r="S1218" s="314">
        <v>4245</v>
      </c>
      <c r="T1218" t="s">
        <v>281</v>
      </c>
    </row>
    <row r="1219" spans="1:20">
      <c r="A1219" s="314">
        <v>4245</v>
      </c>
      <c r="B1219" s="315" t="s">
        <v>11</v>
      </c>
      <c r="C1219" s="316" t="s">
        <v>761</v>
      </c>
      <c r="D1219" s="317" t="s">
        <v>195</v>
      </c>
      <c r="E1219" s="317" t="s">
        <v>781</v>
      </c>
      <c r="F1219" s="318" t="s">
        <v>91</v>
      </c>
      <c r="G1219" s="316">
        <v>1113.2</v>
      </c>
      <c r="H1219" s="316" t="s">
        <v>3615</v>
      </c>
      <c r="I1219" s="320" t="s">
        <v>3616</v>
      </c>
      <c r="J1219" s="308" t="s">
        <v>764</v>
      </c>
      <c r="K1219" s="309" t="s">
        <v>781</v>
      </c>
      <c r="L1219" s="321" t="s">
        <v>781</v>
      </c>
      <c r="M1219" s="322" t="s">
        <v>781</v>
      </c>
      <c r="N1219" s="323" t="s">
        <v>781</v>
      </c>
      <c r="O1219" s="324" t="s">
        <v>781</v>
      </c>
      <c r="P1219" s="314" t="s">
        <v>3617</v>
      </c>
      <c r="S1219" s="314">
        <v>4245</v>
      </c>
      <c r="T1219" t="s">
        <v>281</v>
      </c>
    </row>
    <row r="1220" spans="1:20">
      <c r="A1220" s="314">
        <v>4245</v>
      </c>
      <c r="B1220" s="315" t="s">
        <v>11</v>
      </c>
      <c r="C1220" s="316" t="s">
        <v>761</v>
      </c>
      <c r="D1220" s="317" t="s">
        <v>195</v>
      </c>
      <c r="E1220" s="317" t="s">
        <v>781</v>
      </c>
      <c r="F1220" s="318" t="s">
        <v>110</v>
      </c>
      <c r="G1220" s="316">
        <v>1150</v>
      </c>
      <c r="H1220" s="316" t="s">
        <v>3618</v>
      </c>
      <c r="I1220" s="320" t="s">
        <v>3619</v>
      </c>
      <c r="J1220" s="308" t="s">
        <v>764</v>
      </c>
      <c r="K1220" s="309" t="s">
        <v>781</v>
      </c>
      <c r="L1220" s="321" t="s">
        <v>781</v>
      </c>
      <c r="M1220" s="322" t="s">
        <v>781</v>
      </c>
      <c r="N1220" s="323" t="s">
        <v>781</v>
      </c>
      <c r="O1220" s="324" t="s">
        <v>781</v>
      </c>
      <c r="P1220" s="314" t="s">
        <v>3620</v>
      </c>
      <c r="S1220" s="314">
        <v>4245</v>
      </c>
      <c r="T1220" t="s">
        <v>281</v>
      </c>
    </row>
    <row r="1221" spans="1:20">
      <c r="A1221" s="314">
        <v>4245</v>
      </c>
      <c r="B1221" s="315" t="s">
        <v>11</v>
      </c>
      <c r="C1221" s="316" t="s">
        <v>761</v>
      </c>
      <c r="D1221" s="317" t="s">
        <v>195</v>
      </c>
      <c r="E1221" s="317" t="s">
        <v>781</v>
      </c>
      <c r="F1221" s="318" t="s">
        <v>97</v>
      </c>
      <c r="G1221" s="316">
        <v>1182.56</v>
      </c>
      <c r="H1221" s="316" t="s">
        <v>3621</v>
      </c>
      <c r="I1221" s="320" t="s">
        <v>3622</v>
      </c>
      <c r="J1221" s="308" t="s">
        <v>764</v>
      </c>
      <c r="K1221" s="309" t="s">
        <v>781</v>
      </c>
      <c r="L1221" s="321" t="s">
        <v>781</v>
      </c>
      <c r="M1221" s="322" t="s">
        <v>781</v>
      </c>
      <c r="N1221" s="323" t="s">
        <v>781</v>
      </c>
      <c r="O1221" s="324" t="s">
        <v>781</v>
      </c>
      <c r="P1221" s="314" t="s">
        <v>3623</v>
      </c>
      <c r="S1221" s="314">
        <v>4245</v>
      </c>
      <c r="T1221" t="s">
        <v>281</v>
      </c>
    </row>
    <row r="1222" spans="1:20">
      <c r="A1222" s="314">
        <v>4245</v>
      </c>
      <c r="B1222" s="315" t="s">
        <v>11</v>
      </c>
      <c r="C1222" s="316" t="s">
        <v>761</v>
      </c>
      <c r="D1222" s="317" t="s">
        <v>195</v>
      </c>
      <c r="E1222" s="317" t="s">
        <v>781</v>
      </c>
      <c r="F1222" s="318" t="s">
        <v>77</v>
      </c>
      <c r="G1222" s="316">
        <v>1386</v>
      </c>
      <c r="H1222" s="316" t="s">
        <v>3624</v>
      </c>
      <c r="I1222" s="320" t="s">
        <v>3625</v>
      </c>
      <c r="J1222" s="308" t="s">
        <v>764</v>
      </c>
      <c r="K1222" s="309" t="s">
        <v>781</v>
      </c>
      <c r="L1222" s="321" t="s">
        <v>781</v>
      </c>
      <c r="M1222" s="322" t="s">
        <v>781</v>
      </c>
      <c r="N1222" s="323" t="s">
        <v>781</v>
      </c>
      <c r="O1222" s="324" t="s">
        <v>781</v>
      </c>
      <c r="P1222" s="314" t="s">
        <v>3626</v>
      </c>
      <c r="S1222" s="314">
        <v>4245</v>
      </c>
      <c r="T1222" t="s">
        <v>281</v>
      </c>
    </row>
    <row r="1223" spans="1:20">
      <c r="A1223" s="314">
        <v>4245</v>
      </c>
      <c r="B1223" s="315" t="s">
        <v>11</v>
      </c>
      <c r="C1223" s="316" t="s">
        <v>761</v>
      </c>
      <c r="D1223" s="317" t="s">
        <v>195</v>
      </c>
      <c r="E1223" s="317" t="s">
        <v>781</v>
      </c>
      <c r="F1223" s="318" t="s">
        <v>97</v>
      </c>
      <c r="G1223" s="316">
        <v>1517.04</v>
      </c>
      <c r="H1223" s="316" t="s">
        <v>3627</v>
      </c>
      <c r="I1223" s="320" t="s">
        <v>3628</v>
      </c>
      <c r="J1223" s="308" t="s">
        <v>3629</v>
      </c>
      <c r="K1223" s="309" t="s">
        <v>781</v>
      </c>
      <c r="L1223" s="321" t="s">
        <v>1321</v>
      </c>
      <c r="M1223" s="351" t="s">
        <v>3630</v>
      </c>
      <c r="N1223" s="323" t="s">
        <v>781</v>
      </c>
      <c r="O1223" s="324" t="s">
        <v>3631</v>
      </c>
      <c r="P1223" s="314" t="s">
        <v>3632</v>
      </c>
      <c r="S1223" s="314">
        <v>4245</v>
      </c>
      <c r="T1223" t="s">
        <v>281</v>
      </c>
    </row>
    <row r="1224" spans="1:20">
      <c r="A1224" s="314">
        <v>4245</v>
      </c>
      <c r="B1224" s="315" t="s">
        <v>11</v>
      </c>
      <c r="C1224" s="316" t="s">
        <v>761</v>
      </c>
      <c r="D1224" s="317" t="s">
        <v>195</v>
      </c>
      <c r="E1224" s="317" t="s">
        <v>781</v>
      </c>
      <c r="F1224" s="318" t="s">
        <v>103</v>
      </c>
      <c r="G1224" s="316">
        <v>1565</v>
      </c>
      <c r="H1224" s="316" t="s">
        <v>3633</v>
      </c>
      <c r="I1224" s="320" t="s">
        <v>3634</v>
      </c>
      <c r="J1224" s="308" t="s">
        <v>764</v>
      </c>
      <c r="K1224" s="309" t="s">
        <v>781</v>
      </c>
      <c r="L1224" s="321" t="s">
        <v>781</v>
      </c>
      <c r="M1224" s="322" t="s">
        <v>781</v>
      </c>
      <c r="N1224" s="323" t="s">
        <v>781</v>
      </c>
      <c r="O1224" s="324" t="s">
        <v>781</v>
      </c>
      <c r="P1224" s="314" t="s">
        <v>3635</v>
      </c>
      <c r="S1224" s="314">
        <v>4245</v>
      </c>
      <c r="T1224" t="s">
        <v>281</v>
      </c>
    </row>
    <row r="1225" spans="1:20">
      <c r="A1225" s="314">
        <v>4245</v>
      </c>
      <c r="B1225" s="315" t="s">
        <v>11</v>
      </c>
      <c r="C1225" s="316" t="s">
        <v>754</v>
      </c>
      <c r="D1225" s="317" t="s">
        <v>196</v>
      </c>
      <c r="E1225" s="317" t="s">
        <v>781</v>
      </c>
      <c r="F1225" s="318" t="s">
        <v>89</v>
      </c>
      <c r="G1225" s="316">
        <v>1625</v>
      </c>
      <c r="H1225" s="316" t="s">
        <v>756</v>
      </c>
      <c r="I1225" s="320" t="s">
        <v>3636</v>
      </c>
      <c r="J1225" s="308" t="s">
        <v>3637</v>
      </c>
      <c r="K1225" s="309" t="s">
        <v>781</v>
      </c>
      <c r="L1225" s="321" t="s">
        <v>781</v>
      </c>
      <c r="M1225" s="322" t="s">
        <v>781</v>
      </c>
      <c r="N1225" s="323" t="s">
        <v>781</v>
      </c>
      <c r="O1225" s="324" t="s">
        <v>781</v>
      </c>
      <c r="P1225" s="314" t="s">
        <v>3638</v>
      </c>
      <c r="S1225" s="314">
        <v>4245</v>
      </c>
      <c r="T1225" t="s">
        <v>281</v>
      </c>
    </row>
    <row r="1226" spans="1:20">
      <c r="A1226" s="314">
        <v>4245</v>
      </c>
      <c r="B1226" s="315" t="s">
        <v>11</v>
      </c>
      <c r="C1226" s="316" t="s">
        <v>761</v>
      </c>
      <c r="D1226" s="317" t="s">
        <v>195</v>
      </c>
      <c r="E1226" s="317" t="s">
        <v>781</v>
      </c>
      <c r="F1226" s="318" t="s">
        <v>89</v>
      </c>
      <c r="G1226" s="316">
        <v>1641</v>
      </c>
      <c r="H1226" s="316" t="s">
        <v>3639</v>
      </c>
      <c r="I1226" s="320" t="s">
        <v>3640</v>
      </c>
      <c r="J1226" s="308" t="s">
        <v>764</v>
      </c>
      <c r="K1226" s="309" t="s">
        <v>781</v>
      </c>
      <c r="L1226" s="321" t="s">
        <v>781</v>
      </c>
      <c r="M1226" s="322" t="s">
        <v>781</v>
      </c>
      <c r="N1226" s="323" t="s">
        <v>781</v>
      </c>
      <c r="O1226" s="324" t="s">
        <v>781</v>
      </c>
      <c r="P1226" s="314" t="s">
        <v>3641</v>
      </c>
      <c r="S1226" s="314">
        <v>4245</v>
      </c>
      <c r="T1226" t="s">
        <v>281</v>
      </c>
    </row>
    <row r="1227" spans="1:20">
      <c r="A1227" s="314">
        <v>4245</v>
      </c>
      <c r="B1227" s="315" t="s">
        <v>1105</v>
      </c>
      <c r="C1227" s="316" t="s">
        <v>761</v>
      </c>
      <c r="D1227" s="317" t="s">
        <v>193</v>
      </c>
      <c r="E1227" s="317" t="s">
        <v>781</v>
      </c>
      <c r="F1227" s="318" t="s">
        <v>91</v>
      </c>
      <c r="G1227" s="316">
        <v>1700</v>
      </c>
      <c r="H1227" s="316" t="s">
        <v>3642</v>
      </c>
      <c r="I1227" s="320" t="s">
        <v>3643</v>
      </c>
      <c r="J1227" s="345" t="s">
        <v>781</v>
      </c>
      <c r="K1227" s="312" t="s">
        <v>1108</v>
      </c>
      <c r="L1227" s="321" t="s">
        <v>549</v>
      </c>
      <c r="M1227" s="322" t="s">
        <v>781</v>
      </c>
      <c r="N1227" s="323" t="s">
        <v>781</v>
      </c>
      <c r="O1227" s="324" t="s">
        <v>781</v>
      </c>
      <c r="P1227" s="314" t="s">
        <v>3644</v>
      </c>
      <c r="S1227" s="314">
        <v>4245</v>
      </c>
      <c r="T1227" t="s">
        <v>281</v>
      </c>
    </row>
    <row r="1228" spans="1:20">
      <c r="A1228" s="314">
        <v>4245</v>
      </c>
      <c r="B1228" s="315" t="s">
        <v>1105</v>
      </c>
      <c r="C1228" s="316" t="s">
        <v>761</v>
      </c>
      <c r="D1228" s="317" t="s">
        <v>193</v>
      </c>
      <c r="E1228" s="317" t="s">
        <v>781</v>
      </c>
      <c r="F1228" s="318" t="s">
        <v>110</v>
      </c>
      <c r="G1228" s="316">
        <v>5256</v>
      </c>
      <c r="H1228" s="316" t="s">
        <v>3603</v>
      </c>
      <c r="I1228" s="320" t="s">
        <v>3645</v>
      </c>
      <c r="J1228" s="345" t="s">
        <v>781</v>
      </c>
      <c r="K1228" s="312" t="s">
        <v>1108</v>
      </c>
      <c r="L1228" s="321" t="s">
        <v>549</v>
      </c>
      <c r="M1228" s="322" t="s">
        <v>781</v>
      </c>
      <c r="N1228" s="323" t="s">
        <v>781</v>
      </c>
      <c r="O1228" s="324" t="s">
        <v>781</v>
      </c>
      <c r="P1228" s="314" t="s">
        <v>3646</v>
      </c>
      <c r="S1228" s="314">
        <v>4245</v>
      </c>
      <c r="T1228" t="s">
        <v>281</v>
      </c>
    </row>
    <row r="1229" spans="1:20">
      <c r="A1229" s="314">
        <v>4245</v>
      </c>
      <c r="B1229" s="315" t="s">
        <v>1105</v>
      </c>
      <c r="C1229" s="316" t="s">
        <v>761</v>
      </c>
      <c r="D1229" s="317" t="s">
        <v>193</v>
      </c>
      <c r="E1229" s="317" t="s">
        <v>781</v>
      </c>
      <c r="F1229" s="318" t="s">
        <v>97</v>
      </c>
      <c r="G1229" s="316">
        <v>2000</v>
      </c>
      <c r="H1229" s="316" t="s">
        <v>3647</v>
      </c>
      <c r="I1229" s="320" t="s">
        <v>3648</v>
      </c>
      <c r="J1229" s="345" t="s">
        <v>781</v>
      </c>
      <c r="K1229" s="312" t="s">
        <v>1108</v>
      </c>
      <c r="L1229" s="321" t="s">
        <v>549</v>
      </c>
      <c r="M1229" s="322" t="s">
        <v>781</v>
      </c>
      <c r="N1229" s="323" t="s">
        <v>781</v>
      </c>
      <c r="O1229" s="324" t="s">
        <v>781</v>
      </c>
      <c r="P1229" s="314" t="s">
        <v>3649</v>
      </c>
      <c r="S1229" s="314">
        <v>4245</v>
      </c>
      <c r="T1229" t="s">
        <v>281</v>
      </c>
    </row>
    <row r="1230" spans="1:20">
      <c r="A1230" s="314">
        <v>4245</v>
      </c>
      <c r="B1230" s="315" t="s">
        <v>11</v>
      </c>
      <c r="C1230" s="316" t="s">
        <v>761</v>
      </c>
      <c r="D1230" s="317" t="s">
        <v>195</v>
      </c>
      <c r="E1230" s="317" t="s">
        <v>781</v>
      </c>
      <c r="F1230" s="318" t="s">
        <v>77</v>
      </c>
      <c r="G1230" s="316">
        <v>2200</v>
      </c>
      <c r="H1230" s="316" t="s">
        <v>3650</v>
      </c>
      <c r="I1230" s="320" t="s">
        <v>3651</v>
      </c>
      <c r="J1230" s="308" t="s">
        <v>764</v>
      </c>
      <c r="K1230" s="309" t="s">
        <v>781</v>
      </c>
      <c r="L1230" s="321" t="s">
        <v>781</v>
      </c>
      <c r="M1230" s="322" t="s">
        <v>781</v>
      </c>
      <c r="N1230" s="323" t="s">
        <v>781</v>
      </c>
      <c r="O1230" s="324" t="s">
        <v>781</v>
      </c>
      <c r="P1230" s="314" t="s">
        <v>3652</v>
      </c>
      <c r="S1230" s="314">
        <v>4245</v>
      </c>
      <c r="T1230" t="s">
        <v>281</v>
      </c>
    </row>
    <row r="1231" spans="1:20">
      <c r="A1231" s="314">
        <v>4245</v>
      </c>
      <c r="B1231" s="315" t="s">
        <v>11</v>
      </c>
      <c r="C1231" s="316" t="s">
        <v>761</v>
      </c>
      <c r="D1231" s="317" t="s">
        <v>195</v>
      </c>
      <c r="E1231" s="317" t="s">
        <v>781</v>
      </c>
      <c r="F1231" s="318" t="s">
        <v>77</v>
      </c>
      <c r="G1231" s="316">
        <v>2493.75</v>
      </c>
      <c r="H1231" s="316" t="s">
        <v>3653</v>
      </c>
      <c r="I1231" s="320" t="s">
        <v>3654</v>
      </c>
      <c r="J1231" s="308" t="s">
        <v>764</v>
      </c>
      <c r="K1231" s="309" t="s">
        <v>781</v>
      </c>
      <c r="L1231" s="321" t="s">
        <v>781</v>
      </c>
      <c r="M1231" s="322" t="s">
        <v>781</v>
      </c>
      <c r="N1231" s="323" t="s">
        <v>781</v>
      </c>
      <c r="O1231" s="324" t="s">
        <v>781</v>
      </c>
      <c r="P1231" s="314" t="s">
        <v>3655</v>
      </c>
      <c r="S1231" s="314">
        <v>4245</v>
      </c>
      <c r="T1231" t="s">
        <v>281</v>
      </c>
    </row>
    <row r="1232" spans="1:20">
      <c r="A1232" s="314">
        <v>4245</v>
      </c>
      <c r="B1232" s="315" t="s">
        <v>11</v>
      </c>
      <c r="C1232" s="316" t="s">
        <v>761</v>
      </c>
      <c r="D1232" s="317" t="s">
        <v>195</v>
      </c>
      <c r="E1232" s="317" t="s">
        <v>781</v>
      </c>
      <c r="F1232" s="318" t="s">
        <v>77</v>
      </c>
      <c r="G1232" s="316">
        <v>8771.25</v>
      </c>
      <c r="H1232" s="316" t="s">
        <v>3656</v>
      </c>
      <c r="I1232" s="320" t="s">
        <v>3657</v>
      </c>
      <c r="J1232" s="308" t="s">
        <v>764</v>
      </c>
      <c r="K1232" s="309" t="s">
        <v>781</v>
      </c>
      <c r="L1232" s="321" t="s">
        <v>781</v>
      </c>
      <c r="M1232" s="322" t="s">
        <v>781</v>
      </c>
      <c r="N1232" s="323" t="s">
        <v>781</v>
      </c>
      <c r="O1232" s="324" t="s">
        <v>781</v>
      </c>
      <c r="P1232" s="314" t="s">
        <v>3658</v>
      </c>
      <c r="S1232" s="314">
        <v>4245</v>
      </c>
      <c r="T1232" t="s">
        <v>281</v>
      </c>
    </row>
    <row r="1233" spans="1:20">
      <c r="A1233" s="314">
        <v>4245</v>
      </c>
      <c r="B1233" s="315" t="s">
        <v>1105</v>
      </c>
      <c r="C1233" s="316" t="s">
        <v>761</v>
      </c>
      <c r="D1233" s="317" t="s">
        <v>193</v>
      </c>
      <c r="E1233" s="317" t="s">
        <v>781</v>
      </c>
      <c r="F1233" s="318" t="s">
        <v>105</v>
      </c>
      <c r="G1233" s="316">
        <v>5083</v>
      </c>
      <c r="H1233" s="316" t="s">
        <v>3211</v>
      </c>
      <c r="I1233" s="320" t="s">
        <v>3659</v>
      </c>
      <c r="J1233" s="345" t="s">
        <v>781</v>
      </c>
      <c r="K1233" s="312" t="s">
        <v>1108</v>
      </c>
      <c r="L1233" s="321" t="s">
        <v>549</v>
      </c>
      <c r="M1233" s="322" t="s">
        <v>781</v>
      </c>
      <c r="N1233" s="323" t="s">
        <v>781</v>
      </c>
      <c r="O1233" s="324" t="s">
        <v>781</v>
      </c>
      <c r="P1233" s="314" t="s">
        <v>3660</v>
      </c>
      <c r="S1233" s="314">
        <v>4245</v>
      </c>
      <c r="T1233" t="s">
        <v>281</v>
      </c>
    </row>
    <row r="1234" spans="1:20">
      <c r="A1234" s="314">
        <v>4245</v>
      </c>
      <c r="B1234" s="315" t="s">
        <v>11</v>
      </c>
      <c r="C1234" s="316" t="s">
        <v>761</v>
      </c>
      <c r="D1234" s="317" t="s">
        <v>195</v>
      </c>
      <c r="E1234" s="317" t="s">
        <v>781</v>
      </c>
      <c r="F1234" s="318" t="s">
        <v>97</v>
      </c>
      <c r="G1234" s="316">
        <v>7650</v>
      </c>
      <c r="H1234" s="316" t="s">
        <v>3661</v>
      </c>
      <c r="I1234" s="320" t="s">
        <v>3662</v>
      </c>
      <c r="J1234" s="308" t="s">
        <v>764</v>
      </c>
      <c r="K1234" s="309" t="s">
        <v>781</v>
      </c>
      <c r="L1234" s="321" t="s">
        <v>781</v>
      </c>
      <c r="M1234" s="322" t="s">
        <v>781</v>
      </c>
      <c r="N1234" s="323" t="s">
        <v>781</v>
      </c>
      <c r="O1234" s="324" t="s">
        <v>781</v>
      </c>
      <c r="P1234" s="314" t="s">
        <v>3663</v>
      </c>
      <c r="S1234" s="314">
        <v>4245</v>
      </c>
      <c r="T1234" t="s">
        <v>281</v>
      </c>
    </row>
    <row r="1235" spans="1:20">
      <c r="A1235" s="314">
        <v>4245</v>
      </c>
      <c r="B1235" s="315" t="s">
        <v>11</v>
      </c>
      <c r="C1235" s="316" t="s">
        <v>761</v>
      </c>
      <c r="D1235" s="317" t="s">
        <v>195</v>
      </c>
      <c r="E1235" s="317" t="s">
        <v>781</v>
      </c>
      <c r="F1235" s="318" t="s">
        <v>77</v>
      </c>
      <c r="G1235" s="316">
        <v>86612.49</v>
      </c>
      <c r="H1235" s="316" t="s">
        <v>3664</v>
      </c>
      <c r="I1235" s="320" t="s">
        <v>3665</v>
      </c>
      <c r="J1235" s="308" t="s">
        <v>764</v>
      </c>
      <c r="K1235" s="309" t="s">
        <v>781</v>
      </c>
      <c r="L1235" s="321" t="s">
        <v>781</v>
      </c>
      <c r="M1235" s="322" t="s">
        <v>781</v>
      </c>
      <c r="N1235" s="323" t="s">
        <v>781</v>
      </c>
      <c r="O1235" s="324" t="s">
        <v>781</v>
      </c>
      <c r="P1235" s="314" t="s">
        <v>3666</v>
      </c>
      <c r="S1235" s="314">
        <v>4245</v>
      </c>
      <c r="T1235" t="s">
        <v>281</v>
      </c>
    </row>
    <row r="1236" spans="1:20">
      <c r="A1236" s="314">
        <v>4245</v>
      </c>
      <c r="B1236" s="315" t="s">
        <v>11</v>
      </c>
      <c r="C1236" s="316" t="s">
        <v>761</v>
      </c>
      <c r="D1236" s="317" t="s">
        <v>195</v>
      </c>
      <c r="E1236" s="317" t="s">
        <v>781</v>
      </c>
      <c r="F1236" s="318" t="s">
        <v>91</v>
      </c>
      <c r="G1236" s="316">
        <v>10149.25</v>
      </c>
      <c r="H1236" s="316" t="s">
        <v>914</v>
      </c>
      <c r="I1236" s="320" t="s">
        <v>3667</v>
      </c>
      <c r="J1236" s="308" t="s">
        <v>764</v>
      </c>
      <c r="K1236" s="309" t="s">
        <v>781</v>
      </c>
      <c r="L1236" s="321" t="s">
        <v>781</v>
      </c>
      <c r="M1236" s="322" t="s">
        <v>781</v>
      </c>
      <c r="N1236" s="323" t="s">
        <v>781</v>
      </c>
      <c r="O1236" s="324" t="s">
        <v>781</v>
      </c>
      <c r="P1236" s="314" t="s">
        <v>3668</v>
      </c>
      <c r="S1236" s="314">
        <v>4245</v>
      </c>
      <c r="T1236" t="s">
        <v>281</v>
      </c>
    </row>
    <row r="1237" spans="1:20">
      <c r="A1237" s="314">
        <v>4245</v>
      </c>
      <c r="B1237" s="315" t="s">
        <v>11</v>
      </c>
      <c r="C1237" s="316" t="s">
        <v>761</v>
      </c>
      <c r="D1237" s="317" t="s">
        <v>195</v>
      </c>
      <c r="E1237" s="317" t="s">
        <v>781</v>
      </c>
      <c r="F1237" s="318" t="s">
        <v>91</v>
      </c>
      <c r="G1237" s="316">
        <v>10561.5</v>
      </c>
      <c r="H1237" s="316" t="s">
        <v>3669</v>
      </c>
      <c r="I1237" s="320" t="s">
        <v>3670</v>
      </c>
      <c r="J1237" s="308" t="s">
        <v>764</v>
      </c>
      <c r="K1237" s="309" t="s">
        <v>781</v>
      </c>
      <c r="L1237" s="321" t="s">
        <v>781</v>
      </c>
      <c r="M1237" s="322" t="s">
        <v>781</v>
      </c>
      <c r="N1237" s="323" t="s">
        <v>781</v>
      </c>
      <c r="O1237" s="324" t="s">
        <v>781</v>
      </c>
      <c r="P1237" s="314" t="s">
        <v>3671</v>
      </c>
      <c r="S1237" s="314">
        <v>4245</v>
      </c>
      <c r="T1237" t="s">
        <v>281</v>
      </c>
    </row>
    <row r="1238" spans="1:20">
      <c r="A1238" s="314">
        <v>4245</v>
      </c>
      <c r="B1238" s="315" t="s">
        <v>1105</v>
      </c>
      <c r="C1238" s="316" t="s">
        <v>761</v>
      </c>
      <c r="D1238" s="317" t="s">
        <v>193</v>
      </c>
      <c r="E1238" s="317" t="s">
        <v>781</v>
      </c>
      <c r="F1238" s="318" t="s">
        <v>110</v>
      </c>
      <c r="G1238" s="316">
        <v>10681.8</v>
      </c>
      <c r="H1238" s="316" t="s">
        <v>3672</v>
      </c>
      <c r="I1238" s="320" t="s">
        <v>3673</v>
      </c>
      <c r="J1238" s="345" t="s">
        <v>781</v>
      </c>
      <c r="K1238" s="312" t="s">
        <v>1108</v>
      </c>
      <c r="L1238" s="321" t="s">
        <v>549</v>
      </c>
      <c r="M1238" s="322" t="s">
        <v>781</v>
      </c>
      <c r="N1238" s="323" t="s">
        <v>781</v>
      </c>
      <c r="O1238" s="324" t="s">
        <v>781</v>
      </c>
      <c r="P1238" s="314" t="s">
        <v>3674</v>
      </c>
      <c r="S1238" s="314">
        <v>4245</v>
      </c>
      <c r="T1238" t="s">
        <v>281</v>
      </c>
    </row>
    <row r="1239" spans="1:20">
      <c r="A1239" s="314">
        <v>4245</v>
      </c>
      <c r="B1239" s="315" t="s">
        <v>1105</v>
      </c>
      <c r="C1239" s="316" t="s">
        <v>761</v>
      </c>
      <c r="D1239" s="317" t="s">
        <v>193</v>
      </c>
      <c r="E1239" s="317" t="s">
        <v>781</v>
      </c>
      <c r="F1239" s="318" t="s">
        <v>105</v>
      </c>
      <c r="G1239" s="316">
        <v>14430</v>
      </c>
      <c r="H1239" s="316" t="s">
        <v>2228</v>
      </c>
      <c r="I1239" s="320" t="s">
        <v>3675</v>
      </c>
      <c r="J1239" s="345" t="s">
        <v>781</v>
      </c>
      <c r="K1239" s="312" t="s">
        <v>1108</v>
      </c>
      <c r="L1239" s="321" t="s">
        <v>549</v>
      </c>
      <c r="M1239" s="322" t="s">
        <v>781</v>
      </c>
      <c r="N1239" s="323" t="s">
        <v>781</v>
      </c>
      <c r="O1239" s="324" t="s">
        <v>781</v>
      </c>
      <c r="P1239" s="314" t="s">
        <v>3676</v>
      </c>
      <c r="S1239" s="314">
        <v>4245</v>
      </c>
      <c r="T1239" t="s">
        <v>281</v>
      </c>
    </row>
    <row r="1240" spans="1:20">
      <c r="A1240" s="314">
        <v>4245</v>
      </c>
      <c r="B1240" s="315" t="s">
        <v>11</v>
      </c>
      <c r="C1240" s="316" t="s">
        <v>761</v>
      </c>
      <c r="D1240" s="317" t="s">
        <v>195</v>
      </c>
      <c r="E1240" s="317" t="s">
        <v>781</v>
      </c>
      <c r="F1240" s="318" t="s">
        <v>77</v>
      </c>
      <c r="G1240" s="316">
        <v>17000</v>
      </c>
      <c r="H1240" s="316" t="s">
        <v>3664</v>
      </c>
      <c r="I1240" s="320" t="s">
        <v>3677</v>
      </c>
      <c r="J1240" s="308" t="s">
        <v>764</v>
      </c>
      <c r="K1240" s="309" t="s">
        <v>781</v>
      </c>
      <c r="L1240" s="321" t="s">
        <v>781</v>
      </c>
      <c r="M1240" s="322" t="s">
        <v>781</v>
      </c>
      <c r="N1240" s="323" t="s">
        <v>781</v>
      </c>
      <c r="O1240" s="324" t="s">
        <v>781</v>
      </c>
      <c r="P1240" s="314" t="s">
        <v>3678</v>
      </c>
      <c r="S1240" s="314">
        <v>4245</v>
      </c>
      <c r="T1240" t="s">
        <v>281</v>
      </c>
    </row>
    <row r="1241" spans="1:20">
      <c r="A1241" s="314">
        <v>4245</v>
      </c>
      <c r="B1241" s="315" t="s">
        <v>10</v>
      </c>
      <c r="C1241" s="316" t="s">
        <v>761</v>
      </c>
      <c r="D1241" s="317" t="s">
        <v>191</v>
      </c>
      <c r="E1241" s="317" t="s">
        <v>781</v>
      </c>
      <c r="F1241" s="318" t="s">
        <v>45</v>
      </c>
      <c r="G1241" s="316">
        <v>5068.8</v>
      </c>
      <c r="H1241" s="316" t="s">
        <v>3679</v>
      </c>
      <c r="I1241" s="320" t="s">
        <v>3680</v>
      </c>
      <c r="J1241" s="335" t="s">
        <v>781</v>
      </c>
      <c r="K1241" s="312" t="s">
        <v>1328</v>
      </c>
      <c r="L1241" s="321" t="s">
        <v>549</v>
      </c>
      <c r="M1241" s="322" t="s">
        <v>781</v>
      </c>
      <c r="N1241" s="323" t="s">
        <v>781</v>
      </c>
      <c r="O1241" s="324" t="s">
        <v>781</v>
      </c>
      <c r="P1241" s="314" t="s">
        <v>3681</v>
      </c>
      <c r="S1241" s="314">
        <v>4245</v>
      </c>
      <c r="T1241" t="s">
        <v>281</v>
      </c>
    </row>
    <row r="1242" spans="1:20">
      <c r="A1242" s="326">
        <v>2457</v>
      </c>
      <c r="B1242" s="327" t="s">
        <v>11</v>
      </c>
      <c r="C1242" s="304" t="s">
        <v>754</v>
      </c>
      <c r="D1242" s="304" t="s">
        <v>196</v>
      </c>
      <c r="E1242" s="304" t="s">
        <v>755</v>
      </c>
      <c r="F1242" s="328" t="s">
        <v>110</v>
      </c>
      <c r="G1242" s="304">
        <v>676.5</v>
      </c>
      <c r="H1242" s="304" t="s">
        <v>756</v>
      </c>
      <c r="I1242" s="333" t="s">
        <v>1007</v>
      </c>
      <c r="J1242" s="308" t="s">
        <v>819</v>
      </c>
      <c r="K1242" s="334" t="s">
        <v>781</v>
      </c>
      <c r="L1242" s="332" t="s">
        <v>781</v>
      </c>
      <c r="M1242" s="304" t="s">
        <v>781</v>
      </c>
      <c r="N1242" s="304" t="s">
        <v>781</v>
      </c>
      <c r="O1242" s="326" t="s">
        <v>781</v>
      </c>
      <c r="P1242" s="326" t="s">
        <v>3682</v>
      </c>
      <c r="S1242" s="326">
        <v>2457</v>
      </c>
      <c r="T1242" t="s">
        <v>281</v>
      </c>
    </row>
    <row r="1243" spans="1:20">
      <c r="A1243" s="336">
        <v>2457</v>
      </c>
      <c r="B1243" s="337" t="s">
        <v>10</v>
      </c>
      <c r="C1243" s="317" t="s">
        <v>754</v>
      </c>
      <c r="D1243" s="317" t="s">
        <v>192</v>
      </c>
      <c r="E1243" s="317" t="s">
        <v>755</v>
      </c>
      <c r="F1243" s="338" t="s">
        <v>35</v>
      </c>
      <c r="G1243" s="339">
        <v>6802.25</v>
      </c>
      <c r="H1243" s="317" t="s">
        <v>756</v>
      </c>
      <c r="I1243" s="340" t="s">
        <v>3598</v>
      </c>
      <c r="J1243" s="331" t="s">
        <v>781</v>
      </c>
      <c r="K1243" s="312" t="s">
        <v>758</v>
      </c>
      <c r="L1243" s="341" t="s">
        <v>549</v>
      </c>
      <c r="M1243" s="317" t="s">
        <v>781</v>
      </c>
      <c r="N1243" s="317" t="s">
        <v>781</v>
      </c>
      <c r="O1243" s="336" t="s">
        <v>781</v>
      </c>
      <c r="P1243" s="336" t="s">
        <v>3683</v>
      </c>
      <c r="S1243" s="336">
        <v>2457</v>
      </c>
      <c r="T1243" t="s">
        <v>281</v>
      </c>
    </row>
    <row r="1244" spans="1:20">
      <c r="A1244" s="336">
        <v>2457</v>
      </c>
      <c r="B1244" s="337" t="s">
        <v>10</v>
      </c>
      <c r="C1244" s="317" t="s">
        <v>754</v>
      </c>
      <c r="D1244" s="317" t="s">
        <v>192</v>
      </c>
      <c r="E1244" s="317" t="s">
        <v>755</v>
      </c>
      <c r="F1244" s="338" t="s">
        <v>35</v>
      </c>
      <c r="G1244" s="339">
        <v>30723.14</v>
      </c>
      <c r="H1244" s="317" t="s">
        <v>756</v>
      </c>
      <c r="I1244" s="340" t="s">
        <v>757</v>
      </c>
      <c r="J1244" s="331" t="s">
        <v>781</v>
      </c>
      <c r="K1244" s="312" t="s">
        <v>758</v>
      </c>
      <c r="L1244" s="341" t="s">
        <v>549</v>
      </c>
      <c r="M1244" s="317" t="s">
        <v>781</v>
      </c>
      <c r="N1244" s="317" t="s">
        <v>781</v>
      </c>
      <c r="O1244" s="336" t="s">
        <v>781</v>
      </c>
      <c r="P1244" s="336" t="s">
        <v>3684</v>
      </c>
      <c r="S1244" s="336">
        <v>2457</v>
      </c>
      <c r="T1244" t="s">
        <v>281</v>
      </c>
    </row>
    <row r="1245" spans="1:20">
      <c r="A1245" s="314">
        <v>2457</v>
      </c>
      <c r="B1245" s="315" t="s">
        <v>11</v>
      </c>
      <c r="C1245" s="316" t="s">
        <v>761</v>
      </c>
      <c r="D1245" s="317" t="s">
        <v>195</v>
      </c>
      <c r="E1245" s="317" t="s">
        <v>781</v>
      </c>
      <c r="F1245" s="318" t="s">
        <v>110</v>
      </c>
      <c r="G1245" s="316">
        <v>1299.74</v>
      </c>
      <c r="H1245" s="316" t="s">
        <v>3685</v>
      </c>
      <c r="I1245" s="320" t="s">
        <v>3686</v>
      </c>
      <c r="J1245" s="308" t="s">
        <v>2761</v>
      </c>
      <c r="K1245" s="309" t="s">
        <v>781</v>
      </c>
      <c r="L1245" s="321" t="s">
        <v>1321</v>
      </c>
      <c r="M1245" s="351" t="s">
        <v>1457</v>
      </c>
      <c r="N1245" s="323" t="s">
        <v>1458</v>
      </c>
      <c r="O1245" s="324" t="s">
        <v>1459</v>
      </c>
      <c r="P1245" s="314" t="s">
        <v>3687</v>
      </c>
      <c r="S1245" s="314">
        <v>2457</v>
      </c>
      <c r="T1245" t="s">
        <v>281</v>
      </c>
    </row>
    <row r="1246" spans="1:20">
      <c r="A1246" s="314">
        <v>2457</v>
      </c>
      <c r="B1246" s="315" t="s">
        <v>11</v>
      </c>
      <c r="C1246" s="316" t="s">
        <v>761</v>
      </c>
      <c r="D1246" s="317" t="s">
        <v>195</v>
      </c>
      <c r="E1246" s="317" t="s">
        <v>781</v>
      </c>
      <c r="F1246" s="318" t="s">
        <v>91</v>
      </c>
      <c r="G1246" s="316">
        <v>83</v>
      </c>
      <c r="H1246" s="316" t="s">
        <v>3688</v>
      </c>
      <c r="I1246" s="320" t="s">
        <v>3689</v>
      </c>
      <c r="J1246" s="308" t="s">
        <v>764</v>
      </c>
      <c r="K1246" s="309" t="s">
        <v>781</v>
      </c>
      <c r="L1246" s="321" t="s">
        <v>781</v>
      </c>
      <c r="M1246" s="322" t="s">
        <v>781</v>
      </c>
      <c r="N1246" s="323" t="s">
        <v>781</v>
      </c>
      <c r="O1246" s="324" t="s">
        <v>781</v>
      </c>
      <c r="P1246" s="314" t="s">
        <v>3690</v>
      </c>
      <c r="S1246" s="314">
        <v>2457</v>
      </c>
      <c r="T1246" t="s">
        <v>281</v>
      </c>
    </row>
    <row r="1247" spans="1:20">
      <c r="A1247" s="314">
        <v>2457</v>
      </c>
      <c r="B1247" s="315" t="s">
        <v>11</v>
      </c>
      <c r="C1247" s="316" t="s">
        <v>761</v>
      </c>
      <c r="D1247" s="317" t="s">
        <v>195</v>
      </c>
      <c r="E1247" s="317" t="s">
        <v>781</v>
      </c>
      <c r="F1247" s="318" t="s">
        <v>110</v>
      </c>
      <c r="G1247" s="316">
        <v>1520</v>
      </c>
      <c r="H1247" s="316" t="s">
        <v>3691</v>
      </c>
      <c r="I1247" s="320" t="s">
        <v>3692</v>
      </c>
      <c r="J1247" s="308" t="s">
        <v>764</v>
      </c>
      <c r="K1247" s="309" t="s">
        <v>781</v>
      </c>
      <c r="L1247" s="321" t="s">
        <v>781</v>
      </c>
      <c r="M1247" s="322" t="s">
        <v>781</v>
      </c>
      <c r="N1247" s="323" t="s">
        <v>781</v>
      </c>
      <c r="O1247" s="324" t="s">
        <v>781</v>
      </c>
      <c r="P1247" s="314" t="s">
        <v>3693</v>
      </c>
      <c r="S1247" s="314">
        <v>2457</v>
      </c>
      <c r="T1247" t="s">
        <v>281</v>
      </c>
    </row>
    <row r="1248" spans="1:20">
      <c r="A1248" s="314">
        <v>2457</v>
      </c>
      <c r="B1248" s="315" t="s">
        <v>11</v>
      </c>
      <c r="C1248" s="316" t="s">
        <v>761</v>
      </c>
      <c r="D1248" s="317" t="s">
        <v>195</v>
      </c>
      <c r="E1248" s="317" t="s">
        <v>781</v>
      </c>
      <c r="F1248" s="318" t="s">
        <v>105</v>
      </c>
      <c r="G1248" s="316">
        <v>4407.68</v>
      </c>
      <c r="H1248" s="316" t="s">
        <v>1070</v>
      </c>
      <c r="I1248" s="320" t="s">
        <v>3694</v>
      </c>
      <c r="J1248" s="308" t="s">
        <v>764</v>
      </c>
      <c r="K1248" s="309" t="s">
        <v>781</v>
      </c>
      <c r="L1248" s="321" t="s">
        <v>781</v>
      </c>
      <c r="M1248" s="322" t="s">
        <v>781</v>
      </c>
      <c r="N1248" s="323" t="s">
        <v>781</v>
      </c>
      <c r="O1248" s="324" t="s">
        <v>781</v>
      </c>
      <c r="P1248" s="314" t="s">
        <v>3695</v>
      </c>
      <c r="S1248" s="314">
        <v>2457</v>
      </c>
      <c r="T1248" t="s">
        <v>281</v>
      </c>
    </row>
    <row r="1249" spans="1:20">
      <c r="A1249" s="314">
        <v>2457</v>
      </c>
      <c r="B1249" s="315" t="s">
        <v>11</v>
      </c>
      <c r="C1249" s="316" t="s">
        <v>761</v>
      </c>
      <c r="D1249" s="317" t="s">
        <v>195</v>
      </c>
      <c r="E1249" s="317" t="s">
        <v>781</v>
      </c>
      <c r="F1249" s="318" t="s">
        <v>105</v>
      </c>
      <c r="G1249" s="316">
        <v>2311</v>
      </c>
      <c r="H1249" s="316" t="s">
        <v>1143</v>
      </c>
      <c r="I1249" s="320" t="s">
        <v>3696</v>
      </c>
      <c r="J1249" s="308" t="s">
        <v>764</v>
      </c>
      <c r="K1249" s="309" t="s">
        <v>781</v>
      </c>
      <c r="L1249" s="321" t="s">
        <v>781</v>
      </c>
      <c r="M1249" s="322" t="s">
        <v>781</v>
      </c>
      <c r="N1249" s="323" t="s">
        <v>781</v>
      </c>
      <c r="O1249" s="324" t="s">
        <v>781</v>
      </c>
      <c r="P1249" s="314" t="s">
        <v>3697</v>
      </c>
      <c r="S1249" s="314">
        <v>2457</v>
      </c>
      <c r="T1249" t="s">
        <v>281</v>
      </c>
    </row>
    <row r="1250" spans="1:20">
      <c r="A1250" s="314">
        <v>2457</v>
      </c>
      <c r="B1250" s="315" t="s">
        <v>11</v>
      </c>
      <c r="C1250" s="316" t="s">
        <v>761</v>
      </c>
      <c r="D1250" s="317" t="s">
        <v>195</v>
      </c>
      <c r="E1250" s="317" t="s">
        <v>781</v>
      </c>
      <c r="F1250" s="318" t="s">
        <v>91</v>
      </c>
      <c r="G1250" s="316">
        <v>2625</v>
      </c>
      <c r="H1250" s="316" t="s">
        <v>3698</v>
      </c>
      <c r="I1250" s="320" t="s">
        <v>3699</v>
      </c>
      <c r="J1250" s="308" t="s">
        <v>764</v>
      </c>
      <c r="K1250" s="309" t="s">
        <v>781</v>
      </c>
      <c r="L1250" s="321" t="s">
        <v>781</v>
      </c>
      <c r="M1250" s="322" t="s">
        <v>781</v>
      </c>
      <c r="N1250" s="323" t="s">
        <v>781</v>
      </c>
      <c r="O1250" s="324" t="s">
        <v>781</v>
      </c>
      <c r="P1250" s="314" t="s">
        <v>3700</v>
      </c>
      <c r="S1250" s="314">
        <v>2457</v>
      </c>
      <c r="T1250" t="s">
        <v>281</v>
      </c>
    </row>
    <row r="1251" spans="1:20">
      <c r="A1251" s="314">
        <v>2457</v>
      </c>
      <c r="B1251" s="315" t="s">
        <v>11</v>
      </c>
      <c r="C1251" s="316" t="s">
        <v>761</v>
      </c>
      <c r="D1251" s="317" t="s">
        <v>195</v>
      </c>
      <c r="E1251" s="317" t="s">
        <v>781</v>
      </c>
      <c r="F1251" s="318" t="s">
        <v>105</v>
      </c>
      <c r="G1251" s="316">
        <v>1527.91</v>
      </c>
      <c r="H1251" s="316" t="s">
        <v>2117</v>
      </c>
      <c r="I1251" s="320" t="s">
        <v>3701</v>
      </c>
      <c r="J1251" s="308" t="s">
        <v>764</v>
      </c>
      <c r="K1251" s="309" t="s">
        <v>781</v>
      </c>
      <c r="L1251" s="321" t="s">
        <v>781</v>
      </c>
      <c r="M1251" s="322" t="s">
        <v>781</v>
      </c>
      <c r="N1251" s="323" t="s">
        <v>781</v>
      </c>
      <c r="O1251" s="324" t="s">
        <v>781</v>
      </c>
      <c r="P1251" s="314" t="s">
        <v>3702</v>
      </c>
      <c r="S1251" s="314">
        <v>2457</v>
      </c>
      <c r="T1251" t="s">
        <v>281</v>
      </c>
    </row>
    <row r="1252" spans="1:20">
      <c r="A1252" s="314">
        <v>2457</v>
      </c>
      <c r="B1252" s="315" t="s">
        <v>11</v>
      </c>
      <c r="C1252" s="316" t="s">
        <v>761</v>
      </c>
      <c r="D1252" s="317" t="s">
        <v>195</v>
      </c>
      <c r="E1252" s="317" t="s">
        <v>781</v>
      </c>
      <c r="F1252" s="318" t="s">
        <v>105</v>
      </c>
      <c r="G1252" s="316">
        <v>2561.4</v>
      </c>
      <c r="H1252" s="316" t="s">
        <v>905</v>
      </c>
      <c r="I1252" s="320" t="s">
        <v>3696</v>
      </c>
      <c r="J1252" s="308" t="s">
        <v>764</v>
      </c>
      <c r="K1252" s="309" t="s">
        <v>781</v>
      </c>
      <c r="L1252" s="321" t="s">
        <v>781</v>
      </c>
      <c r="M1252" s="322" t="s">
        <v>781</v>
      </c>
      <c r="N1252" s="323" t="s">
        <v>781</v>
      </c>
      <c r="O1252" s="324" t="s">
        <v>781</v>
      </c>
      <c r="P1252" s="314" t="s">
        <v>3703</v>
      </c>
      <c r="S1252" s="314">
        <v>2457</v>
      </c>
      <c r="T1252" t="s">
        <v>281</v>
      </c>
    </row>
    <row r="1253" spans="1:20">
      <c r="A1253" s="314">
        <v>2457</v>
      </c>
      <c r="B1253" s="315" t="s">
        <v>11</v>
      </c>
      <c r="C1253" s="316" t="s">
        <v>761</v>
      </c>
      <c r="D1253" s="317" t="s">
        <v>195</v>
      </c>
      <c r="E1253" s="317" t="s">
        <v>781</v>
      </c>
      <c r="F1253" s="318" t="s">
        <v>105</v>
      </c>
      <c r="G1253" s="316">
        <v>40007.67</v>
      </c>
      <c r="H1253" s="316" t="s">
        <v>3534</v>
      </c>
      <c r="I1253" s="320" t="s">
        <v>3696</v>
      </c>
      <c r="J1253" s="308" t="s">
        <v>764</v>
      </c>
      <c r="K1253" s="309" t="s">
        <v>781</v>
      </c>
      <c r="L1253" s="321" t="s">
        <v>781</v>
      </c>
      <c r="M1253" s="322" t="s">
        <v>781</v>
      </c>
      <c r="N1253" s="323" t="s">
        <v>781</v>
      </c>
      <c r="O1253" s="324" t="s">
        <v>781</v>
      </c>
      <c r="P1253" s="314" t="s">
        <v>3704</v>
      </c>
      <c r="S1253" s="314">
        <v>2457</v>
      </c>
      <c r="T1253" t="s">
        <v>281</v>
      </c>
    </row>
    <row r="1254" spans="1:20">
      <c r="A1254" s="314">
        <v>2457</v>
      </c>
      <c r="B1254" s="315" t="s">
        <v>11</v>
      </c>
      <c r="C1254" s="316" t="s">
        <v>761</v>
      </c>
      <c r="D1254" s="317" t="s">
        <v>195</v>
      </c>
      <c r="E1254" s="317" t="s">
        <v>781</v>
      </c>
      <c r="F1254" s="318" t="s">
        <v>105</v>
      </c>
      <c r="G1254" s="316">
        <v>3885.56</v>
      </c>
      <c r="H1254" s="316" t="s">
        <v>1085</v>
      </c>
      <c r="I1254" s="320" t="s">
        <v>3696</v>
      </c>
      <c r="J1254" s="308" t="s">
        <v>764</v>
      </c>
      <c r="K1254" s="309" t="s">
        <v>781</v>
      </c>
      <c r="L1254" s="321" t="s">
        <v>781</v>
      </c>
      <c r="M1254" s="322" t="s">
        <v>781</v>
      </c>
      <c r="N1254" s="323" t="s">
        <v>781</v>
      </c>
      <c r="O1254" s="324" t="s">
        <v>781</v>
      </c>
      <c r="P1254" s="314" t="s">
        <v>3705</v>
      </c>
      <c r="S1254" s="314">
        <v>2457</v>
      </c>
      <c r="T1254" t="s">
        <v>281</v>
      </c>
    </row>
    <row r="1255" spans="1:20">
      <c r="A1255" s="314">
        <v>2457</v>
      </c>
      <c r="B1255" s="315" t="s">
        <v>11</v>
      </c>
      <c r="C1255" s="316" t="s">
        <v>761</v>
      </c>
      <c r="D1255" s="317" t="s">
        <v>195</v>
      </c>
      <c r="E1255" s="317" t="s">
        <v>781</v>
      </c>
      <c r="F1255" s="318" t="s">
        <v>105</v>
      </c>
      <c r="G1255" s="316">
        <v>440</v>
      </c>
      <c r="H1255" s="316" t="s">
        <v>3706</v>
      </c>
      <c r="I1255" s="320" t="s">
        <v>3696</v>
      </c>
      <c r="J1255" s="308" t="s">
        <v>764</v>
      </c>
      <c r="K1255" s="309" t="s">
        <v>781</v>
      </c>
      <c r="L1255" s="321" t="s">
        <v>781</v>
      </c>
      <c r="M1255" s="322" t="s">
        <v>781</v>
      </c>
      <c r="N1255" s="323" t="s">
        <v>781</v>
      </c>
      <c r="O1255" s="324" t="s">
        <v>781</v>
      </c>
      <c r="P1255" s="314" t="s">
        <v>3707</v>
      </c>
      <c r="S1255" s="314">
        <v>2457</v>
      </c>
      <c r="T1255" t="s">
        <v>281</v>
      </c>
    </row>
    <row r="1256" spans="1:20">
      <c r="A1256" s="314">
        <v>2457</v>
      </c>
      <c r="B1256" s="315" t="s">
        <v>11</v>
      </c>
      <c r="C1256" s="316" t="s">
        <v>761</v>
      </c>
      <c r="D1256" s="317" t="s">
        <v>195</v>
      </c>
      <c r="E1256" s="317" t="s">
        <v>781</v>
      </c>
      <c r="F1256" s="318" t="s">
        <v>91</v>
      </c>
      <c r="G1256" s="316">
        <v>600</v>
      </c>
      <c r="H1256" s="316" t="s">
        <v>3708</v>
      </c>
      <c r="I1256" s="320" t="s">
        <v>3709</v>
      </c>
      <c r="J1256" s="308" t="s">
        <v>764</v>
      </c>
      <c r="K1256" s="309" t="s">
        <v>781</v>
      </c>
      <c r="L1256" s="321" t="s">
        <v>781</v>
      </c>
      <c r="M1256" s="322" t="s">
        <v>781</v>
      </c>
      <c r="N1256" s="323" t="s">
        <v>781</v>
      </c>
      <c r="O1256" s="324" t="s">
        <v>781</v>
      </c>
      <c r="P1256" s="314" t="s">
        <v>3710</v>
      </c>
      <c r="S1256" s="314">
        <v>2457</v>
      </c>
      <c r="T1256" t="s">
        <v>281</v>
      </c>
    </row>
    <row r="1257" spans="1:20">
      <c r="A1257" s="314">
        <v>2457</v>
      </c>
      <c r="B1257" s="315" t="s">
        <v>11</v>
      </c>
      <c r="C1257" s="316" t="s">
        <v>761</v>
      </c>
      <c r="D1257" s="317" t="s">
        <v>195</v>
      </c>
      <c r="E1257" s="317" t="s">
        <v>781</v>
      </c>
      <c r="F1257" s="318" t="s">
        <v>93</v>
      </c>
      <c r="G1257" s="316">
        <v>21387.919999999998</v>
      </c>
      <c r="H1257" s="316" t="s">
        <v>3711</v>
      </c>
      <c r="I1257" s="320" t="s">
        <v>3712</v>
      </c>
      <c r="J1257" s="308" t="s">
        <v>764</v>
      </c>
      <c r="K1257" s="309" t="s">
        <v>781</v>
      </c>
      <c r="L1257" s="321" t="s">
        <v>781</v>
      </c>
      <c r="M1257" s="322" t="s">
        <v>781</v>
      </c>
      <c r="N1257" s="323" t="s">
        <v>781</v>
      </c>
      <c r="O1257" s="324" t="s">
        <v>781</v>
      </c>
      <c r="P1257" s="314" t="s">
        <v>3713</v>
      </c>
      <c r="S1257" s="314">
        <v>2457</v>
      </c>
      <c r="T1257" t="s">
        <v>281</v>
      </c>
    </row>
    <row r="1258" spans="1:20">
      <c r="A1258" s="314">
        <v>2457</v>
      </c>
      <c r="B1258" s="315" t="s">
        <v>11</v>
      </c>
      <c r="C1258" s="316" t="s">
        <v>761</v>
      </c>
      <c r="D1258" s="317" t="s">
        <v>195</v>
      </c>
      <c r="E1258" s="317" t="s">
        <v>781</v>
      </c>
      <c r="F1258" s="318" t="s">
        <v>97</v>
      </c>
      <c r="G1258" s="316">
        <v>954.15</v>
      </c>
      <c r="H1258" s="316" t="s">
        <v>2800</v>
      </c>
      <c r="I1258" s="320" t="s">
        <v>3714</v>
      </c>
      <c r="J1258" s="308" t="s">
        <v>764</v>
      </c>
      <c r="K1258" s="309" t="s">
        <v>781</v>
      </c>
      <c r="L1258" s="321" t="s">
        <v>781</v>
      </c>
      <c r="M1258" s="322" t="s">
        <v>781</v>
      </c>
      <c r="N1258" s="323" t="s">
        <v>781</v>
      </c>
      <c r="O1258" s="324" t="s">
        <v>781</v>
      </c>
      <c r="P1258" s="314" t="s">
        <v>3715</v>
      </c>
      <c r="S1258" s="314">
        <v>2457</v>
      </c>
      <c r="T1258" t="s">
        <v>281</v>
      </c>
    </row>
    <row r="1259" spans="1:20">
      <c r="A1259" s="314">
        <v>2457</v>
      </c>
      <c r="B1259" s="315" t="s">
        <v>11</v>
      </c>
      <c r="C1259" s="316" t="s">
        <v>761</v>
      </c>
      <c r="D1259" s="317" t="s">
        <v>195</v>
      </c>
      <c r="E1259" s="317" t="s">
        <v>781</v>
      </c>
      <c r="F1259" s="318" t="s">
        <v>55</v>
      </c>
      <c r="G1259" s="316">
        <v>21225.94</v>
      </c>
      <c r="H1259" s="316" t="s">
        <v>3716</v>
      </c>
      <c r="I1259" s="320" t="s">
        <v>3717</v>
      </c>
      <c r="J1259" s="308" t="s">
        <v>764</v>
      </c>
      <c r="K1259" s="309" t="s">
        <v>781</v>
      </c>
      <c r="L1259" s="321" t="s">
        <v>781</v>
      </c>
      <c r="M1259" s="322" t="s">
        <v>781</v>
      </c>
      <c r="N1259" s="323" t="s">
        <v>781</v>
      </c>
      <c r="O1259" s="324" t="s">
        <v>781</v>
      </c>
      <c r="P1259" s="314" t="s">
        <v>3718</v>
      </c>
      <c r="S1259" s="314">
        <v>2457</v>
      </c>
      <c r="T1259" t="s">
        <v>281</v>
      </c>
    </row>
    <row r="1260" spans="1:20">
      <c r="A1260" s="314">
        <v>2457</v>
      </c>
      <c r="B1260" s="315" t="s">
        <v>11</v>
      </c>
      <c r="C1260" s="316" t="s">
        <v>761</v>
      </c>
      <c r="D1260" s="317" t="s">
        <v>195</v>
      </c>
      <c r="E1260" s="317" t="s">
        <v>781</v>
      </c>
      <c r="F1260" s="318" t="s">
        <v>85</v>
      </c>
      <c r="G1260" s="316">
        <v>1500</v>
      </c>
      <c r="H1260" s="316" t="s">
        <v>785</v>
      </c>
      <c r="I1260" s="320" t="s">
        <v>3719</v>
      </c>
      <c r="J1260" s="308" t="s">
        <v>764</v>
      </c>
      <c r="K1260" s="309" t="s">
        <v>781</v>
      </c>
      <c r="L1260" s="321" t="s">
        <v>781</v>
      </c>
      <c r="M1260" s="322" t="s">
        <v>781</v>
      </c>
      <c r="N1260" s="323" t="s">
        <v>781</v>
      </c>
      <c r="O1260" s="324" t="s">
        <v>781</v>
      </c>
      <c r="P1260" s="314" t="s">
        <v>3720</v>
      </c>
      <c r="S1260" s="314">
        <v>2457</v>
      </c>
      <c r="T1260" t="s">
        <v>281</v>
      </c>
    </row>
    <row r="1261" spans="1:20">
      <c r="A1261" s="314">
        <v>2457</v>
      </c>
      <c r="B1261" s="315" t="s">
        <v>11</v>
      </c>
      <c r="C1261" s="316" t="s">
        <v>761</v>
      </c>
      <c r="D1261" s="317" t="s">
        <v>195</v>
      </c>
      <c r="E1261" s="317" t="s">
        <v>781</v>
      </c>
      <c r="F1261" s="318" t="s">
        <v>85</v>
      </c>
      <c r="G1261" s="316">
        <v>2800</v>
      </c>
      <c r="H1261" s="316" t="s">
        <v>785</v>
      </c>
      <c r="I1261" s="320" t="s">
        <v>3721</v>
      </c>
      <c r="J1261" s="308" t="s">
        <v>764</v>
      </c>
      <c r="K1261" s="309" t="s">
        <v>781</v>
      </c>
      <c r="L1261" s="321" t="s">
        <v>781</v>
      </c>
      <c r="M1261" s="322" t="s">
        <v>781</v>
      </c>
      <c r="N1261" s="323" t="s">
        <v>781</v>
      </c>
      <c r="O1261" s="324" t="s">
        <v>781</v>
      </c>
      <c r="P1261" s="314" t="s">
        <v>3722</v>
      </c>
      <c r="S1261" s="314">
        <v>2457</v>
      </c>
      <c r="T1261" t="s">
        <v>281</v>
      </c>
    </row>
    <row r="1262" spans="1:20">
      <c r="A1262" s="314">
        <v>2457</v>
      </c>
      <c r="B1262" s="315" t="s">
        <v>11</v>
      </c>
      <c r="C1262" s="316" t="s">
        <v>761</v>
      </c>
      <c r="D1262" s="317" t="s">
        <v>195</v>
      </c>
      <c r="E1262" s="317" t="s">
        <v>781</v>
      </c>
      <c r="F1262" s="318" t="s">
        <v>83</v>
      </c>
      <c r="G1262" s="316">
        <v>497.62</v>
      </c>
      <c r="H1262" s="316" t="s">
        <v>1431</v>
      </c>
      <c r="I1262" s="320" t="s">
        <v>3723</v>
      </c>
      <c r="J1262" s="308" t="s">
        <v>764</v>
      </c>
      <c r="K1262" s="309" t="s">
        <v>781</v>
      </c>
      <c r="L1262" s="321" t="s">
        <v>781</v>
      </c>
      <c r="M1262" s="322" t="s">
        <v>781</v>
      </c>
      <c r="N1262" s="323" t="s">
        <v>781</v>
      </c>
      <c r="O1262" s="324" t="s">
        <v>781</v>
      </c>
      <c r="P1262" s="314" t="s">
        <v>3724</v>
      </c>
      <c r="S1262" s="314">
        <v>2457</v>
      </c>
      <c r="T1262" t="s">
        <v>281</v>
      </c>
    </row>
    <row r="1263" spans="1:20">
      <c r="A1263" s="301">
        <v>2225</v>
      </c>
      <c r="B1263" s="302" t="s">
        <v>11</v>
      </c>
      <c r="C1263" s="303" t="s">
        <v>761</v>
      </c>
      <c r="D1263" s="304" t="s">
        <v>195</v>
      </c>
      <c r="E1263" s="304" t="s">
        <v>781</v>
      </c>
      <c r="F1263" s="305" t="s">
        <v>77</v>
      </c>
      <c r="G1263" s="303">
        <v>9600</v>
      </c>
      <c r="H1263" s="303" t="s">
        <v>3725</v>
      </c>
      <c r="I1263" s="344" t="s">
        <v>3726</v>
      </c>
      <c r="J1263" s="308" t="s">
        <v>764</v>
      </c>
      <c r="K1263" s="347" t="s">
        <v>781</v>
      </c>
      <c r="L1263" s="310" t="s">
        <v>781</v>
      </c>
      <c r="M1263" s="311" t="s">
        <v>781</v>
      </c>
      <c r="N1263" s="312" t="s">
        <v>781</v>
      </c>
      <c r="O1263" s="313" t="s">
        <v>781</v>
      </c>
      <c r="P1263" s="301" t="s">
        <v>3727</v>
      </c>
      <c r="S1263" s="301">
        <v>2225</v>
      </c>
      <c r="T1263" t="s">
        <v>281</v>
      </c>
    </row>
    <row r="1264" spans="1:20">
      <c r="A1264" s="314">
        <v>2225</v>
      </c>
      <c r="B1264" s="315" t="s">
        <v>11</v>
      </c>
      <c r="C1264" s="316" t="s">
        <v>761</v>
      </c>
      <c r="D1264" s="317" t="s">
        <v>195</v>
      </c>
      <c r="E1264" s="317" t="s">
        <v>781</v>
      </c>
      <c r="F1264" s="318" t="s">
        <v>91</v>
      </c>
      <c r="G1264" s="316">
        <v>1404.25</v>
      </c>
      <c r="H1264" s="316" t="s">
        <v>3728</v>
      </c>
      <c r="I1264" s="320" t="s">
        <v>3729</v>
      </c>
      <c r="J1264" s="308" t="s">
        <v>764</v>
      </c>
      <c r="K1264" s="347" t="s">
        <v>781</v>
      </c>
      <c r="L1264" s="321" t="s">
        <v>781</v>
      </c>
      <c r="M1264" s="322" t="s">
        <v>781</v>
      </c>
      <c r="N1264" s="323" t="s">
        <v>781</v>
      </c>
      <c r="O1264" s="324" t="s">
        <v>781</v>
      </c>
      <c r="P1264" s="314" t="s">
        <v>3730</v>
      </c>
      <c r="S1264" s="314">
        <v>2225</v>
      </c>
      <c r="T1264" t="s">
        <v>281</v>
      </c>
    </row>
    <row r="1265" spans="1:20">
      <c r="A1265" s="314">
        <v>2225</v>
      </c>
      <c r="B1265" s="315" t="s">
        <v>11</v>
      </c>
      <c r="C1265" s="316" t="s">
        <v>761</v>
      </c>
      <c r="D1265" s="317" t="s">
        <v>195</v>
      </c>
      <c r="E1265" s="317" t="s">
        <v>781</v>
      </c>
      <c r="F1265" s="318" t="s">
        <v>110</v>
      </c>
      <c r="G1265" s="316">
        <v>2834</v>
      </c>
      <c r="H1265" s="316" t="s">
        <v>3731</v>
      </c>
      <c r="I1265" s="320" t="s">
        <v>1654</v>
      </c>
      <c r="J1265" s="308" t="s">
        <v>764</v>
      </c>
      <c r="K1265" s="347" t="s">
        <v>781</v>
      </c>
      <c r="L1265" s="321" t="s">
        <v>781</v>
      </c>
      <c r="M1265" s="322" t="s">
        <v>781</v>
      </c>
      <c r="N1265" s="323" t="s">
        <v>781</v>
      </c>
      <c r="O1265" s="324" t="s">
        <v>781</v>
      </c>
      <c r="P1265" s="314" t="s">
        <v>3732</v>
      </c>
      <c r="S1265" s="314">
        <v>2225</v>
      </c>
      <c r="T1265" t="s">
        <v>281</v>
      </c>
    </row>
    <row r="1266" spans="1:20">
      <c r="A1266" s="314">
        <v>2225</v>
      </c>
      <c r="B1266" s="315" t="s">
        <v>11</v>
      </c>
      <c r="C1266" s="316" t="s">
        <v>761</v>
      </c>
      <c r="D1266" s="317" t="s">
        <v>195</v>
      </c>
      <c r="E1266" s="317" t="s">
        <v>781</v>
      </c>
      <c r="F1266" s="318" t="s">
        <v>91</v>
      </c>
      <c r="G1266" s="316">
        <v>3283.98</v>
      </c>
      <c r="H1266" s="316" t="s">
        <v>3733</v>
      </c>
      <c r="I1266" s="320" t="s">
        <v>3734</v>
      </c>
      <c r="J1266" s="308" t="s">
        <v>764</v>
      </c>
      <c r="K1266" s="347" t="s">
        <v>781</v>
      </c>
      <c r="L1266" s="321" t="s">
        <v>781</v>
      </c>
      <c r="M1266" s="322" t="s">
        <v>781</v>
      </c>
      <c r="N1266" s="323" t="s">
        <v>781</v>
      </c>
      <c r="O1266" s="324" t="s">
        <v>781</v>
      </c>
      <c r="P1266" s="314" t="s">
        <v>3735</v>
      </c>
      <c r="S1266" s="314">
        <v>2225</v>
      </c>
      <c r="T1266" t="s">
        <v>281</v>
      </c>
    </row>
    <row r="1267" spans="1:20">
      <c r="A1267" s="314">
        <v>2225</v>
      </c>
      <c r="B1267" s="315" t="s">
        <v>11</v>
      </c>
      <c r="C1267" s="316" t="s">
        <v>754</v>
      </c>
      <c r="D1267" s="317" t="s">
        <v>196</v>
      </c>
      <c r="E1267" s="317" t="s">
        <v>781</v>
      </c>
      <c r="F1267" s="318" t="s">
        <v>110</v>
      </c>
      <c r="G1267" s="316">
        <v>1575</v>
      </c>
      <c r="H1267" s="316" t="s">
        <v>3736</v>
      </c>
      <c r="I1267" s="320" t="s">
        <v>3737</v>
      </c>
      <c r="J1267" s="308" t="s">
        <v>764</v>
      </c>
      <c r="K1267" s="347" t="s">
        <v>781</v>
      </c>
      <c r="L1267" s="321" t="s">
        <v>781</v>
      </c>
      <c r="M1267" s="322" t="s">
        <v>781</v>
      </c>
      <c r="N1267" s="323" t="s">
        <v>781</v>
      </c>
      <c r="O1267" s="324" t="s">
        <v>781</v>
      </c>
      <c r="P1267" s="314" t="s">
        <v>3738</v>
      </c>
      <c r="S1267" s="314">
        <v>2225</v>
      </c>
      <c r="T1267" t="s">
        <v>281</v>
      </c>
    </row>
    <row r="1268" spans="1:20">
      <c r="A1268" s="314">
        <v>2225</v>
      </c>
      <c r="B1268" s="315" t="s">
        <v>11</v>
      </c>
      <c r="C1268" s="316" t="s">
        <v>761</v>
      </c>
      <c r="D1268" s="317" t="s">
        <v>195</v>
      </c>
      <c r="E1268" s="317" t="s">
        <v>781</v>
      </c>
      <c r="F1268" s="318" t="s">
        <v>105</v>
      </c>
      <c r="G1268" s="316">
        <v>3243.12</v>
      </c>
      <c r="H1268" s="316" t="s">
        <v>3534</v>
      </c>
      <c r="I1268" s="320" t="s">
        <v>3739</v>
      </c>
      <c r="J1268" s="308" t="s">
        <v>764</v>
      </c>
      <c r="K1268" s="347" t="s">
        <v>781</v>
      </c>
      <c r="L1268" s="321" t="s">
        <v>781</v>
      </c>
      <c r="M1268" s="322" t="s">
        <v>781</v>
      </c>
      <c r="N1268" s="323" t="s">
        <v>781</v>
      </c>
      <c r="O1268" s="324" t="s">
        <v>781</v>
      </c>
      <c r="P1268" s="314" t="s">
        <v>3740</v>
      </c>
      <c r="S1268" s="314">
        <v>2225</v>
      </c>
      <c r="T1268" t="s">
        <v>281</v>
      </c>
    </row>
    <row r="1269" spans="1:20">
      <c r="A1269" s="314">
        <v>2225</v>
      </c>
      <c r="B1269" s="315" t="s">
        <v>11</v>
      </c>
      <c r="C1269" s="316" t="s">
        <v>761</v>
      </c>
      <c r="D1269" s="317" t="s">
        <v>195</v>
      </c>
      <c r="E1269" s="317" t="s">
        <v>781</v>
      </c>
      <c r="F1269" s="318" t="s">
        <v>105</v>
      </c>
      <c r="G1269" s="316">
        <v>3792.72</v>
      </c>
      <c r="H1269" s="316" t="s">
        <v>3534</v>
      </c>
      <c r="I1269" s="320" t="s">
        <v>3741</v>
      </c>
      <c r="J1269" s="308" t="s">
        <v>764</v>
      </c>
      <c r="K1269" s="347" t="s">
        <v>781</v>
      </c>
      <c r="L1269" s="321" t="s">
        <v>781</v>
      </c>
      <c r="M1269" s="322" t="s">
        <v>781</v>
      </c>
      <c r="N1269" s="323" t="s">
        <v>781</v>
      </c>
      <c r="O1269" s="324" t="s">
        <v>781</v>
      </c>
      <c r="P1269" s="314" t="s">
        <v>3742</v>
      </c>
      <c r="S1269" s="314">
        <v>2225</v>
      </c>
      <c r="T1269" t="s">
        <v>281</v>
      </c>
    </row>
    <row r="1270" spans="1:20">
      <c r="A1270" s="314">
        <v>2225</v>
      </c>
      <c r="B1270" s="315" t="s">
        <v>11</v>
      </c>
      <c r="C1270" s="316" t="s">
        <v>761</v>
      </c>
      <c r="D1270" s="317" t="s">
        <v>195</v>
      </c>
      <c r="E1270" s="317" t="s">
        <v>781</v>
      </c>
      <c r="F1270" s="318" t="s">
        <v>85</v>
      </c>
      <c r="G1270" s="316">
        <v>45689.16</v>
      </c>
      <c r="H1270" s="316" t="s">
        <v>3743</v>
      </c>
      <c r="I1270" s="320" t="s">
        <v>3744</v>
      </c>
      <c r="J1270" s="308" t="s">
        <v>764</v>
      </c>
      <c r="K1270" s="347" t="s">
        <v>781</v>
      </c>
      <c r="L1270" s="321" t="s">
        <v>781</v>
      </c>
      <c r="M1270" s="322" t="s">
        <v>781</v>
      </c>
      <c r="N1270" s="323" t="s">
        <v>781</v>
      </c>
      <c r="O1270" s="324" t="s">
        <v>781</v>
      </c>
      <c r="P1270" s="314" t="s">
        <v>3745</v>
      </c>
      <c r="S1270" s="314">
        <v>2225</v>
      </c>
      <c r="T1270" t="s">
        <v>281</v>
      </c>
    </row>
    <row r="1271" spans="1:20">
      <c r="A1271" s="314">
        <v>2225</v>
      </c>
      <c r="B1271" s="315" t="s">
        <v>11</v>
      </c>
      <c r="C1271" s="316" t="s">
        <v>761</v>
      </c>
      <c r="D1271" s="317" t="s">
        <v>195</v>
      </c>
      <c r="E1271" s="317" t="s">
        <v>781</v>
      </c>
      <c r="F1271" s="318" t="s">
        <v>85</v>
      </c>
      <c r="G1271" s="316">
        <v>4092.37</v>
      </c>
      <c r="H1271" s="316" t="s">
        <v>3743</v>
      </c>
      <c r="I1271" s="320" t="s">
        <v>3746</v>
      </c>
      <c r="J1271" s="308" t="s">
        <v>764</v>
      </c>
      <c r="K1271" s="347" t="s">
        <v>781</v>
      </c>
      <c r="L1271" s="321" t="s">
        <v>781</v>
      </c>
      <c r="M1271" s="322" t="s">
        <v>781</v>
      </c>
      <c r="N1271" s="323" t="s">
        <v>781</v>
      </c>
      <c r="O1271" s="324" t="s">
        <v>781</v>
      </c>
      <c r="P1271" s="314" t="s">
        <v>3747</v>
      </c>
      <c r="S1271" s="314">
        <v>2225</v>
      </c>
      <c r="T1271" t="s">
        <v>281</v>
      </c>
    </row>
    <row r="1272" spans="1:20">
      <c r="A1272" s="314">
        <v>2225</v>
      </c>
      <c r="B1272" s="315" t="s">
        <v>10</v>
      </c>
      <c r="C1272" s="316" t="s">
        <v>761</v>
      </c>
      <c r="D1272" s="317" t="s">
        <v>191</v>
      </c>
      <c r="E1272" s="317" t="s">
        <v>781</v>
      </c>
      <c r="F1272" s="318" t="s">
        <v>35</v>
      </c>
      <c r="G1272" s="316">
        <v>6920</v>
      </c>
      <c r="H1272" s="316" t="s">
        <v>3748</v>
      </c>
      <c r="I1272" s="320" t="s">
        <v>3749</v>
      </c>
      <c r="J1272" s="335" t="s">
        <v>781</v>
      </c>
      <c r="K1272" s="312" t="s">
        <v>1328</v>
      </c>
      <c r="L1272" s="321" t="s">
        <v>549</v>
      </c>
      <c r="M1272" s="322" t="s">
        <v>781</v>
      </c>
      <c r="N1272" s="323" t="s">
        <v>781</v>
      </c>
      <c r="O1272" s="324" t="s">
        <v>781</v>
      </c>
      <c r="P1272" s="314" t="s">
        <v>3750</v>
      </c>
      <c r="S1272" s="314">
        <v>2225</v>
      </c>
      <c r="T1272" t="s">
        <v>281</v>
      </c>
    </row>
    <row r="1273" spans="1:20">
      <c r="A1273" s="314">
        <v>2225</v>
      </c>
      <c r="B1273" s="315" t="s">
        <v>10</v>
      </c>
      <c r="C1273" s="316" t="s">
        <v>761</v>
      </c>
      <c r="D1273" s="317" t="s">
        <v>191</v>
      </c>
      <c r="E1273" s="317" t="s">
        <v>781</v>
      </c>
      <c r="F1273" s="318" t="s">
        <v>35</v>
      </c>
      <c r="G1273" s="316">
        <v>2490</v>
      </c>
      <c r="H1273" s="316" t="s">
        <v>3748</v>
      </c>
      <c r="I1273" s="320" t="s">
        <v>3751</v>
      </c>
      <c r="J1273" s="335" t="s">
        <v>781</v>
      </c>
      <c r="K1273" s="312" t="s">
        <v>1328</v>
      </c>
      <c r="L1273" s="321" t="s">
        <v>549</v>
      </c>
      <c r="M1273" s="322" t="s">
        <v>781</v>
      </c>
      <c r="N1273" s="323" t="s">
        <v>781</v>
      </c>
      <c r="O1273" s="324" t="s">
        <v>781</v>
      </c>
      <c r="P1273" s="314" t="s">
        <v>3752</v>
      </c>
      <c r="S1273" s="314">
        <v>2225</v>
      </c>
      <c r="T1273" t="s">
        <v>281</v>
      </c>
    </row>
    <row r="1274" spans="1:20">
      <c r="A1274" s="314">
        <v>2225</v>
      </c>
      <c r="B1274" s="315" t="s">
        <v>11</v>
      </c>
      <c r="C1274" s="316" t="s">
        <v>761</v>
      </c>
      <c r="D1274" s="317" t="s">
        <v>195</v>
      </c>
      <c r="E1274" s="317" t="s">
        <v>781</v>
      </c>
      <c r="F1274" s="318" t="s">
        <v>85</v>
      </c>
      <c r="G1274" s="316">
        <v>9269.16</v>
      </c>
      <c r="H1274" s="316" t="s">
        <v>3743</v>
      </c>
      <c r="I1274" s="320" t="s">
        <v>3753</v>
      </c>
      <c r="J1274" s="308" t="s">
        <v>764</v>
      </c>
      <c r="K1274" s="347" t="s">
        <v>781</v>
      </c>
      <c r="L1274" s="321" t="s">
        <v>781</v>
      </c>
      <c r="M1274" s="322" t="s">
        <v>781</v>
      </c>
      <c r="N1274" s="323" t="s">
        <v>781</v>
      </c>
      <c r="O1274" s="324" t="s">
        <v>781</v>
      </c>
      <c r="P1274" s="314" t="s">
        <v>3754</v>
      </c>
      <c r="S1274" s="314">
        <v>2225</v>
      </c>
      <c r="T1274" t="s">
        <v>281</v>
      </c>
    </row>
    <row r="1275" spans="1:20">
      <c r="A1275" s="326">
        <v>2142</v>
      </c>
      <c r="B1275" s="327" t="s">
        <v>10</v>
      </c>
      <c r="C1275" s="304" t="s">
        <v>754</v>
      </c>
      <c r="D1275" s="304" t="s">
        <v>192</v>
      </c>
      <c r="E1275" s="304" t="s">
        <v>755</v>
      </c>
      <c r="F1275" s="328" t="s">
        <v>35</v>
      </c>
      <c r="G1275" s="329">
        <v>36189.93</v>
      </c>
      <c r="H1275" s="304" t="s">
        <v>756</v>
      </c>
      <c r="I1275" s="333" t="s">
        <v>757</v>
      </c>
      <c r="J1275" s="331" t="s">
        <v>781</v>
      </c>
      <c r="K1275" s="312" t="s">
        <v>758</v>
      </c>
      <c r="L1275" s="332" t="s">
        <v>549</v>
      </c>
      <c r="M1275" s="304" t="s">
        <v>781</v>
      </c>
      <c r="N1275" s="304" t="s">
        <v>781</v>
      </c>
      <c r="O1275" s="326" t="s">
        <v>781</v>
      </c>
      <c r="P1275" s="326" t="s">
        <v>3755</v>
      </c>
      <c r="S1275" s="326">
        <v>2142</v>
      </c>
      <c r="T1275" t="s">
        <v>281</v>
      </c>
    </row>
    <row r="1276" spans="1:20" ht="63.5">
      <c r="A1276" s="326">
        <v>2317</v>
      </c>
      <c r="B1276" s="327" t="s">
        <v>10</v>
      </c>
      <c r="C1276" s="304" t="s">
        <v>754</v>
      </c>
      <c r="D1276" s="304" t="s">
        <v>192</v>
      </c>
      <c r="E1276" s="371" t="s">
        <v>755</v>
      </c>
      <c r="F1276" s="328" t="s">
        <v>35</v>
      </c>
      <c r="G1276" s="329">
        <v>3036.46</v>
      </c>
      <c r="H1276" s="304" t="s">
        <v>756</v>
      </c>
      <c r="I1276" s="333" t="s">
        <v>757</v>
      </c>
      <c r="J1276" s="331" t="s">
        <v>781</v>
      </c>
      <c r="K1276" s="348" t="s">
        <v>758</v>
      </c>
      <c r="L1276" s="332" t="s">
        <v>549</v>
      </c>
      <c r="M1276" s="304" t="s">
        <v>781</v>
      </c>
      <c r="N1276" s="304" t="s">
        <v>781</v>
      </c>
      <c r="O1276" s="326" t="s">
        <v>781</v>
      </c>
      <c r="P1276" s="326" t="s">
        <v>3756</v>
      </c>
      <c r="S1276" s="326">
        <v>2317</v>
      </c>
      <c r="T1276" t="s">
        <v>281</v>
      </c>
    </row>
    <row r="1277" spans="1:20">
      <c r="A1277" s="326">
        <v>2469</v>
      </c>
      <c r="B1277" s="327" t="s">
        <v>10</v>
      </c>
      <c r="C1277" s="304" t="s">
        <v>754</v>
      </c>
      <c r="D1277" s="304" t="s">
        <v>192</v>
      </c>
      <c r="E1277" s="304" t="s">
        <v>755</v>
      </c>
      <c r="F1277" s="328" t="s">
        <v>35</v>
      </c>
      <c r="G1277" s="329">
        <v>14706.23</v>
      </c>
      <c r="H1277" s="304" t="s">
        <v>756</v>
      </c>
      <c r="I1277" s="333" t="s">
        <v>757</v>
      </c>
      <c r="J1277" s="331" t="s">
        <v>781</v>
      </c>
      <c r="K1277" s="312" t="s">
        <v>758</v>
      </c>
      <c r="L1277" s="332" t="s">
        <v>549</v>
      </c>
      <c r="M1277" s="304" t="s">
        <v>781</v>
      </c>
      <c r="N1277" s="304" t="s">
        <v>781</v>
      </c>
      <c r="O1277" s="326" t="s">
        <v>781</v>
      </c>
      <c r="P1277" s="326" t="s">
        <v>3757</v>
      </c>
      <c r="S1277" s="326">
        <v>2469</v>
      </c>
      <c r="T1277" t="s">
        <v>281</v>
      </c>
    </row>
    <row r="1278" spans="1:20">
      <c r="A1278" s="314">
        <v>2469</v>
      </c>
      <c r="B1278" s="315" t="s">
        <v>11</v>
      </c>
      <c r="C1278" s="316" t="s">
        <v>761</v>
      </c>
      <c r="D1278" s="317" t="s">
        <v>195</v>
      </c>
      <c r="E1278" s="317" t="s">
        <v>781</v>
      </c>
      <c r="F1278" s="318" t="s">
        <v>103</v>
      </c>
      <c r="G1278" s="316">
        <v>118.61</v>
      </c>
      <c r="H1278" s="316" t="s">
        <v>812</v>
      </c>
      <c r="I1278" s="320" t="s">
        <v>3758</v>
      </c>
      <c r="J1278" s="308" t="s">
        <v>764</v>
      </c>
      <c r="K1278" s="309" t="s">
        <v>781</v>
      </c>
      <c r="L1278" s="321" t="s">
        <v>781</v>
      </c>
      <c r="M1278" s="322" t="s">
        <v>781</v>
      </c>
      <c r="N1278" s="323" t="s">
        <v>781</v>
      </c>
      <c r="O1278" s="324" t="s">
        <v>781</v>
      </c>
      <c r="P1278" s="314" t="s">
        <v>3759</v>
      </c>
      <c r="S1278" s="314">
        <v>2469</v>
      </c>
      <c r="T1278" t="s">
        <v>281</v>
      </c>
    </row>
    <row r="1279" spans="1:20">
      <c r="A1279" s="314">
        <v>2469</v>
      </c>
      <c r="B1279" s="315" t="s">
        <v>11</v>
      </c>
      <c r="C1279" s="316" t="s">
        <v>761</v>
      </c>
      <c r="D1279" s="317" t="s">
        <v>195</v>
      </c>
      <c r="E1279" s="317" t="s">
        <v>781</v>
      </c>
      <c r="F1279" s="318" t="s">
        <v>103</v>
      </c>
      <c r="G1279" s="316">
        <v>43.58</v>
      </c>
      <c r="H1279" s="316" t="s">
        <v>812</v>
      </c>
      <c r="I1279" s="320" t="s">
        <v>3758</v>
      </c>
      <c r="J1279" s="308" t="s">
        <v>764</v>
      </c>
      <c r="K1279" s="309" t="s">
        <v>781</v>
      </c>
      <c r="L1279" s="321" t="s">
        <v>781</v>
      </c>
      <c r="M1279" s="322" t="s">
        <v>781</v>
      </c>
      <c r="N1279" s="323" t="s">
        <v>781</v>
      </c>
      <c r="O1279" s="324" t="s">
        <v>781</v>
      </c>
      <c r="P1279" s="314" t="s">
        <v>3760</v>
      </c>
      <c r="S1279" s="314">
        <v>2469</v>
      </c>
      <c r="T1279" t="s">
        <v>281</v>
      </c>
    </row>
    <row r="1280" spans="1:20">
      <c r="A1280" s="314">
        <v>2469</v>
      </c>
      <c r="B1280" s="315" t="s">
        <v>11</v>
      </c>
      <c r="C1280" s="316" t="s">
        <v>761</v>
      </c>
      <c r="D1280" s="317" t="s">
        <v>195</v>
      </c>
      <c r="E1280" s="317" t="s">
        <v>781</v>
      </c>
      <c r="F1280" s="318" t="s">
        <v>97</v>
      </c>
      <c r="G1280" s="316">
        <v>70.83</v>
      </c>
      <c r="H1280" s="316" t="s">
        <v>3761</v>
      </c>
      <c r="I1280" s="320" t="s">
        <v>2554</v>
      </c>
      <c r="J1280" s="308" t="s">
        <v>764</v>
      </c>
      <c r="K1280" s="309" t="s">
        <v>781</v>
      </c>
      <c r="L1280" s="321" t="s">
        <v>781</v>
      </c>
      <c r="M1280" s="322" t="s">
        <v>781</v>
      </c>
      <c r="N1280" s="323" t="s">
        <v>781</v>
      </c>
      <c r="O1280" s="324" t="s">
        <v>781</v>
      </c>
      <c r="P1280" s="314" t="s">
        <v>3762</v>
      </c>
      <c r="S1280" s="314">
        <v>2469</v>
      </c>
      <c r="T1280" t="s">
        <v>281</v>
      </c>
    </row>
    <row r="1281" spans="1:20">
      <c r="A1281" s="314">
        <v>2469</v>
      </c>
      <c r="B1281" s="315" t="s">
        <v>11</v>
      </c>
      <c r="C1281" s="316" t="s">
        <v>761</v>
      </c>
      <c r="D1281" s="317" t="s">
        <v>195</v>
      </c>
      <c r="E1281" s="317" t="s">
        <v>781</v>
      </c>
      <c r="F1281" s="318" t="s">
        <v>103</v>
      </c>
      <c r="G1281" s="316">
        <v>641.82000000000005</v>
      </c>
      <c r="H1281" s="316" t="s">
        <v>883</v>
      </c>
      <c r="I1281" s="320" t="s">
        <v>3758</v>
      </c>
      <c r="J1281" s="308" t="s">
        <v>764</v>
      </c>
      <c r="K1281" s="309" t="s">
        <v>781</v>
      </c>
      <c r="L1281" s="321" t="s">
        <v>781</v>
      </c>
      <c r="M1281" s="322" t="s">
        <v>781</v>
      </c>
      <c r="N1281" s="323" t="s">
        <v>781</v>
      </c>
      <c r="O1281" s="324" t="s">
        <v>781</v>
      </c>
      <c r="P1281" s="314" t="s">
        <v>3763</v>
      </c>
      <c r="S1281" s="314">
        <v>2469</v>
      </c>
      <c r="T1281" t="s">
        <v>281</v>
      </c>
    </row>
    <row r="1282" spans="1:20">
      <c r="A1282" s="314">
        <v>2469</v>
      </c>
      <c r="B1282" s="315" t="s">
        <v>11</v>
      </c>
      <c r="C1282" s="316" t="s">
        <v>761</v>
      </c>
      <c r="D1282" s="317" t="s">
        <v>195</v>
      </c>
      <c r="E1282" s="317" t="s">
        <v>781</v>
      </c>
      <c r="F1282" s="318" t="s">
        <v>97</v>
      </c>
      <c r="G1282" s="316">
        <v>45.23</v>
      </c>
      <c r="H1282" s="316" t="s">
        <v>3764</v>
      </c>
      <c r="I1282" s="320" t="s">
        <v>3765</v>
      </c>
      <c r="J1282" s="308" t="s">
        <v>764</v>
      </c>
      <c r="K1282" s="309" t="s">
        <v>781</v>
      </c>
      <c r="L1282" s="321" t="s">
        <v>781</v>
      </c>
      <c r="M1282" s="322" t="s">
        <v>781</v>
      </c>
      <c r="N1282" s="323" t="s">
        <v>781</v>
      </c>
      <c r="O1282" s="324" t="s">
        <v>781</v>
      </c>
      <c r="P1282" s="314" t="s">
        <v>3766</v>
      </c>
      <c r="S1282" s="314">
        <v>2469</v>
      </c>
      <c r="T1282" t="s">
        <v>281</v>
      </c>
    </row>
    <row r="1283" spans="1:20">
      <c r="A1283" s="314">
        <v>2469</v>
      </c>
      <c r="B1283" s="315" t="s">
        <v>11</v>
      </c>
      <c r="C1283" s="316" t="s">
        <v>761</v>
      </c>
      <c r="D1283" s="317" t="s">
        <v>195</v>
      </c>
      <c r="E1283" s="317" t="s">
        <v>781</v>
      </c>
      <c r="F1283" s="318" t="s">
        <v>103</v>
      </c>
      <c r="G1283" s="316">
        <v>163.72</v>
      </c>
      <c r="H1283" s="316" t="s">
        <v>887</v>
      </c>
      <c r="I1283" s="320" t="s">
        <v>3758</v>
      </c>
      <c r="J1283" s="308" t="s">
        <v>764</v>
      </c>
      <c r="K1283" s="309" t="s">
        <v>781</v>
      </c>
      <c r="L1283" s="321" t="s">
        <v>781</v>
      </c>
      <c r="M1283" s="322" t="s">
        <v>781</v>
      </c>
      <c r="N1283" s="323" t="s">
        <v>781</v>
      </c>
      <c r="O1283" s="324" t="s">
        <v>781</v>
      </c>
      <c r="P1283" s="314" t="s">
        <v>3767</v>
      </c>
      <c r="S1283" s="314">
        <v>2469</v>
      </c>
      <c r="T1283" t="s">
        <v>281</v>
      </c>
    </row>
    <row r="1284" spans="1:20">
      <c r="A1284" s="314">
        <v>2469</v>
      </c>
      <c r="B1284" s="315" t="s">
        <v>11</v>
      </c>
      <c r="C1284" s="316" t="s">
        <v>761</v>
      </c>
      <c r="D1284" s="317" t="s">
        <v>195</v>
      </c>
      <c r="E1284" s="317" t="s">
        <v>781</v>
      </c>
      <c r="F1284" s="318" t="s">
        <v>103</v>
      </c>
      <c r="G1284" s="316">
        <v>99.09</v>
      </c>
      <c r="H1284" s="316" t="s">
        <v>887</v>
      </c>
      <c r="I1284" s="320" t="s">
        <v>3758</v>
      </c>
      <c r="J1284" s="308" t="s">
        <v>764</v>
      </c>
      <c r="K1284" s="309" t="s">
        <v>781</v>
      </c>
      <c r="L1284" s="321" t="s">
        <v>781</v>
      </c>
      <c r="M1284" s="322" t="s">
        <v>781</v>
      </c>
      <c r="N1284" s="323" t="s">
        <v>781</v>
      </c>
      <c r="O1284" s="324" t="s">
        <v>781</v>
      </c>
      <c r="P1284" s="314" t="s">
        <v>3768</v>
      </c>
      <c r="S1284" s="314">
        <v>2469</v>
      </c>
      <c r="T1284" t="s">
        <v>281</v>
      </c>
    </row>
    <row r="1285" spans="1:20">
      <c r="A1285" s="314">
        <v>2469</v>
      </c>
      <c r="B1285" s="315" t="s">
        <v>11</v>
      </c>
      <c r="C1285" s="316" t="s">
        <v>761</v>
      </c>
      <c r="D1285" s="317" t="s">
        <v>195</v>
      </c>
      <c r="E1285" s="317" t="s">
        <v>781</v>
      </c>
      <c r="F1285" s="318" t="s">
        <v>103</v>
      </c>
      <c r="G1285" s="316">
        <v>12.68</v>
      </c>
      <c r="H1285" s="316" t="s">
        <v>887</v>
      </c>
      <c r="I1285" s="320" t="s">
        <v>3758</v>
      </c>
      <c r="J1285" s="308" t="s">
        <v>764</v>
      </c>
      <c r="K1285" s="309" t="s">
        <v>781</v>
      </c>
      <c r="L1285" s="321" t="s">
        <v>781</v>
      </c>
      <c r="M1285" s="322" t="s">
        <v>781</v>
      </c>
      <c r="N1285" s="323" t="s">
        <v>781</v>
      </c>
      <c r="O1285" s="324" t="s">
        <v>781</v>
      </c>
      <c r="P1285" s="314" t="s">
        <v>3769</v>
      </c>
      <c r="S1285" s="314">
        <v>2469</v>
      </c>
      <c r="T1285" t="s">
        <v>281</v>
      </c>
    </row>
    <row r="1286" spans="1:20">
      <c r="A1286" s="314">
        <v>2469</v>
      </c>
      <c r="B1286" s="315" t="s">
        <v>11</v>
      </c>
      <c r="C1286" s="316" t="s">
        <v>761</v>
      </c>
      <c r="D1286" s="317" t="s">
        <v>195</v>
      </c>
      <c r="E1286" s="317" t="s">
        <v>781</v>
      </c>
      <c r="F1286" s="318" t="s">
        <v>103</v>
      </c>
      <c r="G1286" s="316">
        <v>192.21</v>
      </c>
      <c r="H1286" s="316" t="s">
        <v>887</v>
      </c>
      <c r="I1286" s="320" t="s">
        <v>3758</v>
      </c>
      <c r="J1286" s="308" t="s">
        <v>764</v>
      </c>
      <c r="K1286" s="309" t="s">
        <v>781</v>
      </c>
      <c r="L1286" s="321" t="s">
        <v>781</v>
      </c>
      <c r="M1286" s="322" t="s">
        <v>781</v>
      </c>
      <c r="N1286" s="323" t="s">
        <v>781</v>
      </c>
      <c r="O1286" s="324" t="s">
        <v>781</v>
      </c>
      <c r="P1286" s="314" t="s">
        <v>3770</v>
      </c>
      <c r="S1286" s="314">
        <v>2469</v>
      </c>
      <c r="T1286" t="s">
        <v>281</v>
      </c>
    </row>
    <row r="1287" spans="1:20">
      <c r="A1287" s="314">
        <v>2469</v>
      </c>
      <c r="B1287" s="315" t="s">
        <v>11</v>
      </c>
      <c r="C1287" s="316" t="s">
        <v>761</v>
      </c>
      <c r="D1287" s="317" t="s">
        <v>195</v>
      </c>
      <c r="E1287" s="317" t="s">
        <v>781</v>
      </c>
      <c r="F1287" s="318" t="s">
        <v>103</v>
      </c>
      <c r="G1287" s="316">
        <v>9.69</v>
      </c>
      <c r="H1287" s="316" t="s">
        <v>887</v>
      </c>
      <c r="I1287" s="320" t="s">
        <v>3758</v>
      </c>
      <c r="J1287" s="308" t="s">
        <v>764</v>
      </c>
      <c r="K1287" s="309" t="s">
        <v>781</v>
      </c>
      <c r="L1287" s="321" t="s">
        <v>781</v>
      </c>
      <c r="M1287" s="322" t="s">
        <v>781</v>
      </c>
      <c r="N1287" s="323" t="s">
        <v>781</v>
      </c>
      <c r="O1287" s="324" t="s">
        <v>781</v>
      </c>
      <c r="P1287" s="314" t="s">
        <v>3771</v>
      </c>
      <c r="S1287" s="314">
        <v>2469</v>
      </c>
      <c r="T1287" t="s">
        <v>281</v>
      </c>
    </row>
    <row r="1288" spans="1:20">
      <c r="A1288" s="314">
        <v>2469</v>
      </c>
      <c r="B1288" s="315" t="s">
        <v>11</v>
      </c>
      <c r="C1288" s="316" t="s">
        <v>761</v>
      </c>
      <c r="D1288" s="317" t="s">
        <v>195</v>
      </c>
      <c r="E1288" s="317" t="s">
        <v>781</v>
      </c>
      <c r="F1288" s="318" t="s">
        <v>103</v>
      </c>
      <c r="G1288" s="316">
        <v>288.38</v>
      </c>
      <c r="H1288" s="316" t="s">
        <v>887</v>
      </c>
      <c r="I1288" s="320" t="s">
        <v>3758</v>
      </c>
      <c r="J1288" s="308" t="s">
        <v>764</v>
      </c>
      <c r="K1288" s="309" t="s">
        <v>781</v>
      </c>
      <c r="L1288" s="321" t="s">
        <v>781</v>
      </c>
      <c r="M1288" s="322" t="s">
        <v>781</v>
      </c>
      <c r="N1288" s="323" t="s">
        <v>781</v>
      </c>
      <c r="O1288" s="324" t="s">
        <v>781</v>
      </c>
      <c r="P1288" s="314" t="s">
        <v>3772</v>
      </c>
      <c r="S1288" s="314">
        <v>2469</v>
      </c>
      <c r="T1288" t="s">
        <v>281</v>
      </c>
    </row>
    <row r="1289" spans="1:20">
      <c r="A1289" s="314">
        <v>2469</v>
      </c>
      <c r="B1289" s="315" t="s">
        <v>11</v>
      </c>
      <c r="C1289" s="316" t="s">
        <v>761</v>
      </c>
      <c r="D1289" s="317" t="s">
        <v>195</v>
      </c>
      <c r="E1289" s="317" t="s">
        <v>781</v>
      </c>
      <c r="F1289" s="318" t="s">
        <v>103</v>
      </c>
      <c r="G1289" s="316">
        <v>51.01</v>
      </c>
      <c r="H1289" s="316" t="s">
        <v>995</v>
      </c>
      <c r="I1289" s="320" t="s">
        <v>3758</v>
      </c>
      <c r="J1289" s="308" t="s">
        <v>764</v>
      </c>
      <c r="K1289" s="309" t="s">
        <v>781</v>
      </c>
      <c r="L1289" s="321" t="s">
        <v>781</v>
      </c>
      <c r="M1289" s="322" t="s">
        <v>781</v>
      </c>
      <c r="N1289" s="323" t="s">
        <v>781</v>
      </c>
      <c r="O1289" s="324" t="s">
        <v>781</v>
      </c>
      <c r="P1289" s="314" t="s">
        <v>3773</v>
      </c>
      <c r="S1289" s="314">
        <v>2469</v>
      </c>
      <c r="T1289" t="s">
        <v>281</v>
      </c>
    </row>
    <row r="1290" spans="1:20">
      <c r="A1290" s="314">
        <v>2469</v>
      </c>
      <c r="B1290" s="315" t="s">
        <v>11</v>
      </c>
      <c r="C1290" s="316" t="s">
        <v>761</v>
      </c>
      <c r="D1290" s="317" t="s">
        <v>195</v>
      </c>
      <c r="E1290" s="317" t="s">
        <v>781</v>
      </c>
      <c r="F1290" s="318" t="s">
        <v>103</v>
      </c>
      <c r="G1290" s="316">
        <v>51.01</v>
      </c>
      <c r="H1290" s="316" t="s">
        <v>995</v>
      </c>
      <c r="I1290" s="320" t="s">
        <v>3758</v>
      </c>
      <c r="J1290" s="308" t="s">
        <v>764</v>
      </c>
      <c r="K1290" s="309" t="s">
        <v>781</v>
      </c>
      <c r="L1290" s="321" t="s">
        <v>781</v>
      </c>
      <c r="M1290" s="322" t="s">
        <v>781</v>
      </c>
      <c r="N1290" s="323" t="s">
        <v>781</v>
      </c>
      <c r="O1290" s="324" t="s">
        <v>781</v>
      </c>
      <c r="P1290" s="314" t="s">
        <v>3774</v>
      </c>
      <c r="S1290" s="314">
        <v>2469</v>
      </c>
      <c r="T1290" t="s">
        <v>281</v>
      </c>
    </row>
    <row r="1291" spans="1:20">
      <c r="A1291" s="314">
        <v>2469</v>
      </c>
      <c r="B1291" s="315" t="s">
        <v>11</v>
      </c>
      <c r="C1291" s="316" t="s">
        <v>761</v>
      </c>
      <c r="D1291" s="317" t="s">
        <v>195</v>
      </c>
      <c r="E1291" s="317" t="s">
        <v>781</v>
      </c>
      <c r="F1291" s="318" t="s">
        <v>93</v>
      </c>
      <c r="G1291" s="316">
        <v>395</v>
      </c>
      <c r="H1291" s="316" t="s">
        <v>3775</v>
      </c>
      <c r="I1291" s="320" t="s">
        <v>3776</v>
      </c>
      <c r="J1291" s="308" t="s">
        <v>764</v>
      </c>
      <c r="K1291" s="309" t="s">
        <v>781</v>
      </c>
      <c r="L1291" s="321" t="s">
        <v>781</v>
      </c>
      <c r="M1291" s="322" t="s">
        <v>781</v>
      </c>
      <c r="N1291" s="323" t="s">
        <v>781</v>
      </c>
      <c r="O1291" s="324" t="s">
        <v>781</v>
      </c>
      <c r="P1291" s="314" t="s">
        <v>3777</v>
      </c>
      <c r="S1291" s="314">
        <v>2469</v>
      </c>
      <c r="T1291" t="s">
        <v>281</v>
      </c>
    </row>
    <row r="1292" spans="1:20">
      <c r="A1292" s="314">
        <v>2469</v>
      </c>
      <c r="B1292" s="315" t="s">
        <v>11</v>
      </c>
      <c r="C1292" s="316" t="s">
        <v>761</v>
      </c>
      <c r="D1292" s="317" t="s">
        <v>195</v>
      </c>
      <c r="E1292" s="317" t="s">
        <v>781</v>
      </c>
      <c r="F1292" s="318" t="s">
        <v>93</v>
      </c>
      <c r="G1292" s="316">
        <v>695</v>
      </c>
      <c r="H1292" s="316" t="s">
        <v>3775</v>
      </c>
      <c r="I1292" s="320" t="s">
        <v>3776</v>
      </c>
      <c r="J1292" s="308" t="s">
        <v>764</v>
      </c>
      <c r="K1292" s="309" t="s">
        <v>781</v>
      </c>
      <c r="L1292" s="321" t="s">
        <v>781</v>
      </c>
      <c r="M1292" s="322" t="s">
        <v>781</v>
      </c>
      <c r="N1292" s="323" t="s">
        <v>781</v>
      </c>
      <c r="O1292" s="324" t="s">
        <v>781</v>
      </c>
      <c r="P1292" s="314" t="s">
        <v>3778</v>
      </c>
      <c r="S1292" s="314">
        <v>2469</v>
      </c>
      <c r="T1292" t="s">
        <v>281</v>
      </c>
    </row>
    <row r="1293" spans="1:20">
      <c r="A1293" s="314">
        <v>2469</v>
      </c>
      <c r="B1293" s="315" t="s">
        <v>11</v>
      </c>
      <c r="C1293" s="316" t="s">
        <v>761</v>
      </c>
      <c r="D1293" s="317" t="s">
        <v>195</v>
      </c>
      <c r="E1293" s="317" t="s">
        <v>781</v>
      </c>
      <c r="F1293" s="318" t="s">
        <v>110</v>
      </c>
      <c r="G1293" s="316">
        <v>1000</v>
      </c>
      <c r="H1293" s="316" t="s">
        <v>3779</v>
      </c>
      <c r="I1293" s="320" t="s">
        <v>3780</v>
      </c>
      <c r="J1293" s="308" t="s">
        <v>764</v>
      </c>
      <c r="K1293" s="309" t="s">
        <v>781</v>
      </c>
      <c r="L1293" s="321" t="s">
        <v>781</v>
      </c>
      <c r="M1293" s="322" t="s">
        <v>781</v>
      </c>
      <c r="N1293" s="323" t="s">
        <v>781</v>
      </c>
      <c r="O1293" s="324" t="s">
        <v>781</v>
      </c>
      <c r="P1293" s="314" t="s">
        <v>3781</v>
      </c>
      <c r="S1293" s="314">
        <v>2469</v>
      </c>
      <c r="T1293" t="s">
        <v>281</v>
      </c>
    </row>
    <row r="1294" spans="1:20">
      <c r="A1294" s="314">
        <v>2469</v>
      </c>
      <c r="B1294" s="315" t="s">
        <v>11</v>
      </c>
      <c r="C1294" s="316" t="s">
        <v>761</v>
      </c>
      <c r="D1294" s="317" t="s">
        <v>195</v>
      </c>
      <c r="E1294" s="317" t="s">
        <v>781</v>
      </c>
      <c r="F1294" s="318" t="s">
        <v>81</v>
      </c>
      <c r="G1294" s="316">
        <v>2240.91</v>
      </c>
      <c r="H1294" s="316" t="s">
        <v>1518</v>
      </c>
      <c r="I1294" s="320" t="s">
        <v>3782</v>
      </c>
      <c r="J1294" s="308" t="s">
        <v>764</v>
      </c>
      <c r="K1294" s="309" t="s">
        <v>781</v>
      </c>
      <c r="L1294" s="321" t="s">
        <v>781</v>
      </c>
      <c r="M1294" s="322" t="s">
        <v>781</v>
      </c>
      <c r="N1294" s="323" t="s">
        <v>781</v>
      </c>
      <c r="O1294" s="324" t="s">
        <v>781</v>
      </c>
      <c r="P1294" s="314" t="s">
        <v>3783</v>
      </c>
      <c r="S1294" s="314">
        <v>2469</v>
      </c>
      <c r="T1294" t="s">
        <v>281</v>
      </c>
    </row>
    <row r="1295" spans="1:20">
      <c r="A1295" s="314">
        <v>2469</v>
      </c>
      <c r="B1295" s="315" t="s">
        <v>11</v>
      </c>
      <c r="C1295" s="316" t="s">
        <v>761</v>
      </c>
      <c r="D1295" s="317" t="s">
        <v>195</v>
      </c>
      <c r="E1295" s="317" t="s">
        <v>781</v>
      </c>
      <c r="F1295" s="318" t="s">
        <v>93</v>
      </c>
      <c r="G1295" s="316">
        <v>11.21</v>
      </c>
      <c r="H1295" s="316" t="s">
        <v>1959</v>
      </c>
      <c r="I1295" s="320" t="s">
        <v>3784</v>
      </c>
      <c r="J1295" s="308" t="s">
        <v>764</v>
      </c>
      <c r="K1295" s="309" t="s">
        <v>781</v>
      </c>
      <c r="L1295" s="321" t="s">
        <v>781</v>
      </c>
      <c r="M1295" s="322" t="s">
        <v>781</v>
      </c>
      <c r="N1295" s="323" t="s">
        <v>781</v>
      </c>
      <c r="O1295" s="324" t="s">
        <v>781</v>
      </c>
      <c r="P1295" s="314" t="s">
        <v>3785</v>
      </c>
      <c r="S1295" s="314">
        <v>2469</v>
      </c>
      <c r="T1295" t="s">
        <v>281</v>
      </c>
    </row>
    <row r="1296" spans="1:20">
      <c r="A1296" s="314">
        <v>2469</v>
      </c>
      <c r="B1296" s="315" t="s">
        <v>11</v>
      </c>
      <c r="C1296" s="316" t="s">
        <v>761</v>
      </c>
      <c r="D1296" s="317" t="s">
        <v>195</v>
      </c>
      <c r="E1296" s="317" t="s">
        <v>781</v>
      </c>
      <c r="F1296" s="318" t="s">
        <v>83</v>
      </c>
      <c r="G1296" s="316">
        <v>594.62</v>
      </c>
      <c r="H1296" s="316" t="s">
        <v>1431</v>
      </c>
      <c r="I1296" s="320" t="s">
        <v>3786</v>
      </c>
      <c r="J1296" s="308" t="s">
        <v>764</v>
      </c>
      <c r="K1296" s="309" t="s">
        <v>781</v>
      </c>
      <c r="L1296" s="321" t="s">
        <v>781</v>
      </c>
      <c r="M1296" s="322" t="s">
        <v>781</v>
      </c>
      <c r="N1296" s="323" t="s">
        <v>781</v>
      </c>
      <c r="O1296" s="324" t="s">
        <v>781</v>
      </c>
      <c r="P1296" s="314" t="s">
        <v>3787</v>
      </c>
      <c r="S1296" s="314">
        <v>2469</v>
      </c>
      <c r="T1296" t="s">
        <v>281</v>
      </c>
    </row>
    <row r="1297" spans="1:20">
      <c r="A1297" s="314">
        <v>2469</v>
      </c>
      <c r="B1297" s="315" t="s">
        <v>10</v>
      </c>
      <c r="C1297" s="316" t="s">
        <v>761</v>
      </c>
      <c r="D1297" s="317" t="s">
        <v>191</v>
      </c>
      <c r="E1297" s="317" t="s">
        <v>781</v>
      </c>
      <c r="F1297" s="318" t="s">
        <v>35</v>
      </c>
      <c r="G1297" s="316">
        <v>840</v>
      </c>
      <c r="H1297" s="316" t="s">
        <v>3788</v>
      </c>
      <c r="I1297" s="320" t="s">
        <v>3789</v>
      </c>
      <c r="J1297" s="335" t="s">
        <v>781</v>
      </c>
      <c r="K1297" s="312" t="s">
        <v>1328</v>
      </c>
      <c r="L1297" s="321" t="s">
        <v>549</v>
      </c>
      <c r="M1297" s="322" t="s">
        <v>781</v>
      </c>
      <c r="N1297" s="323" t="s">
        <v>781</v>
      </c>
      <c r="O1297" s="324" t="s">
        <v>781</v>
      </c>
      <c r="P1297" s="314" t="s">
        <v>3790</v>
      </c>
      <c r="S1297" s="314">
        <v>2469</v>
      </c>
      <c r="T1297" t="s">
        <v>281</v>
      </c>
    </row>
    <row r="1298" spans="1:20">
      <c r="A1298" s="314">
        <v>2469</v>
      </c>
      <c r="B1298" s="315" t="s">
        <v>10</v>
      </c>
      <c r="C1298" s="316" t="s">
        <v>761</v>
      </c>
      <c r="D1298" s="317" t="s">
        <v>191</v>
      </c>
      <c r="E1298" s="317" t="s">
        <v>781</v>
      </c>
      <c r="F1298" s="318" t="s">
        <v>35</v>
      </c>
      <c r="G1298" s="316">
        <v>1625.28</v>
      </c>
      <c r="H1298" s="316" t="s">
        <v>3791</v>
      </c>
      <c r="I1298" s="320" t="s">
        <v>3792</v>
      </c>
      <c r="J1298" s="335" t="s">
        <v>781</v>
      </c>
      <c r="K1298" s="312" t="s">
        <v>1328</v>
      </c>
      <c r="L1298" s="321" t="s">
        <v>549</v>
      </c>
      <c r="M1298" s="322" t="s">
        <v>781</v>
      </c>
      <c r="N1298" s="323" t="s">
        <v>781</v>
      </c>
      <c r="O1298" s="324" t="s">
        <v>781</v>
      </c>
      <c r="P1298" s="314" t="s">
        <v>3793</v>
      </c>
      <c r="S1298" s="314">
        <v>2469</v>
      </c>
      <c r="T1298" t="s">
        <v>281</v>
      </c>
    </row>
    <row r="1299" spans="1:20">
      <c r="A1299" s="314">
        <v>2469</v>
      </c>
      <c r="B1299" s="315" t="s">
        <v>10</v>
      </c>
      <c r="C1299" s="316" t="s">
        <v>761</v>
      </c>
      <c r="D1299" s="317" t="s">
        <v>191</v>
      </c>
      <c r="E1299" s="317" t="s">
        <v>781</v>
      </c>
      <c r="F1299" s="318" t="s">
        <v>35</v>
      </c>
      <c r="G1299" s="316">
        <v>1811</v>
      </c>
      <c r="H1299" s="316" t="s">
        <v>3794</v>
      </c>
      <c r="I1299" s="320" t="s">
        <v>3792</v>
      </c>
      <c r="J1299" s="335" t="s">
        <v>781</v>
      </c>
      <c r="K1299" s="312" t="s">
        <v>1328</v>
      </c>
      <c r="L1299" s="321" t="s">
        <v>549</v>
      </c>
      <c r="M1299" s="322" t="s">
        <v>781</v>
      </c>
      <c r="N1299" s="323" t="s">
        <v>781</v>
      </c>
      <c r="O1299" s="324" t="s">
        <v>781</v>
      </c>
      <c r="P1299" s="314" t="s">
        <v>3795</v>
      </c>
      <c r="S1299" s="314">
        <v>2469</v>
      </c>
      <c r="T1299" t="s">
        <v>281</v>
      </c>
    </row>
    <row r="1300" spans="1:20">
      <c r="A1300" s="314">
        <v>2469</v>
      </c>
      <c r="B1300" s="315" t="s">
        <v>10</v>
      </c>
      <c r="C1300" s="316" t="s">
        <v>761</v>
      </c>
      <c r="D1300" s="317" t="s">
        <v>191</v>
      </c>
      <c r="E1300" s="317" t="s">
        <v>781</v>
      </c>
      <c r="F1300" s="318" t="s">
        <v>30</v>
      </c>
      <c r="G1300" s="316">
        <v>200</v>
      </c>
      <c r="H1300" s="316" t="s">
        <v>3796</v>
      </c>
      <c r="I1300" s="320" t="s">
        <v>3797</v>
      </c>
      <c r="J1300" s="335" t="s">
        <v>781</v>
      </c>
      <c r="K1300" s="312" t="s">
        <v>1328</v>
      </c>
      <c r="L1300" s="321" t="s">
        <v>549</v>
      </c>
      <c r="M1300" s="322" t="s">
        <v>781</v>
      </c>
      <c r="N1300" s="323" t="s">
        <v>781</v>
      </c>
      <c r="O1300" s="324" t="s">
        <v>781</v>
      </c>
      <c r="P1300" s="314" t="s">
        <v>3798</v>
      </c>
      <c r="S1300" s="314">
        <v>2469</v>
      </c>
      <c r="T1300" t="s">
        <v>281</v>
      </c>
    </row>
    <row r="1301" spans="1:20">
      <c r="A1301" s="314">
        <v>2469</v>
      </c>
      <c r="B1301" s="315" t="s">
        <v>10</v>
      </c>
      <c r="C1301" s="316" t="s">
        <v>761</v>
      </c>
      <c r="D1301" s="317" t="s">
        <v>191</v>
      </c>
      <c r="E1301" s="317" t="s">
        <v>781</v>
      </c>
      <c r="F1301" s="318" t="s">
        <v>30</v>
      </c>
      <c r="G1301" s="316">
        <v>200</v>
      </c>
      <c r="H1301" s="316" t="s">
        <v>3796</v>
      </c>
      <c r="I1301" s="320" t="s">
        <v>3797</v>
      </c>
      <c r="J1301" s="335" t="s">
        <v>781</v>
      </c>
      <c r="K1301" s="312" t="s">
        <v>1328</v>
      </c>
      <c r="L1301" s="321" t="s">
        <v>549</v>
      </c>
      <c r="M1301" s="322" t="s">
        <v>781</v>
      </c>
      <c r="N1301" s="323" t="s">
        <v>781</v>
      </c>
      <c r="O1301" s="324" t="s">
        <v>781</v>
      </c>
      <c r="P1301" s="314" t="s">
        <v>3799</v>
      </c>
      <c r="S1301" s="314">
        <v>2469</v>
      </c>
      <c r="T1301" t="s">
        <v>281</v>
      </c>
    </row>
    <row r="1302" spans="1:20">
      <c r="A1302" s="314">
        <v>2469</v>
      </c>
      <c r="B1302" s="315" t="s">
        <v>10</v>
      </c>
      <c r="C1302" s="316" t="s">
        <v>761</v>
      </c>
      <c r="D1302" s="317" t="s">
        <v>191</v>
      </c>
      <c r="E1302" s="317" t="s">
        <v>781</v>
      </c>
      <c r="F1302" s="318" t="s">
        <v>30</v>
      </c>
      <c r="G1302" s="316">
        <v>200</v>
      </c>
      <c r="H1302" s="316" t="s">
        <v>3796</v>
      </c>
      <c r="I1302" s="320" t="s">
        <v>3797</v>
      </c>
      <c r="J1302" s="335" t="s">
        <v>781</v>
      </c>
      <c r="K1302" s="312" t="s">
        <v>1328</v>
      </c>
      <c r="L1302" s="321" t="s">
        <v>549</v>
      </c>
      <c r="M1302" s="322" t="s">
        <v>781</v>
      </c>
      <c r="N1302" s="323" t="s">
        <v>781</v>
      </c>
      <c r="O1302" s="324" t="s">
        <v>781</v>
      </c>
      <c r="P1302" s="314" t="s">
        <v>3800</v>
      </c>
      <c r="S1302" s="314">
        <v>2469</v>
      </c>
      <c r="T1302" t="s">
        <v>281</v>
      </c>
    </row>
    <row r="1303" spans="1:20">
      <c r="A1303" s="314">
        <v>2469</v>
      </c>
      <c r="B1303" s="315" t="s">
        <v>10</v>
      </c>
      <c r="C1303" s="316" t="s">
        <v>761</v>
      </c>
      <c r="D1303" s="317" t="s">
        <v>191</v>
      </c>
      <c r="E1303" s="317" t="s">
        <v>781</v>
      </c>
      <c r="F1303" s="318" t="s">
        <v>30</v>
      </c>
      <c r="G1303" s="316">
        <v>1005</v>
      </c>
      <c r="H1303" s="316" t="s">
        <v>3796</v>
      </c>
      <c r="I1303" s="320" t="s">
        <v>3797</v>
      </c>
      <c r="J1303" s="335" t="s">
        <v>781</v>
      </c>
      <c r="K1303" s="312" t="s">
        <v>1328</v>
      </c>
      <c r="L1303" s="321" t="s">
        <v>549</v>
      </c>
      <c r="M1303" s="322" t="s">
        <v>781</v>
      </c>
      <c r="N1303" s="323" t="s">
        <v>781</v>
      </c>
      <c r="O1303" s="324" t="s">
        <v>781</v>
      </c>
      <c r="P1303" s="314" t="s">
        <v>3801</v>
      </c>
      <c r="S1303" s="314">
        <v>2469</v>
      </c>
      <c r="T1303" t="s">
        <v>281</v>
      </c>
    </row>
    <row r="1304" spans="1:20">
      <c r="A1304" s="314">
        <v>2469</v>
      </c>
      <c r="B1304" s="315" t="s">
        <v>10</v>
      </c>
      <c r="C1304" s="316" t="s">
        <v>761</v>
      </c>
      <c r="D1304" s="317" t="s">
        <v>191</v>
      </c>
      <c r="E1304" s="317" t="s">
        <v>781</v>
      </c>
      <c r="F1304" s="318" t="s">
        <v>35</v>
      </c>
      <c r="G1304" s="316">
        <v>702</v>
      </c>
      <c r="H1304" s="316" t="s">
        <v>3802</v>
      </c>
      <c r="I1304" s="320" t="s">
        <v>3803</v>
      </c>
      <c r="J1304" s="335" t="s">
        <v>781</v>
      </c>
      <c r="K1304" s="312" t="s">
        <v>1328</v>
      </c>
      <c r="L1304" s="321" t="s">
        <v>549</v>
      </c>
      <c r="M1304" s="322" t="s">
        <v>781</v>
      </c>
      <c r="N1304" s="323" t="s">
        <v>781</v>
      </c>
      <c r="O1304" s="324" t="s">
        <v>781</v>
      </c>
      <c r="P1304" s="314" t="s">
        <v>3804</v>
      </c>
      <c r="S1304" s="314">
        <v>2469</v>
      </c>
      <c r="T1304" t="s">
        <v>281</v>
      </c>
    </row>
    <row r="1305" spans="1:20">
      <c r="A1305" s="314">
        <v>2469</v>
      </c>
      <c r="B1305" s="315" t="s">
        <v>10</v>
      </c>
      <c r="C1305" s="316" t="s">
        <v>761</v>
      </c>
      <c r="D1305" s="317" t="s">
        <v>191</v>
      </c>
      <c r="E1305" s="317" t="s">
        <v>781</v>
      </c>
      <c r="F1305" s="318" t="s">
        <v>43</v>
      </c>
      <c r="G1305" s="316">
        <v>221.25</v>
      </c>
      <c r="H1305" s="316" t="s">
        <v>3805</v>
      </c>
      <c r="I1305" s="320" t="s">
        <v>3806</v>
      </c>
      <c r="J1305" s="335" t="s">
        <v>781</v>
      </c>
      <c r="K1305" s="312" t="s">
        <v>1328</v>
      </c>
      <c r="L1305" s="321" t="s">
        <v>549</v>
      </c>
      <c r="M1305" s="322" t="s">
        <v>781</v>
      </c>
      <c r="N1305" s="323" t="s">
        <v>781</v>
      </c>
      <c r="O1305" s="324" t="s">
        <v>781</v>
      </c>
      <c r="P1305" s="314" t="s">
        <v>3807</v>
      </c>
      <c r="S1305" s="314">
        <v>2469</v>
      </c>
      <c r="T1305" t="s">
        <v>281</v>
      </c>
    </row>
    <row r="1306" spans="1:20">
      <c r="A1306" s="314">
        <v>2469</v>
      </c>
      <c r="B1306" s="315" t="s">
        <v>10</v>
      </c>
      <c r="C1306" s="316" t="s">
        <v>761</v>
      </c>
      <c r="D1306" s="317" t="s">
        <v>191</v>
      </c>
      <c r="E1306" s="317" t="s">
        <v>781</v>
      </c>
      <c r="F1306" s="318" t="s">
        <v>35</v>
      </c>
      <c r="G1306" s="316">
        <v>2842.5</v>
      </c>
      <c r="H1306" s="316" t="s">
        <v>3808</v>
      </c>
      <c r="I1306" s="320" t="s">
        <v>3809</v>
      </c>
      <c r="J1306" s="335" t="s">
        <v>781</v>
      </c>
      <c r="K1306" s="312" t="s">
        <v>1328</v>
      </c>
      <c r="L1306" s="321" t="s">
        <v>549</v>
      </c>
      <c r="M1306" s="322" t="s">
        <v>781</v>
      </c>
      <c r="N1306" s="323" t="s">
        <v>781</v>
      </c>
      <c r="O1306" s="324" t="s">
        <v>781</v>
      </c>
      <c r="P1306" s="314" t="s">
        <v>3810</v>
      </c>
      <c r="S1306" s="314">
        <v>2469</v>
      </c>
      <c r="T1306" t="s">
        <v>281</v>
      </c>
    </row>
    <row r="1307" spans="1:20">
      <c r="A1307" s="314">
        <v>2469</v>
      </c>
      <c r="B1307" s="315" t="s">
        <v>10</v>
      </c>
      <c r="C1307" s="316" t="s">
        <v>761</v>
      </c>
      <c r="D1307" s="317" t="s">
        <v>191</v>
      </c>
      <c r="E1307" s="317" t="s">
        <v>781</v>
      </c>
      <c r="F1307" s="318" t="s">
        <v>35</v>
      </c>
      <c r="G1307" s="316">
        <v>5792.5</v>
      </c>
      <c r="H1307" s="316" t="s">
        <v>3811</v>
      </c>
      <c r="I1307" s="320" t="s">
        <v>3809</v>
      </c>
      <c r="J1307" s="335" t="s">
        <v>781</v>
      </c>
      <c r="K1307" s="312" t="s">
        <v>1328</v>
      </c>
      <c r="L1307" s="321" t="s">
        <v>549</v>
      </c>
      <c r="M1307" s="322" t="s">
        <v>781</v>
      </c>
      <c r="N1307" s="323" t="s">
        <v>781</v>
      </c>
      <c r="O1307" s="324" t="s">
        <v>781</v>
      </c>
      <c r="P1307" s="314" t="s">
        <v>3812</v>
      </c>
      <c r="S1307" s="314">
        <v>2469</v>
      </c>
      <c r="T1307" t="s">
        <v>281</v>
      </c>
    </row>
    <row r="1308" spans="1:20">
      <c r="A1308" s="314">
        <v>2469</v>
      </c>
      <c r="B1308" s="315" t="s">
        <v>10</v>
      </c>
      <c r="C1308" s="316" t="s">
        <v>761</v>
      </c>
      <c r="D1308" s="317" t="s">
        <v>191</v>
      </c>
      <c r="E1308" s="317" t="s">
        <v>781</v>
      </c>
      <c r="F1308" s="318" t="s">
        <v>35</v>
      </c>
      <c r="G1308" s="316">
        <v>980</v>
      </c>
      <c r="H1308" s="316" t="s">
        <v>3813</v>
      </c>
      <c r="I1308" s="320" t="s">
        <v>3809</v>
      </c>
      <c r="J1308" s="335" t="s">
        <v>781</v>
      </c>
      <c r="K1308" s="312" t="s">
        <v>1328</v>
      </c>
      <c r="L1308" s="321" t="s">
        <v>549</v>
      </c>
      <c r="M1308" s="322" t="s">
        <v>781</v>
      </c>
      <c r="N1308" s="323" t="s">
        <v>781</v>
      </c>
      <c r="O1308" s="324" t="s">
        <v>781</v>
      </c>
      <c r="P1308" s="314" t="s">
        <v>3814</v>
      </c>
      <c r="S1308" s="314">
        <v>2469</v>
      </c>
      <c r="T1308" t="s">
        <v>281</v>
      </c>
    </row>
    <row r="1309" spans="1:20">
      <c r="A1309" s="314">
        <v>2469</v>
      </c>
      <c r="B1309" s="315" t="s">
        <v>10</v>
      </c>
      <c r="C1309" s="316" t="s">
        <v>761</v>
      </c>
      <c r="D1309" s="317" t="s">
        <v>191</v>
      </c>
      <c r="E1309" s="317" t="s">
        <v>781</v>
      </c>
      <c r="F1309" s="318" t="s">
        <v>35</v>
      </c>
      <c r="G1309" s="316">
        <v>227.5</v>
      </c>
      <c r="H1309" s="316" t="s">
        <v>3813</v>
      </c>
      <c r="I1309" s="320" t="s">
        <v>3809</v>
      </c>
      <c r="J1309" s="335" t="s">
        <v>781</v>
      </c>
      <c r="K1309" s="312" t="s">
        <v>1328</v>
      </c>
      <c r="L1309" s="321" t="s">
        <v>549</v>
      </c>
      <c r="M1309" s="322" t="s">
        <v>781</v>
      </c>
      <c r="N1309" s="323" t="s">
        <v>781</v>
      </c>
      <c r="O1309" s="324" t="s">
        <v>781</v>
      </c>
      <c r="P1309" s="314" t="s">
        <v>3815</v>
      </c>
      <c r="S1309" s="314">
        <v>2469</v>
      </c>
      <c r="T1309" t="s">
        <v>281</v>
      </c>
    </row>
    <row r="1310" spans="1:20">
      <c r="A1310" s="314">
        <v>2469</v>
      </c>
      <c r="B1310" s="315" t="s">
        <v>10</v>
      </c>
      <c r="C1310" s="316" t="s">
        <v>761</v>
      </c>
      <c r="D1310" s="317" t="s">
        <v>191</v>
      </c>
      <c r="E1310" s="317" t="s">
        <v>781</v>
      </c>
      <c r="F1310" s="318" t="s">
        <v>22</v>
      </c>
      <c r="G1310" s="316">
        <v>4655</v>
      </c>
      <c r="H1310" s="316" t="s">
        <v>3816</v>
      </c>
      <c r="I1310" s="320" t="s">
        <v>3817</v>
      </c>
      <c r="J1310" s="335" t="s">
        <v>781</v>
      </c>
      <c r="K1310" s="312" t="s">
        <v>1328</v>
      </c>
      <c r="L1310" s="321" t="s">
        <v>549</v>
      </c>
      <c r="M1310" s="322" t="s">
        <v>781</v>
      </c>
      <c r="N1310" s="323" t="s">
        <v>781</v>
      </c>
      <c r="O1310" s="324" t="s">
        <v>781</v>
      </c>
      <c r="P1310" s="314" t="s">
        <v>3818</v>
      </c>
      <c r="S1310" s="314">
        <v>2469</v>
      </c>
      <c r="T1310" t="s">
        <v>281</v>
      </c>
    </row>
    <row r="1311" spans="1:20">
      <c r="A1311" s="314">
        <v>2469</v>
      </c>
      <c r="B1311" s="315" t="s">
        <v>10</v>
      </c>
      <c r="C1311" s="316" t="s">
        <v>761</v>
      </c>
      <c r="D1311" s="317" t="s">
        <v>191</v>
      </c>
      <c r="E1311" s="317" t="s">
        <v>781</v>
      </c>
      <c r="F1311" s="318" t="s">
        <v>22</v>
      </c>
      <c r="G1311" s="316">
        <v>2371</v>
      </c>
      <c r="H1311" s="316" t="s">
        <v>3816</v>
      </c>
      <c r="I1311" s="320" t="s">
        <v>3817</v>
      </c>
      <c r="J1311" s="335" t="s">
        <v>781</v>
      </c>
      <c r="K1311" s="312" t="s">
        <v>1328</v>
      </c>
      <c r="L1311" s="321" t="s">
        <v>549</v>
      </c>
      <c r="M1311" s="322" t="s">
        <v>781</v>
      </c>
      <c r="N1311" s="323" t="s">
        <v>781</v>
      </c>
      <c r="O1311" s="324" t="s">
        <v>781</v>
      </c>
      <c r="P1311" s="314" t="s">
        <v>3819</v>
      </c>
      <c r="S1311" s="314">
        <v>2469</v>
      </c>
      <c r="T1311" t="s">
        <v>281</v>
      </c>
    </row>
    <row r="1312" spans="1:20">
      <c r="A1312" s="314">
        <v>2469</v>
      </c>
      <c r="B1312" s="315" t="s">
        <v>10</v>
      </c>
      <c r="C1312" s="316" t="s">
        <v>761</v>
      </c>
      <c r="D1312" s="317" t="s">
        <v>191</v>
      </c>
      <c r="E1312" s="317" t="s">
        <v>781</v>
      </c>
      <c r="F1312" s="318" t="s">
        <v>35</v>
      </c>
      <c r="G1312" s="316">
        <v>300</v>
      </c>
      <c r="H1312" s="316" t="s">
        <v>3820</v>
      </c>
      <c r="I1312" s="320" t="s">
        <v>3821</v>
      </c>
      <c r="J1312" s="335" t="s">
        <v>781</v>
      </c>
      <c r="K1312" s="312" t="s">
        <v>1328</v>
      </c>
      <c r="L1312" s="321" t="s">
        <v>549</v>
      </c>
      <c r="M1312" s="322" t="s">
        <v>781</v>
      </c>
      <c r="N1312" s="323" t="s">
        <v>781</v>
      </c>
      <c r="O1312" s="324" t="s">
        <v>781</v>
      </c>
      <c r="P1312" s="314" t="s">
        <v>3822</v>
      </c>
      <c r="S1312" s="314">
        <v>2469</v>
      </c>
      <c r="T1312" t="s">
        <v>281</v>
      </c>
    </row>
    <row r="1313" spans="1:20">
      <c r="A1313" s="314">
        <v>2469</v>
      </c>
      <c r="B1313" s="315" t="s">
        <v>10</v>
      </c>
      <c r="C1313" s="316" t="s">
        <v>761</v>
      </c>
      <c r="D1313" s="317" t="s">
        <v>191</v>
      </c>
      <c r="E1313" s="317" t="s">
        <v>781</v>
      </c>
      <c r="F1313" s="318" t="s">
        <v>35</v>
      </c>
      <c r="G1313" s="316">
        <v>370</v>
      </c>
      <c r="H1313" s="316" t="s">
        <v>3823</v>
      </c>
      <c r="I1313" s="320" t="s">
        <v>3821</v>
      </c>
      <c r="J1313" s="335" t="s">
        <v>781</v>
      </c>
      <c r="K1313" s="312" t="s">
        <v>1328</v>
      </c>
      <c r="L1313" s="321" t="s">
        <v>549</v>
      </c>
      <c r="M1313" s="322" t="s">
        <v>781</v>
      </c>
      <c r="N1313" s="323" t="s">
        <v>781</v>
      </c>
      <c r="O1313" s="324" t="s">
        <v>781</v>
      </c>
      <c r="P1313" s="314" t="s">
        <v>3824</v>
      </c>
      <c r="S1313" s="314">
        <v>2469</v>
      </c>
      <c r="T1313" t="s">
        <v>281</v>
      </c>
    </row>
    <row r="1314" spans="1:20">
      <c r="A1314" s="314">
        <v>2469</v>
      </c>
      <c r="B1314" s="315" t="s">
        <v>10</v>
      </c>
      <c r="C1314" s="316" t="s">
        <v>761</v>
      </c>
      <c r="D1314" s="317" t="s">
        <v>191</v>
      </c>
      <c r="E1314" s="317" t="s">
        <v>781</v>
      </c>
      <c r="F1314" s="318" t="s">
        <v>35</v>
      </c>
      <c r="G1314" s="316">
        <v>2415.1999999999998</v>
      </c>
      <c r="H1314" s="316" t="s">
        <v>3825</v>
      </c>
      <c r="I1314" s="320" t="s">
        <v>3803</v>
      </c>
      <c r="J1314" s="335" t="s">
        <v>781</v>
      </c>
      <c r="K1314" s="312" t="s">
        <v>1328</v>
      </c>
      <c r="L1314" s="321" t="s">
        <v>549</v>
      </c>
      <c r="M1314" s="322" t="s">
        <v>781</v>
      </c>
      <c r="N1314" s="323" t="s">
        <v>781</v>
      </c>
      <c r="O1314" s="324" t="s">
        <v>781</v>
      </c>
      <c r="P1314" s="314" t="s">
        <v>3826</v>
      </c>
      <c r="S1314" s="314">
        <v>2469</v>
      </c>
      <c r="T1314" t="s">
        <v>281</v>
      </c>
    </row>
    <row r="1315" spans="1:20">
      <c r="A1315" s="314">
        <v>2469</v>
      </c>
      <c r="B1315" s="315" t="s">
        <v>10</v>
      </c>
      <c r="C1315" s="316" t="s">
        <v>761</v>
      </c>
      <c r="D1315" s="317" t="s">
        <v>191</v>
      </c>
      <c r="E1315" s="317" t="s">
        <v>781</v>
      </c>
      <c r="F1315" s="318" t="s">
        <v>39</v>
      </c>
      <c r="G1315" s="316">
        <v>2000</v>
      </c>
      <c r="H1315" s="316" t="s">
        <v>3827</v>
      </c>
      <c r="I1315" s="320" t="s">
        <v>3828</v>
      </c>
      <c r="J1315" s="335" t="s">
        <v>781</v>
      </c>
      <c r="K1315" s="312" t="s">
        <v>1328</v>
      </c>
      <c r="L1315" s="321" t="s">
        <v>549</v>
      </c>
      <c r="M1315" s="322" t="s">
        <v>781</v>
      </c>
      <c r="N1315" s="323" t="s">
        <v>781</v>
      </c>
      <c r="O1315" s="324" t="s">
        <v>781</v>
      </c>
      <c r="P1315" s="314" t="s">
        <v>3829</v>
      </c>
      <c r="S1315" s="314">
        <v>2469</v>
      </c>
      <c r="T1315" t="s">
        <v>281</v>
      </c>
    </row>
    <row r="1316" spans="1:20">
      <c r="A1316" s="314">
        <v>2469</v>
      </c>
      <c r="B1316" s="315" t="s">
        <v>10</v>
      </c>
      <c r="C1316" s="316" t="s">
        <v>761</v>
      </c>
      <c r="D1316" s="317" t="s">
        <v>191</v>
      </c>
      <c r="E1316" s="317" t="s">
        <v>781</v>
      </c>
      <c r="F1316" s="318" t="s">
        <v>39</v>
      </c>
      <c r="G1316" s="316">
        <v>3000</v>
      </c>
      <c r="H1316" s="316" t="s">
        <v>3827</v>
      </c>
      <c r="I1316" s="320" t="s">
        <v>3828</v>
      </c>
      <c r="J1316" s="335" t="s">
        <v>781</v>
      </c>
      <c r="K1316" s="312" t="s">
        <v>1328</v>
      </c>
      <c r="L1316" s="321" t="s">
        <v>549</v>
      </c>
      <c r="M1316" s="322" t="s">
        <v>781</v>
      </c>
      <c r="N1316" s="323" t="s">
        <v>781</v>
      </c>
      <c r="O1316" s="324" t="s">
        <v>781</v>
      </c>
      <c r="P1316" s="314" t="s">
        <v>3830</v>
      </c>
      <c r="S1316" s="314">
        <v>2469</v>
      </c>
      <c r="T1316" t="s">
        <v>281</v>
      </c>
    </row>
    <row r="1317" spans="1:20">
      <c r="A1317" s="314">
        <v>2469</v>
      </c>
      <c r="B1317" s="315" t="s">
        <v>10</v>
      </c>
      <c r="C1317" s="316" t="s">
        <v>761</v>
      </c>
      <c r="D1317" s="317" t="s">
        <v>191</v>
      </c>
      <c r="E1317" s="317" t="s">
        <v>781</v>
      </c>
      <c r="F1317" s="318" t="s">
        <v>30</v>
      </c>
      <c r="G1317" s="316">
        <v>400</v>
      </c>
      <c r="H1317" s="316" t="s">
        <v>3796</v>
      </c>
      <c r="I1317" s="320" t="s">
        <v>3797</v>
      </c>
      <c r="J1317" s="335" t="s">
        <v>781</v>
      </c>
      <c r="K1317" s="312" t="s">
        <v>1328</v>
      </c>
      <c r="L1317" s="321" t="s">
        <v>549</v>
      </c>
      <c r="M1317" s="322" t="s">
        <v>781</v>
      </c>
      <c r="N1317" s="323" t="s">
        <v>781</v>
      </c>
      <c r="O1317" s="324" t="s">
        <v>781</v>
      </c>
      <c r="P1317" s="314" t="s">
        <v>3831</v>
      </c>
      <c r="S1317" s="314">
        <v>2469</v>
      </c>
      <c r="T1317" t="s">
        <v>281</v>
      </c>
    </row>
    <row r="1318" spans="1:20">
      <c r="A1318" s="326">
        <v>2314</v>
      </c>
      <c r="B1318" s="327" t="s">
        <v>10</v>
      </c>
      <c r="C1318" s="304" t="s">
        <v>754</v>
      </c>
      <c r="D1318" s="304" t="s">
        <v>192</v>
      </c>
      <c r="E1318" s="304" t="s">
        <v>755</v>
      </c>
      <c r="F1318" s="328" t="s">
        <v>35</v>
      </c>
      <c r="G1318" s="329">
        <v>4204.09</v>
      </c>
      <c r="H1318" s="304" t="s">
        <v>756</v>
      </c>
      <c r="I1318" s="333" t="s">
        <v>757</v>
      </c>
      <c r="J1318" s="331" t="s">
        <v>781</v>
      </c>
      <c r="K1318" s="312" t="s">
        <v>758</v>
      </c>
      <c r="L1318" s="332" t="s">
        <v>549</v>
      </c>
      <c r="M1318" s="304" t="s">
        <v>781</v>
      </c>
      <c r="N1318" s="304" t="s">
        <v>781</v>
      </c>
      <c r="O1318" s="326" t="s">
        <v>781</v>
      </c>
      <c r="P1318" s="326" t="s">
        <v>3832</v>
      </c>
      <c r="S1318" s="326">
        <v>2314</v>
      </c>
      <c r="T1318" t="s">
        <v>281</v>
      </c>
    </row>
    <row r="1319" spans="1:20">
      <c r="A1319" s="314">
        <v>2314</v>
      </c>
      <c r="B1319" s="315" t="s">
        <v>11</v>
      </c>
      <c r="C1319" s="316" t="s">
        <v>761</v>
      </c>
      <c r="D1319" s="317" t="s">
        <v>195</v>
      </c>
      <c r="E1319" s="346" t="s">
        <v>781</v>
      </c>
      <c r="F1319" s="318" t="s">
        <v>105</v>
      </c>
      <c r="G1319" s="316">
        <v>732</v>
      </c>
      <c r="H1319" s="316" t="s">
        <v>1209</v>
      </c>
      <c r="I1319" s="320" t="s">
        <v>3833</v>
      </c>
      <c r="J1319" s="308" t="s">
        <v>764</v>
      </c>
      <c r="K1319" s="347" t="s">
        <v>781</v>
      </c>
      <c r="L1319" s="321" t="s">
        <v>781</v>
      </c>
      <c r="M1319" s="322" t="s">
        <v>781</v>
      </c>
      <c r="N1319" s="323" t="s">
        <v>781</v>
      </c>
      <c r="O1319" s="324" t="s">
        <v>781</v>
      </c>
      <c r="P1319" s="314" t="s">
        <v>3834</v>
      </c>
      <c r="S1319" s="314">
        <v>2314</v>
      </c>
      <c r="T1319" t="s">
        <v>281</v>
      </c>
    </row>
    <row r="1320" spans="1:20">
      <c r="A1320" s="314">
        <v>2314</v>
      </c>
      <c r="B1320" s="315" t="s">
        <v>11</v>
      </c>
      <c r="C1320" s="316" t="s">
        <v>761</v>
      </c>
      <c r="D1320" s="317" t="s">
        <v>195</v>
      </c>
      <c r="E1320" s="346" t="s">
        <v>781</v>
      </c>
      <c r="F1320" s="318" t="s">
        <v>105</v>
      </c>
      <c r="G1320" s="316">
        <v>1178.98</v>
      </c>
      <c r="H1320" s="316" t="s">
        <v>861</v>
      </c>
      <c r="I1320" s="320" t="s">
        <v>3833</v>
      </c>
      <c r="J1320" s="308" t="s">
        <v>764</v>
      </c>
      <c r="K1320" s="347" t="s">
        <v>781</v>
      </c>
      <c r="L1320" s="321" t="s">
        <v>781</v>
      </c>
      <c r="M1320" s="322" t="s">
        <v>781</v>
      </c>
      <c r="N1320" s="323" t="s">
        <v>781</v>
      </c>
      <c r="O1320" s="324" t="s">
        <v>781</v>
      </c>
      <c r="P1320" s="314" t="s">
        <v>3835</v>
      </c>
      <c r="S1320" s="314">
        <v>2314</v>
      </c>
      <c r="T1320" t="s">
        <v>281</v>
      </c>
    </row>
    <row r="1321" spans="1:20">
      <c r="A1321" s="314">
        <v>2314</v>
      </c>
      <c r="B1321" s="315" t="s">
        <v>11</v>
      </c>
      <c r="C1321" s="316" t="s">
        <v>761</v>
      </c>
      <c r="D1321" s="317" t="s">
        <v>195</v>
      </c>
      <c r="E1321" s="346" t="s">
        <v>781</v>
      </c>
      <c r="F1321" s="318" t="s">
        <v>89</v>
      </c>
      <c r="G1321" s="316">
        <v>158.47999999999999</v>
      </c>
      <c r="H1321" s="316" t="s">
        <v>3836</v>
      </c>
      <c r="I1321" s="320" t="s">
        <v>3837</v>
      </c>
      <c r="J1321" s="308" t="s">
        <v>764</v>
      </c>
      <c r="K1321" s="347" t="s">
        <v>781</v>
      </c>
      <c r="L1321" s="321" t="s">
        <v>781</v>
      </c>
      <c r="M1321" s="322" t="s">
        <v>781</v>
      </c>
      <c r="N1321" s="323" t="s">
        <v>781</v>
      </c>
      <c r="O1321" s="324" t="s">
        <v>781</v>
      </c>
      <c r="P1321" s="314" t="s">
        <v>3838</v>
      </c>
      <c r="S1321" s="314">
        <v>2314</v>
      </c>
      <c r="T1321" t="s">
        <v>281</v>
      </c>
    </row>
    <row r="1322" spans="1:20">
      <c r="A1322" s="314">
        <v>2314</v>
      </c>
      <c r="B1322" s="315" t="s">
        <v>11</v>
      </c>
      <c r="C1322" s="316" t="s">
        <v>761</v>
      </c>
      <c r="D1322" s="317" t="s">
        <v>195</v>
      </c>
      <c r="E1322" s="346" t="s">
        <v>781</v>
      </c>
      <c r="F1322" s="318" t="s">
        <v>103</v>
      </c>
      <c r="G1322" s="316">
        <v>1131.92</v>
      </c>
      <c r="H1322" s="316" t="s">
        <v>3839</v>
      </c>
      <c r="I1322" s="320" t="s">
        <v>3840</v>
      </c>
      <c r="J1322" s="308" t="s">
        <v>764</v>
      </c>
      <c r="K1322" s="347" t="s">
        <v>781</v>
      </c>
      <c r="L1322" s="321" t="s">
        <v>781</v>
      </c>
      <c r="M1322" s="322" t="s">
        <v>781</v>
      </c>
      <c r="N1322" s="323" t="s">
        <v>781</v>
      </c>
      <c r="O1322" s="324" t="s">
        <v>781</v>
      </c>
      <c r="P1322" s="314" t="s">
        <v>3841</v>
      </c>
      <c r="S1322" s="314">
        <v>2314</v>
      </c>
      <c r="T1322" t="s">
        <v>281</v>
      </c>
    </row>
    <row r="1323" spans="1:20">
      <c r="A1323" s="314">
        <v>2314</v>
      </c>
      <c r="B1323" s="315" t="s">
        <v>11</v>
      </c>
      <c r="C1323" s="316" t="s">
        <v>761</v>
      </c>
      <c r="D1323" s="317" t="s">
        <v>195</v>
      </c>
      <c r="E1323" s="346" t="s">
        <v>781</v>
      </c>
      <c r="F1323" s="318" t="s">
        <v>110</v>
      </c>
      <c r="G1323" s="316">
        <v>135</v>
      </c>
      <c r="H1323" s="316" t="s">
        <v>3539</v>
      </c>
      <c r="I1323" s="320" t="s">
        <v>3842</v>
      </c>
      <c r="J1323" s="308" t="s">
        <v>764</v>
      </c>
      <c r="K1323" s="347" t="s">
        <v>781</v>
      </c>
      <c r="L1323" s="321" t="s">
        <v>781</v>
      </c>
      <c r="M1323" s="322" t="s">
        <v>781</v>
      </c>
      <c r="N1323" s="323" t="s">
        <v>781</v>
      </c>
      <c r="O1323" s="324" t="s">
        <v>781</v>
      </c>
      <c r="P1323" s="314" t="s">
        <v>3843</v>
      </c>
      <c r="S1323" s="314">
        <v>2314</v>
      </c>
      <c r="T1323" t="s">
        <v>281</v>
      </c>
    </row>
    <row r="1324" spans="1:20">
      <c r="A1324" s="326">
        <v>3431</v>
      </c>
      <c r="B1324" s="327" t="s">
        <v>10</v>
      </c>
      <c r="C1324" s="304" t="s">
        <v>754</v>
      </c>
      <c r="D1324" s="304" t="s">
        <v>192</v>
      </c>
      <c r="E1324" s="304" t="s">
        <v>755</v>
      </c>
      <c r="F1324" s="328" t="s">
        <v>35</v>
      </c>
      <c r="G1324" s="304">
        <v>59.23</v>
      </c>
      <c r="H1324" s="304" t="s">
        <v>756</v>
      </c>
      <c r="I1324" s="333" t="s">
        <v>757</v>
      </c>
      <c r="J1324" s="331" t="s">
        <v>781</v>
      </c>
      <c r="K1324" s="312" t="s">
        <v>758</v>
      </c>
      <c r="L1324" s="332" t="s">
        <v>549</v>
      </c>
      <c r="M1324" s="304" t="s">
        <v>781</v>
      </c>
      <c r="N1324" s="304" t="s">
        <v>781</v>
      </c>
      <c r="O1324" s="326" t="s">
        <v>781</v>
      </c>
      <c r="P1324" s="326" t="s">
        <v>3844</v>
      </c>
      <c r="S1324" s="326">
        <v>3431</v>
      </c>
      <c r="T1324" t="s">
        <v>281</v>
      </c>
    </row>
    <row r="1325" spans="1:20">
      <c r="A1325" s="314">
        <v>3431</v>
      </c>
      <c r="B1325" s="315" t="s">
        <v>11</v>
      </c>
      <c r="C1325" s="316" t="s">
        <v>754</v>
      </c>
      <c r="D1325" s="317" t="s">
        <v>196</v>
      </c>
      <c r="E1325" s="317" t="s">
        <v>781</v>
      </c>
      <c r="F1325" s="318" t="s">
        <v>69</v>
      </c>
      <c r="G1325" s="316">
        <v>130.9</v>
      </c>
      <c r="H1325" s="316" t="s">
        <v>756</v>
      </c>
      <c r="I1325" s="320" t="s">
        <v>3845</v>
      </c>
      <c r="J1325" s="308" t="s">
        <v>2761</v>
      </c>
      <c r="K1325" s="309" t="s">
        <v>781</v>
      </c>
      <c r="L1325" s="321" t="s">
        <v>1321</v>
      </c>
      <c r="M1325" s="353" t="s">
        <v>2016</v>
      </c>
      <c r="N1325" s="354" t="s">
        <v>781</v>
      </c>
      <c r="O1325" s="324" t="s">
        <v>756</v>
      </c>
      <c r="P1325" s="314" t="s">
        <v>3846</v>
      </c>
      <c r="S1325" s="314">
        <v>3431</v>
      </c>
      <c r="T1325" t="s">
        <v>281</v>
      </c>
    </row>
    <row r="1326" spans="1:20">
      <c r="A1326" s="314">
        <v>3431</v>
      </c>
      <c r="B1326" s="315" t="s">
        <v>11</v>
      </c>
      <c r="C1326" s="316" t="s">
        <v>754</v>
      </c>
      <c r="D1326" s="317" t="s">
        <v>196</v>
      </c>
      <c r="E1326" s="317" t="s">
        <v>781</v>
      </c>
      <c r="F1326" s="318" t="s">
        <v>71</v>
      </c>
      <c r="G1326" s="316">
        <v>184</v>
      </c>
      <c r="H1326" s="316" t="s">
        <v>756</v>
      </c>
      <c r="I1326" s="320" t="s">
        <v>3847</v>
      </c>
      <c r="J1326" s="308" t="s">
        <v>819</v>
      </c>
      <c r="K1326" s="309" t="s">
        <v>781</v>
      </c>
      <c r="L1326" s="321" t="s">
        <v>781</v>
      </c>
      <c r="M1326" s="311" t="s">
        <v>781</v>
      </c>
      <c r="N1326" s="323" t="s">
        <v>781</v>
      </c>
      <c r="O1326" s="324" t="s">
        <v>781</v>
      </c>
      <c r="P1326" s="314" t="s">
        <v>3848</v>
      </c>
      <c r="S1326" s="314">
        <v>3431</v>
      </c>
      <c r="T1326" t="s">
        <v>281</v>
      </c>
    </row>
    <row r="1327" spans="1:20">
      <c r="A1327" s="314">
        <v>3431</v>
      </c>
      <c r="B1327" s="315" t="s">
        <v>11</v>
      </c>
      <c r="C1327" s="316" t="s">
        <v>761</v>
      </c>
      <c r="D1327" s="317" t="s">
        <v>195</v>
      </c>
      <c r="E1327" s="317" t="s">
        <v>781</v>
      </c>
      <c r="F1327" s="318" t="s">
        <v>81</v>
      </c>
      <c r="G1327" s="316">
        <v>443</v>
      </c>
      <c r="H1327" s="316" t="s">
        <v>3849</v>
      </c>
      <c r="I1327" s="320" t="s">
        <v>3850</v>
      </c>
      <c r="J1327" s="308" t="s">
        <v>764</v>
      </c>
      <c r="K1327" s="309" t="s">
        <v>781</v>
      </c>
      <c r="L1327" s="321" t="s">
        <v>781</v>
      </c>
      <c r="M1327" s="322" t="s">
        <v>781</v>
      </c>
      <c r="N1327" s="323" t="s">
        <v>781</v>
      </c>
      <c r="O1327" s="324" t="s">
        <v>781</v>
      </c>
      <c r="P1327" s="314" t="s">
        <v>3851</v>
      </c>
      <c r="S1327" s="314">
        <v>3431</v>
      </c>
      <c r="T1327" t="s">
        <v>281</v>
      </c>
    </row>
    <row r="1328" spans="1:20">
      <c r="A1328" s="314">
        <v>3431</v>
      </c>
      <c r="B1328" s="315" t="s">
        <v>11</v>
      </c>
      <c r="C1328" s="316" t="s">
        <v>761</v>
      </c>
      <c r="D1328" s="317" t="s">
        <v>195</v>
      </c>
      <c r="E1328" s="317" t="s">
        <v>781</v>
      </c>
      <c r="F1328" s="318" t="s">
        <v>85</v>
      </c>
      <c r="G1328" s="316">
        <v>6000</v>
      </c>
      <c r="H1328" s="316" t="s">
        <v>785</v>
      </c>
      <c r="I1328" s="320" t="s">
        <v>3852</v>
      </c>
      <c r="J1328" s="308" t="s">
        <v>764</v>
      </c>
      <c r="K1328" s="309" t="s">
        <v>781</v>
      </c>
      <c r="L1328" s="321" t="s">
        <v>781</v>
      </c>
      <c r="M1328" s="322" t="s">
        <v>781</v>
      </c>
      <c r="N1328" s="323" t="s">
        <v>781</v>
      </c>
      <c r="O1328" s="324" t="s">
        <v>781</v>
      </c>
      <c r="P1328" s="314" t="s">
        <v>3853</v>
      </c>
      <c r="S1328" s="314">
        <v>3431</v>
      </c>
      <c r="T1328" t="s">
        <v>281</v>
      </c>
    </row>
    <row r="1329" spans="1:20">
      <c r="A1329" s="314">
        <v>3431</v>
      </c>
      <c r="B1329" s="315" t="s">
        <v>11</v>
      </c>
      <c r="C1329" s="316" t="s">
        <v>761</v>
      </c>
      <c r="D1329" s="317" t="s">
        <v>195</v>
      </c>
      <c r="E1329" s="317" t="s">
        <v>781</v>
      </c>
      <c r="F1329" s="318" t="s">
        <v>89</v>
      </c>
      <c r="G1329" s="316">
        <v>350</v>
      </c>
      <c r="H1329" s="316" t="s">
        <v>3854</v>
      </c>
      <c r="I1329" s="320" t="s">
        <v>3855</v>
      </c>
      <c r="J1329" s="308" t="s">
        <v>764</v>
      </c>
      <c r="K1329" s="309" t="s">
        <v>781</v>
      </c>
      <c r="L1329" s="321" t="s">
        <v>781</v>
      </c>
      <c r="M1329" s="322" t="s">
        <v>781</v>
      </c>
      <c r="N1329" s="323" t="s">
        <v>781</v>
      </c>
      <c r="O1329" s="324" t="s">
        <v>781</v>
      </c>
      <c r="P1329" s="314" t="s">
        <v>3856</v>
      </c>
      <c r="S1329" s="314">
        <v>3431</v>
      </c>
      <c r="T1329" t="s">
        <v>281</v>
      </c>
    </row>
    <row r="1330" spans="1:20">
      <c r="A1330" s="314">
        <v>3431</v>
      </c>
      <c r="B1330" s="315" t="s">
        <v>11</v>
      </c>
      <c r="C1330" s="316" t="s">
        <v>761</v>
      </c>
      <c r="D1330" s="317" t="s">
        <v>195</v>
      </c>
      <c r="E1330" s="317" t="s">
        <v>781</v>
      </c>
      <c r="F1330" s="318" t="s">
        <v>105</v>
      </c>
      <c r="G1330" s="316">
        <v>2250</v>
      </c>
      <c r="H1330" s="316" t="s">
        <v>1394</v>
      </c>
      <c r="I1330" s="320" t="s">
        <v>3857</v>
      </c>
      <c r="J1330" s="308" t="s">
        <v>764</v>
      </c>
      <c r="K1330" s="309" t="s">
        <v>781</v>
      </c>
      <c r="L1330" s="321" t="s">
        <v>781</v>
      </c>
      <c r="M1330" s="322" t="s">
        <v>781</v>
      </c>
      <c r="N1330" s="323" t="s">
        <v>781</v>
      </c>
      <c r="O1330" s="324" t="s">
        <v>781</v>
      </c>
      <c r="P1330" s="314" t="s">
        <v>3858</v>
      </c>
      <c r="S1330" s="314">
        <v>3431</v>
      </c>
      <c r="T1330" t="s">
        <v>281</v>
      </c>
    </row>
    <row r="1331" spans="1:20">
      <c r="A1331" s="314">
        <v>3431</v>
      </c>
      <c r="B1331" s="315" t="s">
        <v>11</v>
      </c>
      <c r="C1331" s="316" t="s">
        <v>761</v>
      </c>
      <c r="D1331" s="317" t="s">
        <v>195</v>
      </c>
      <c r="E1331" s="317" t="s">
        <v>781</v>
      </c>
      <c r="F1331" s="318" t="s">
        <v>91</v>
      </c>
      <c r="G1331" s="316">
        <v>3179.52</v>
      </c>
      <c r="H1331" s="316" t="s">
        <v>3859</v>
      </c>
      <c r="I1331" s="320" t="s">
        <v>3860</v>
      </c>
      <c r="J1331" s="308" t="s">
        <v>764</v>
      </c>
      <c r="K1331" s="309" t="s">
        <v>781</v>
      </c>
      <c r="L1331" s="321" t="s">
        <v>781</v>
      </c>
      <c r="M1331" s="322" t="s">
        <v>781</v>
      </c>
      <c r="N1331" s="323" t="s">
        <v>781</v>
      </c>
      <c r="O1331" s="324" t="s">
        <v>781</v>
      </c>
      <c r="P1331" s="314" t="s">
        <v>3861</v>
      </c>
      <c r="S1331" s="314">
        <v>3431</v>
      </c>
      <c r="T1331" t="s">
        <v>281</v>
      </c>
    </row>
    <row r="1332" spans="1:20">
      <c r="A1332" s="314">
        <v>3431</v>
      </c>
      <c r="B1332" s="315" t="s">
        <v>11</v>
      </c>
      <c r="C1332" s="316" t="s">
        <v>754</v>
      </c>
      <c r="D1332" s="317" t="s">
        <v>196</v>
      </c>
      <c r="E1332" s="317" t="s">
        <v>781</v>
      </c>
      <c r="F1332" s="318" t="s">
        <v>107</v>
      </c>
      <c r="G1332" s="316">
        <v>3000</v>
      </c>
      <c r="H1332" s="316" t="s">
        <v>1255</v>
      </c>
      <c r="I1332" s="320" t="s">
        <v>3862</v>
      </c>
      <c r="J1332" s="308" t="s">
        <v>819</v>
      </c>
      <c r="K1332" s="309" t="s">
        <v>781</v>
      </c>
      <c r="L1332" s="321" t="s">
        <v>781</v>
      </c>
      <c r="M1332" s="322" t="s">
        <v>781</v>
      </c>
      <c r="N1332" s="323" t="s">
        <v>781</v>
      </c>
      <c r="O1332" s="324" t="s">
        <v>781</v>
      </c>
      <c r="P1332" s="314" t="s">
        <v>3863</v>
      </c>
      <c r="S1332" s="314">
        <v>3431</v>
      </c>
      <c r="T1332" t="s">
        <v>281</v>
      </c>
    </row>
    <row r="1333" spans="1:20">
      <c r="A1333" s="314">
        <v>3431</v>
      </c>
      <c r="B1333" s="315" t="s">
        <v>11</v>
      </c>
      <c r="C1333" s="316" t="s">
        <v>761</v>
      </c>
      <c r="D1333" s="317" t="s">
        <v>195</v>
      </c>
      <c r="E1333" s="317" t="s">
        <v>781</v>
      </c>
      <c r="F1333" s="318" t="s">
        <v>107</v>
      </c>
      <c r="G1333" s="316">
        <v>1400</v>
      </c>
      <c r="H1333" s="316" t="s">
        <v>3864</v>
      </c>
      <c r="I1333" s="320" t="s">
        <v>3865</v>
      </c>
      <c r="J1333" s="308" t="s">
        <v>764</v>
      </c>
      <c r="K1333" s="309" t="s">
        <v>781</v>
      </c>
      <c r="L1333" s="321" t="s">
        <v>781</v>
      </c>
      <c r="M1333" s="322" t="s">
        <v>781</v>
      </c>
      <c r="N1333" s="323" t="s">
        <v>781</v>
      </c>
      <c r="O1333" s="324" t="s">
        <v>781</v>
      </c>
      <c r="P1333" s="314" t="s">
        <v>3866</v>
      </c>
      <c r="S1333" s="314">
        <v>3431</v>
      </c>
      <c r="T1333" t="s">
        <v>281</v>
      </c>
    </row>
    <row r="1334" spans="1:20">
      <c r="A1334" s="314">
        <v>3431</v>
      </c>
      <c r="B1334" s="315" t="s">
        <v>11</v>
      </c>
      <c r="C1334" s="316" t="s">
        <v>761</v>
      </c>
      <c r="D1334" s="317" t="s">
        <v>195</v>
      </c>
      <c r="E1334" s="317" t="s">
        <v>781</v>
      </c>
      <c r="F1334" s="318" t="s">
        <v>103</v>
      </c>
      <c r="G1334" s="316">
        <v>14036</v>
      </c>
      <c r="H1334" s="316" t="s">
        <v>1201</v>
      </c>
      <c r="I1334" s="320" t="s">
        <v>3867</v>
      </c>
      <c r="J1334" s="308" t="s">
        <v>764</v>
      </c>
      <c r="K1334" s="309" t="s">
        <v>781</v>
      </c>
      <c r="L1334" s="321" t="s">
        <v>781</v>
      </c>
      <c r="M1334" s="322" t="s">
        <v>781</v>
      </c>
      <c r="N1334" s="323" t="s">
        <v>781</v>
      </c>
      <c r="O1334" s="324" t="s">
        <v>781</v>
      </c>
      <c r="P1334" s="314" t="s">
        <v>3868</v>
      </c>
      <c r="S1334" s="314">
        <v>3431</v>
      </c>
      <c r="T1334" t="s">
        <v>281</v>
      </c>
    </row>
    <row r="1335" spans="1:20">
      <c r="A1335" s="301">
        <v>1028</v>
      </c>
      <c r="B1335" s="302" t="s">
        <v>11</v>
      </c>
      <c r="C1335" s="303" t="s">
        <v>761</v>
      </c>
      <c r="D1335" s="304" t="s">
        <v>195</v>
      </c>
      <c r="E1335" s="303" t="s">
        <v>781</v>
      </c>
      <c r="F1335" s="305" t="s">
        <v>91</v>
      </c>
      <c r="G1335" s="303">
        <v>755.98</v>
      </c>
      <c r="H1335" s="303" t="s">
        <v>3869</v>
      </c>
      <c r="I1335" s="344" t="s">
        <v>3870</v>
      </c>
      <c r="J1335" s="308" t="s">
        <v>764</v>
      </c>
      <c r="K1335" s="309" t="s">
        <v>781</v>
      </c>
      <c r="L1335" s="310" t="s">
        <v>781</v>
      </c>
      <c r="M1335" s="311" t="s">
        <v>781</v>
      </c>
      <c r="N1335" s="312" t="s">
        <v>781</v>
      </c>
      <c r="O1335" s="313" t="s">
        <v>781</v>
      </c>
      <c r="P1335" s="301" t="s">
        <v>3871</v>
      </c>
      <c r="S1335" s="301">
        <v>1028</v>
      </c>
      <c r="T1335" t="s">
        <v>281</v>
      </c>
    </row>
    <row r="1336" spans="1:20">
      <c r="A1336" s="314">
        <v>1028</v>
      </c>
      <c r="B1336" s="315" t="s">
        <v>11</v>
      </c>
      <c r="C1336" s="316" t="s">
        <v>761</v>
      </c>
      <c r="D1336" s="317" t="s">
        <v>195</v>
      </c>
      <c r="E1336" s="316" t="s">
        <v>781</v>
      </c>
      <c r="F1336" s="318" t="s">
        <v>77</v>
      </c>
      <c r="G1336" s="316">
        <v>269.08</v>
      </c>
      <c r="H1336" s="316" t="s">
        <v>2634</v>
      </c>
      <c r="I1336" s="320" t="s">
        <v>3872</v>
      </c>
      <c r="J1336" s="308" t="s">
        <v>764</v>
      </c>
      <c r="K1336" s="309" t="s">
        <v>781</v>
      </c>
      <c r="L1336" s="321" t="s">
        <v>781</v>
      </c>
      <c r="M1336" s="322" t="s">
        <v>781</v>
      </c>
      <c r="N1336" s="323" t="s">
        <v>781</v>
      </c>
      <c r="O1336" s="324" t="s">
        <v>781</v>
      </c>
      <c r="P1336" s="314" t="s">
        <v>3873</v>
      </c>
      <c r="S1336" s="314">
        <v>1028</v>
      </c>
      <c r="T1336" t="s">
        <v>281</v>
      </c>
    </row>
    <row r="1337" spans="1:20">
      <c r="A1337" s="314">
        <v>1028</v>
      </c>
      <c r="B1337" s="315" t="s">
        <v>11</v>
      </c>
      <c r="C1337" s="316" t="s">
        <v>761</v>
      </c>
      <c r="D1337" s="317" t="s">
        <v>195</v>
      </c>
      <c r="E1337" s="316" t="s">
        <v>781</v>
      </c>
      <c r="F1337" s="318" t="s">
        <v>105</v>
      </c>
      <c r="G1337" s="316">
        <v>2175</v>
      </c>
      <c r="H1337" s="316" t="s">
        <v>3874</v>
      </c>
      <c r="I1337" s="320" t="s">
        <v>3875</v>
      </c>
      <c r="J1337" s="308" t="s">
        <v>764</v>
      </c>
      <c r="K1337" s="309" t="s">
        <v>781</v>
      </c>
      <c r="L1337" s="321" t="s">
        <v>781</v>
      </c>
      <c r="M1337" s="322" t="s">
        <v>781</v>
      </c>
      <c r="N1337" s="323" t="s">
        <v>781</v>
      </c>
      <c r="O1337" s="324" t="s">
        <v>781</v>
      </c>
      <c r="P1337" s="314" t="s">
        <v>3876</v>
      </c>
      <c r="S1337" s="314">
        <v>1028</v>
      </c>
      <c r="T1337" t="s">
        <v>281</v>
      </c>
    </row>
    <row r="1338" spans="1:20">
      <c r="A1338" s="314">
        <v>1028</v>
      </c>
      <c r="B1338" s="315" t="s">
        <v>11</v>
      </c>
      <c r="C1338" s="316" t="s">
        <v>761</v>
      </c>
      <c r="D1338" s="317" t="s">
        <v>195</v>
      </c>
      <c r="E1338" s="316" t="s">
        <v>781</v>
      </c>
      <c r="F1338" s="318" t="s">
        <v>105</v>
      </c>
      <c r="G1338" s="316">
        <v>10967.15</v>
      </c>
      <c r="H1338" s="316" t="s">
        <v>2617</v>
      </c>
      <c r="I1338" s="320" t="s">
        <v>3875</v>
      </c>
      <c r="J1338" s="308" t="s">
        <v>764</v>
      </c>
      <c r="K1338" s="309" t="s">
        <v>781</v>
      </c>
      <c r="L1338" s="321" t="s">
        <v>781</v>
      </c>
      <c r="M1338" s="322" t="s">
        <v>781</v>
      </c>
      <c r="N1338" s="323" t="s">
        <v>781</v>
      </c>
      <c r="O1338" s="324" t="s">
        <v>781</v>
      </c>
      <c r="P1338" s="314" t="s">
        <v>3877</v>
      </c>
      <c r="S1338" s="314">
        <v>1028</v>
      </c>
      <c r="T1338" t="s">
        <v>281</v>
      </c>
    </row>
    <row r="1339" spans="1:20">
      <c r="A1339" s="314">
        <v>1028</v>
      </c>
      <c r="B1339" s="315" t="s">
        <v>11</v>
      </c>
      <c r="C1339" s="316" t="s">
        <v>761</v>
      </c>
      <c r="D1339" s="317" t="s">
        <v>195</v>
      </c>
      <c r="E1339" s="316" t="s">
        <v>781</v>
      </c>
      <c r="F1339" s="318" t="s">
        <v>103</v>
      </c>
      <c r="G1339" s="316">
        <v>1362.75</v>
      </c>
      <c r="H1339" s="316" t="s">
        <v>3878</v>
      </c>
      <c r="I1339" s="320" t="s">
        <v>3879</v>
      </c>
      <c r="J1339" s="308" t="s">
        <v>764</v>
      </c>
      <c r="K1339" s="309" t="s">
        <v>781</v>
      </c>
      <c r="L1339" s="321" t="s">
        <v>781</v>
      </c>
      <c r="M1339" s="322" t="s">
        <v>781</v>
      </c>
      <c r="N1339" s="323" t="s">
        <v>781</v>
      </c>
      <c r="O1339" s="324" t="s">
        <v>781</v>
      </c>
      <c r="P1339" s="314" t="s">
        <v>3880</v>
      </c>
      <c r="S1339" s="314">
        <v>1028</v>
      </c>
      <c r="T1339" t="s">
        <v>281</v>
      </c>
    </row>
    <row r="1340" spans="1:20">
      <c r="A1340" s="314">
        <v>1028</v>
      </c>
      <c r="B1340" s="315" t="s">
        <v>11</v>
      </c>
      <c r="C1340" s="316" t="s">
        <v>761</v>
      </c>
      <c r="D1340" s="317" t="s">
        <v>195</v>
      </c>
      <c r="E1340" s="316" t="s">
        <v>781</v>
      </c>
      <c r="F1340" s="318" t="s">
        <v>105</v>
      </c>
      <c r="G1340" s="316">
        <v>331.71</v>
      </c>
      <c r="H1340" s="316" t="s">
        <v>3881</v>
      </c>
      <c r="I1340" s="320" t="s">
        <v>3875</v>
      </c>
      <c r="J1340" s="308" t="s">
        <v>764</v>
      </c>
      <c r="K1340" s="309" t="s">
        <v>781</v>
      </c>
      <c r="L1340" s="321" t="s">
        <v>781</v>
      </c>
      <c r="M1340" s="322" t="s">
        <v>781</v>
      </c>
      <c r="N1340" s="323" t="s">
        <v>781</v>
      </c>
      <c r="O1340" s="324" t="s">
        <v>781</v>
      </c>
      <c r="P1340" s="314" t="s">
        <v>3882</v>
      </c>
      <c r="S1340" s="314">
        <v>1028</v>
      </c>
      <c r="T1340" t="s">
        <v>281</v>
      </c>
    </row>
    <row r="1341" spans="1:20">
      <c r="A1341" s="314">
        <v>1028</v>
      </c>
      <c r="B1341" s="315" t="s">
        <v>11</v>
      </c>
      <c r="C1341" s="316" t="s">
        <v>761</v>
      </c>
      <c r="D1341" s="317" t="s">
        <v>195</v>
      </c>
      <c r="E1341" s="316" t="s">
        <v>781</v>
      </c>
      <c r="F1341" s="318" t="s">
        <v>105</v>
      </c>
      <c r="G1341" s="316">
        <v>44</v>
      </c>
      <c r="H1341" s="316" t="s">
        <v>2190</v>
      </c>
      <c r="I1341" s="320" t="s">
        <v>3879</v>
      </c>
      <c r="J1341" s="308" t="s">
        <v>764</v>
      </c>
      <c r="K1341" s="309" t="s">
        <v>781</v>
      </c>
      <c r="L1341" s="321" t="s">
        <v>781</v>
      </c>
      <c r="M1341" s="322" t="s">
        <v>781</v>
      </c>
      <c r="N1341" s="323" t="s">
        <v>781</v>
      </c>
      <c r="O1341" s="324" t="s">
        <v>781</v>
      </c>
      <c r="P1341" s="314" t="s">
        <v>3883</v>
      </c>
      <c r="S1341" s="314">
        <v>1028</v>
      </c>
      <c r="T1341" t="s">
        <v>281</v>
      </c>
    </row>
    <row r="1342" spans="1:20">
      <c r="A1342" s="314">
        <v>1028</v>
      </c>
      <c r="B1342" s="315" t="s">
        <v>11</v>
      </c>
      <c r="C1342" s="316" t="s">
        <v>761</v>
      </c>
      <c r="D1342" s="317" t="s">
        <v>195</v>
      </c>
      <c r="E1342" s="316" t="s">
        <v>781</v>
      </c>
      <c r="F1342" s="318" t="s">
        <v>97</v>
      </c>
      <c r="G1342" s="316">
        <v>281.42</v>
      </c>
      <c r="H1342" s="316" t="s">
        <v>3884</v>
      </c>
      <c r="I1342" s="320" t="s">
        <v>3879</v>
      </c>
      <c r="J1342" s="308" t="s">
        <v>764</v>
      </c>
      <c r="K1342" s="309" t="s">
        <v>781</v>
      </c>
      <c r="L1342" s="321" t="s">
        <v>781</v>
      </c>
      <c r="M1342" s="322" t="s">
        <v>781</v>
      </c>
      <c r="N1342" s="323" t="s">
        <v>781</v>
      </c>
      <c r="O1342" s="324" t="s">
        <v>781</v>
      </c>
      <c r="P1342" s="314" t="s">
        <v>3885</v>
      </c>
      <c r="S1342" s="314">
        <v>1028</v>
      </c>
      <c r="T1342" t="s">
        <v>281</v>
      </c>
    </row>
    <row r="1343" spans="1:20">
      <c r="A1343" s="314">
        <v>1028</v>
      </c>
      <c r="B1343" s="315" t="s">
        <v>11</v>
      </c>
      <c r="C1343" s="316" t="s">
        <v>761</v>
      </c>
      <c r="D1343" s="317" t="s">
        <v>195</v>
      </c>
      <c r="E1343" s="316" t="s">
        <v>781</v>
      </c>
      <c r="F1343" s="318" t="s">
        <v>89</v>
      </c>
      <c r="G1343" s="316">
        <v>163.26</v>
      </c>
      <c r="H1343" s="316" t="s">
        <v>2607</v>
      </c>
      <c r="I1343" s="320" t="s">
        <v>3879</v>
      </c>
      <c r="J1343" s="308" t="s">
        <v>764</v>
      </c>
      <c r="K1343" s="309" t="s">
        <v>781</v>
      </c>
      <c r="L1343" s="321" t="s">
        <v>781</v>
      </c>
      <c r="M1343" s="322" t="s">
        <v>781</v>
      </c>
      <c r="N1343" s="323" t="s">
        <v>781</v>
      </c>
      <c r="O1343" s="324" t="s">
        <v>781</v>
      </c>
      <c r="P1343" s="314" t="s">
        <v>3886</v>
      </c>
      <c r="S1343" s="314">
        <v>1028</v>
      </c>
      <c r="T1343" t="s">
        <v>281</v>
      </c>
    </row>
    <row r="1344" spans="1:20">
      <c r="A1344" s="314">
        <v>1028</v>
      </c>
      <c r="B1344" s="315" t="s">
        <v>11</v>
      </c>
      <c r="C1344" s="316" t="s">
        <v>761</v>
      </c>
      <c r="D1344" s="317" t="s">
        <v>195</v>
      </c>
      <c r="E1344" s="316" t="s">
        <v>781</v>
      </c>
      <c r="F1344" s="318" t="s">
        <v>81</v>
      </c>
      <c r="G1344" s="316">
        <v>1680</v>
      </c>
      <c r="H1344" s="316" t="s">
        <v>2601</v>
      </c>
      <c r="I1344" s="320" t="s">
        <v>3879</v>
      </c>
      <c r="J1344" s="308" t="s">
        <v>764</v>
      </c>
      <c r="K1344" s="309" t="s">
        <v>781</v>
      </c>
      <c r="L1344" s="321" t="s">
        <v>781</v>
      </c>
      <c r="M1344" s="322" t="s">
        <v>781</v>
      </c>
      <c r="N1344" s="323" t="s">
        <v>781</v>
      </c>
      <c r="O1344" s="324" t="s">
        <v>781</v>
      </c>
      <c r="P1344" s="314" t="s">
        <v>3887</v>
      </c>
      <c r="S1344" s="314">
        <v>1028</v>
      </c>
      <c r="T1344" t="s">
        <v>281</v>
      </c>
    </row>
    <row r="1345" spans="1:20">
      <c r="A1345" s="314">
        <v>1028</v>
      </c>
      <c r="B1345" s="315" t="s">
        <v>11</v>
      </c>
      <c r="C1345" s="316" t="s">
        <v>761</v>
      </c>
      <c r="D1345" s="317" t="s">
        <v>195</v>
      </c>
      <c r="E1345" s="316" t="s">
        <v>781</v>
      </c>
      <c r="F1345" s="318" t="s">
        <v>89</v>
      </c>
      <c r="G1345" s="316">
        <v>51</v>
      </c>
      <c r="H1345" s="316" t="s">
        <v>3888</v>
      </c>
      <c r="I1345" s="320" t="s">
        <v>3879</v>
      </c>
      <c r="J1345" s="308" t="s">
        <v>764</v>
      </c>
      <c r="K1345" s="309" t="s">
        <v>781</v>
      </c>
      <c r="L1345" s="321" t="s">
        <v>781</v>
      </c>
      <c r="M1345" s="322" t="s">
        <v>781</v>
      </c>
      <c r="N1345" s="323" t="s">
        <v>781</v>
      </c>
      <c r="O1345" s="324" t="s">
        <v>781</v>
      </c>
      <c r="P1345" s="314" t="s">
        <v>3889</v>
      </c>
      <c r="S1345" s="314">
        <v>1028</v>
      </c>
      <c r="T1345" t="s">
        <v>281</v>
      </c>
    </row>
    <row r="1346" spans="1:20">
      <c r="A1346" s="314">
        <v>1028</v>
      </c>
      <c r="B1346" s="315" t="s">
        <v>11</v>
      </c>
      <c r="C1346" s="316" t="s">
        <v>761</v>
      </c>
      <c r="D1346" s="317" t="s">
        <v>195</v>
      </c>
      <c r="E1346" s="316" t="s">
        <v>781</v>
      </c>
      <c r="F1346" s="318" t="s">
        <v>61</v>
      </c>
      <c r="G1346" s="316">
        <v>758.33</v>
      </c>
      <c r="H1346" s="316" t="s">
        <v>3890</v>
      </c>
      <c r="I1346" s="320" t="s">
        <v>3879</v>
      </c>
      <c r="J1346" s="308" t="s">
        <v>764</v>
      </c>
      <c r="K1346" s="309" t="s">
        <v>781</v>
      </c>
      <c r="L1346" s="321" t="s">
        <v>781</v>
      </c>
      <c r="M1346" s="322" t="s">
        <v>781</v>
      </c>
      <c r="N1346" s="323" t="s">
        <v>781</v>
      </c>
      <c r="O1346" s="324" t="s">
        <v>781</v>
      </c>
      <c r="P1346" s="314" t="s">
        <v>3891</v>
      </c>
      <c r="S1346" s="314">
        <v>1028</v>
      </c>
      <c r="T1346" t="s">
        <v>281</v>
      </c>
    </row>
    <row r="1347" spans="1:20">
      <c r="A1347" s="314">
        <v>1028</v>
      </c>
      <c r="B1347" s="315" t="s">
        <v>11</v>
      </c>
      <c r="C1347" s="316" t="s">
        <v>761</v>
      </c>
      <c r="D1347" s="317" t="s">
        <v>195</v>
      </c>
      <c r="E1347" s="316" t="s">
        <v>781</v>
      </c>
      <c r="F1347" s="318" t="s">
        <v>61</v>
      </c>
      <c r="G1347" s="316">
        <v>52.8</v>
      </c>
      <c r="H1347" s="316" t="s">
        <v>3892</v>
      </c>
      <c r="I1347" s="320" t="s">
        <v>3879</v>
      </c>
      <c r="J1347" s="308" t="s">
        <v>764</v>
      </c>
      <c r="K1347" s="309" t="s">
        <v>781</v>
      </c>
      <c r="L1347" s="321" t="s">
        <v>781</v>
      </c>
      <c r="M1347" s="322" t="s">
        <v>781</v>
      </c>
      <c r="N1347" s="323" t="s">
        <v>781</v>
      </c>
      <c r="O1347" s="324" t="s">
        <v>781</v>
      </c>
      <c r="P1347" s="314" t="s">
        <v>3893</v>
      </c>
      <c r="S1347" s="314">
        <v>1028</v>
      </c>
      <c r="T1347" t="s">
        <v>281</v>
      </c>
    </row>
    <row r="1348" spans="1:20">
      <c r="A1348" s="314">
        <v>1028</v>
      </c>
      <c r="B1348" s="315" t="s">
        <v>11</v>
      </c>
      <c r="C1348" s="316" t="s">
        <v>761</v>
      </c>
      <c r="D1348" s="317" t="s">
        <v>195</v>
      </c>
      <c r="E1348" s="316" t="s">
        <v>781</v>
      </c>
      <c r="F1348" s="318" t="s">
        <v>71</v>
      </c>
      <c r="G1348" s="316">
        <v>190</v>
      </c>
      <c r="H1348" s="316" t="s">
        <v>3894</v>
      </c>
      <c r="I1348" s="320" t="s">
        <v>3895</v>
      </c>
      <c r="J1348" s="308" t="s">
        <v>764</v>
      </c>
      <c r="K1348" s="309" t="s">
        <v>781</v>
      </c>
      <c r="L1348" s="321" t="s">
        <v>781</v>
      </c>
      <c r="M1348" s="322" t="s">
        <v>781</v>
      </c>
      <c r="N1348" s="323" t="s">
        <v>781</v>
      </c>
      <c r="O1348" s="324" t="s">
        <v>781</v>
      </c>
      <c r="P1348" s="314" t="s">
        <v>3896</v>
      </c>
      <c r="S1348" s="314">
        <v>1028</v>
      </c>
      <c r="T1348" t="s">
        <v>281</v>
      </c>
    </row>
    <row r="1349" spans="1:20">
      <c r="A1349" s="326">
        <v>1049</v>
      </c>
      <c r="B1349" s="327" t="s">
        <v>10</v>
      </c>
      <c r="C1349" s="304" t="s">
        <v>754</v>
      </c>
      <c r="D1349" s="304" t="s">
        <v>192</v>
      </c>
      <c r="E1349" s="304" t="s">
        <v>755</v>
      </c>
      <c r="F1349" s="328" t="s">
        <v>35</v>
      </c>
      <c r="G1349" s="329">
        <v>13688.74</v>
      </c>
      <c r="H1349" s="304" t="s">
        <v>756</v>
      </c>
      <c r="I1349" s="333" t="s">
        <v>757</v>
      </c>
      <c r="J1349" s="331" t="s">
        <v>781</v>
      </c>
      <c r="K1349" s="312" t="s">
        <v>758</v>
      </c>
      <c r="L1349" s="332" t="s">
        <v>549</v>
      </c>
      <c r="M1349" s="304" t="s">
        <v>781</v>
      </c>
      <c r="N1349" s="304" t="s">
        <v>781</v>
      </c>
      <c r="O1349" s="326" t="s">
        <v>781</v>
      </c>
      <c r="P1349" s="326" t="s">
        <v>3897</v>
      </c>
      <c r="S1349" s="326">
        <v>1049</v>
      </c>
      <c r="T1349" t="s">
        <v>281</v>
      </c>
    </row>
    <row r="1350" spans="1:20">
      <c r="A1350" s="301">
        <v>1049</v>
      </c>
      <c r="B1350" s="302" t="s">
        <v>11</v>
      </c>
      <c r="C1350" s="303" t="s">
        <v>754</v>
      </c>
      <c r="D1350" s="304" t="s">
        <v>196</v>
      </c>
      <c r="E1350" s="304" t="s">
        <v>781</v>
      </c>
      <c r="F1350" s="305" t="s">
        <v>91</v>
      </c>
      <c r="G1350" s="303">
        <v>22.99</v>
      </c>
      <c r="H1350" s="303" t="s">
        <v>867</v>
      </c>
      <c r="I1350" s="344" t="s">
        <v>3898</v>
      </c>
      <c r="J1350" s="308" t="s">
        <v>819</v>
      </c>
      <c r="K1350" s="309" t="s">
        <v>781</v>
      </c>
      <c r="L1350" s="310" t="s">
        <v>781</v>
      </c>
      <c r="M1350" s="311" t="s">
        <v>781</v>
      </c>
      <c r="N1350" s="312" t="s">
        <v>781</v>
      </c>
      <c r="O1350" s="313" t="s">
        <v>781</v>
      </c>
      <c r="P1350" s="301" t="s">
        <v>3899</v>
      </c>
      <c r="S1350" s="301">
        <v>1049</v>
      </c>
      <c r="T1350" t="s">
        <v>281</v>
      </c>
    </row>
    <row r="1351" spans="1:20">
      <c r="A1351" s="314">
        <v>1049</v>
      </c>
      <c r="B1351" s="315" t="s">
        <v>11</v>
      </c>
      <c r="C1351" s="316" t="s">
        <v>754</v>
      </c>
      <c r="D1351" s="317" t="s">
        <v>196</v>
      </c>
      <c r="E1351" s="317" t="s">
        <v>781</v>
      </c>
      <c r="F1351" s="318" t="s">
        <v>91</v>
      </c>
      <c r="G1351" s="316">
        <v>103.98</v>
      </c>
      <c r="H1351" s="316" t="s">
        <v>867</v>
      </c>
      <c r="I1351" s="320" t="s">
        <v>3900</v>
      </c>
      <c r="J1351" s="308" t="s">
        <v>819</v>
      </c>
      <c r="K1351" s="309" t="s">
        <v>781</v>
      </c>
      <c r="L1351" s="321" t="s">
        <v>781</v>
      </c>
      <c r="M1351" s="322" t="s">
        <v>781</v>
      </c>
      <c r="N1351" s="323" t="s">
        <v>781</v>
      </c>
      <c r="O1351" s="324" t="s">
        <v>781</v>
      </c>
      <c r="P1351" s="314" t="s">
        <v>3901</v>
      </c>
      <c r="S1351" s="314">
        <v>1049</v>
      </c>
      <c r="T1351" t="s">
        <v>281</v>
      </c>
    </row>
    <row r="1352" spans="1:20">
      <c r="A1352" s="314">
        <v>1049</v>
      </c>
      <c r="B1352" s="315" t="s">
        <v>11</v>
      </c>
      <c r="C1352" s="316" t="s">
        <v>754</v>
      </c>
      <c r="D1352" s="317" t="s">
        <v>196</v>
      </c>
      <c r="E1352" s="317" t="s">
        <v>781</v>
      </c>
      <c r="F1352" s="318" t="s">
        <v>107</v>
      </c>
      <c r="G1352" s="316">
        <v>451.43</v>
      </c>
      <c r="H1352" s="316" t="s">
        <v>3902</v>
      </c>
      <c r="I1352" s="320" t="s">
        <v>3903</v>
      </c>
      <c r="J1352" s="308" t="s">
        <v>819</v>
      </c>
      <c r="K1352" s="309" t="s">
        <v>781</v>
      </c>
      <c r="L1352" s="321" t="s">
        <v>781</v>
      </c>
      <c r="M1352" s="322" t="s">
        <v>781</v>
      </c>
      <c r="N1352" s="323" t="s">
        <v>781</v>
      </c>
      <c r="O1352" s="324" t="s">
        <v>781</v>
      </c>
      <c r="P1352" s="314" t="s">
        <v>3904</v>
      </c>
      <c r="S1352" s="314">
        <v>1049</v>
      </c>
      <c r="T1352" t="s">
        <v>281</v>
      </c>
    </row>
    <row r="1353" spans="1:20">
      <c r="A1353" s="326">
        <v>7053</v>
      </c>
      <c r="B1353" s="304" t="s">
        <v>192</v>
      </c>
      <c r="C1353" s="372" t="s">
        <v>754</v>
      </c>
      <c r="D1353" s="304" t="s">
        <v>192</v>
      </c>
      <c r="E1353" s="304" t="s">
        <v>755</v>
      </c>
      <c r="F1353" s="328" t="s">
        <v>35</v>
      </c>
      <c r="G1353" s="329">
        <v>3332.76</v>
      </c>
      <c r="H1353" s="304" t="s">
        <v>756</v>
      </c>
      <c r="I1353" s="333" t="s">
        <v>757</v>
      </c>
      <c r="J1353" s="331" t="s">
        <v>781</v>
      </c>
      <c r="K1353" s="312" t="s">
        <v>781</v>
      </c>
      <c r="L1353" s="332" t="s">
        <v>781</v>
      </c>
      <c r="M1353" s="304" t="s">
        <v>781</v>
      </c>
      <c r="N1353" s="304" t="s">
        <v>781</v>
      </c>
      <c r="O1353" s="326" t="s">
        <v>781</v>
      </c>
      <c r="P1353" s="326" t="s">
        <v>3905</v>
      </c>
      <c r="S1353" s="326">
        <v>7053</v>
      </c>
      <c r="T1353" t="s">
        <v>281</v>
      </c>
    </row>
    <row r="1354" spans="1:20">
      <c r="A1354" s="301">
        <v>7053</v>
      </c>
      <c r="B1354" s="302" t="s">
        <v>10</v>
      </c>
      <c r="C1354" s="303" t="s">
        <v>761</v>
      </c>
      <c r="D1354" s="304" t="s">
        <v>191</v>
      </c>
      <c r="E1354" s="304" t="s">
        <v>781</v>
      </c>
      <c r="F1354" s="305" t="s">
        <v>35</v>
      </c>
      <c r="G1354" s="303">
        <v>15267</v>
      </c>
      <c r="H1354" s="303" t="s">
        <v>3906</v>
      </c>
      <c r="I1354" s="344" t="s">
        <v>3907</v>
      </c>
      <c r="J1354" s="335" t="s">
        <v>781</v>
      </c>
      <c r="K1354" s="312" t="s">
        <v>1481</v>
      </c>
      <c r="L1354" s="310" t="s">
        <v>1321</v>
      </c>
      <c r="M1354" s="351" t="s">
        <v>1485</v>
      </c>
      <c r="N1354" s="312" t="s">
        <v>781</v>
      </c>
      <c r="O1354" s="313" t="s">
        <v>1486</v>
      </c>
      <c r="P1354" s="301" t="s">
        <v>3908</v>
      </c>
      <c r="S1354" s="301">
        <v>7053</v>
      </c>
      <c r="T1354" t="s">
        <v>281</v>
      </c>
    </row>
    <row r="1355" spans="1:20">
      <c r="A1355" s="314">
        <v>7053</v>
      </c>
      <c r="B1355" s="315" t="s">
        <v>10</v>
      </c>
      <c r="C1355" s="316" t="s">
        <v>761</v>
      </c>
      <c r="D1355" s="317" t="s">
        <v>191</v>
      </c>
      <c r="E1355" s="317" t="s">
        <v>781</v>
      </c>
      <c r="F1355" s="318" t="s">
        <v>35</v>
      </c>
      <c r="G1355" s="316">
        <v>9881</v>
      </c>
      <c r="H1355" s="316" t="s">
        <v>3909</v>
      </c>
      <c r="I1355" s="320" t="s">
        <v>3910</v>
      </c>
      <c r="J1355" s="335" t="s">
        <v>781</v>
      </c>
      <c r="K1355" s="312" t="s">
        <v>1481</v>
      </c>
      <c r="L1355" s="321" t="s">
        <v>1321</v>
      </c>
      <c r="M1355" s="351" t="s">
        <v>1501</v>
      </c>
      <c r="N1355" s="323" t="s">
        <v>781</v>
      </c>
      <c r="O1355" s="324" t="s">
        <v>1502</v>
      </c>
      <c r="P1355" s="314" t="s">
        <v>3911</v>
      </c>
      <c r="S1355" s="314">
        <v>7053</v>
      </c>
      <c r="T1355" t="s">
        <v>281</v>
      </c>
    </row>
    <row r="1356" spans="1:20">
      <c r="A1356" s="314">
        <v>7053</v>
      </c>
      <c r="B1356" s="315" t="s">
        <v>10</v>
      </c>
      <c r="C1356" s="316" t="s">
        <v>761</v>
      </c>
      <c r="D1356" s="317" t="s">
        <v>191</v>
      </c>
      <c r="E1356" s="317" t="s">
        <v>781</v>
      </c>
      <c r="F1356" s="318" t="s">
        <v>35</v>
      </c>
      <c r="G1356" s="316">
        <v>63670</v>
      </c>
      <c r="H1356" s="316" t="s">
        <v>3912</v>
      </c>
      <c r="I1356" s="320" t="s">
        <v>3913</v>
      </c>
      <c r="J1356" s="335" t="s">
        <v>781</v>
      </c>
      <c r="K1356" s="312" t="s">
        <v>1481</v>
      </c>
      <c r="L1356" s="321" t="s">
        <v>1321</v>
      </c>
      <c r="M1356" s="351" t="s">
        <v>1489</v>
      </c>
      <c r="N1356" s="323" t="s">
        <v>781</v>
      </c>
      <c r="O1356" s="324" t="s">
        <v>1490</v>
      </c>
      <c r="P1356" s="314" t="s">
        <v>3914</v>
      </c>
      <c r="S1356" s="314">
        <v>7053</v>
      </c>
      <c r="T1356" t="s">
        <v>281</v>
      </c>
    </row>
    <row r="1357" spans="1:20">
      <c r="A1357" s="314">
        <v>7053</v>
      </c>
      <c r="B1357" s="315" t="s">
        <v>10</v>
      </c>
      <c r="C1357" s="316" t="s">
        <v>761</v>
      </c>
      <c r="D1357" s="317" t="s">
        <v>191</v>
      </c>
      <c r="E1357" s="317" t="s">
        <v>781</v>
      </c>
      <c r="F1357" s="318" t="s">
        <v>35</v>
      </c>
      <c r="G1357" s="316">
        <v>30030</v>
      </c>
      <c r="H1357" s="316" t="s">
        <v>3912</v>
      </c>
      <c r="I1357" s="320" t="s">
        <v>3915</v>
      </c>
      <c r="J1357" s="335" t="s">
        <v>781</v>
      </c>
      <c r="K1357" s="312" t="s">
        <v>1481</v>
      </c>
      <c r="L1357" s="321" t="s">
        <v>1321</v>
      </c>
      <c r="M1357" s="351" t="s">
        <v>1489</v>
      </c>
      <c r="N1357" s="323" t="s">
        <v>781</v>
      </c>
      <c r="O1357" s="324" t="s">
        <v>1490</v>
      </c>
      <c r="P1357" s="314" t="s">
        <v>3916</v>
      </c>
      <c r="S1357" s="314">
        <v>7053</v>
      </c>
      <c r="T1357" t="s">
        <v>281</v>
      </c>
    </row>
    <row r="1358" spans="1:20">
      <c r="A1358" s="314">
        <v>7053</v>
      </c>
      <c r="B1358" s="315" t="s">
        <v>10</v>
      </c>
      <c r="C1358" s="316" t="s">
        <v>761</v>
      </c>
      <c r="D1358" s="317" t="s">
        <v>191</v>
      </c>
      <c r="E1358" s="317" t="s">
        <v>781</v>
      </c>
      <c r="F1358" s="318" t="s">
        <v>35</v>
      </c>
      <c r="G1358" s="316">
        <v>11564</v>
      </c>
      <c r="H1358" s="316" t="s">
        <v>3917</v>
      </c>
      <c r="I1358" s="320" t="s">
        <v>3918</v>
      </c>
      <c r="J1358" s="335" t="s">
        <v>781</v>
      </c>
      <c r="K1358" s="312" t="s">
        <v>1481</v>
      </c>
      <c r="L1358" s="321" t="s">
        <v>1321</v>
      </c>
      <c r="M1358" s="351" t="s">
        <v>3919</v>
      </c>
      <c r="N1358" s="323" t="s">
        <v>781</v>
      </c>
      <c r="O1358" s="324" t="s">
        <v>3917</v>
      </c>
      <c r="P1358" s="314" t="s">
        <v>3920</v>
      </c>
      <c r="S1358" s="314">
        <v>7053</v>
      </c>
      <c r="T1358" t="s">
        <v>281</v>
      </c>
    </row>
    <row r="1359" spans="1:20">
      <c r="A1359" s="326">
        <v>3351</v>
      </c>
      <c r="B1359" s="327" t="s">
        <v>10</v>
      </c>
      <c r="C1359" s="304" t="s">
        <v>754</v>
      </c>
      <c r="D1359" s="304" t="s">
        <v>192</v>
      </c>
      <c r="E1359" s="304" t="s">
        <v>755</v>
      </c>
      <c r="F1359" s="328" t="s">
        <v>35</v>
      </c>
      <c r="G1359" s="329">
        <v>8788.86</v>
      </c>
      <c r="H1359" s="304" t="s">
        <v>756</v>
      </c>
      <c r="I1359" s="333" t="s">
        <v>757</v>
      </c>
      <c r="J1359" s="331" t="s">
        <v>781</v>
      </c>
      <c r="K1359" s="312" t="s">
        <v>758</v>
      </c>
      <c r="L1359" s="332" t="s">
        <v>549</v>
      </c>
      <c r="M1359" s="304" t="s">
        <v>781</v>
      </c>
      <c r="N1359" s="304" t="s">
        <v>781</v>
      </c>
      <c r="O1359" s="326" t="s">
        <v>781</v>
      </c>
      <c r="P1359" s="326" t="s">
        <v>3921</v>
      </c>
      <c r="S1359" s="326">
        <v>3351</v>
      </c>
      <c r="T1359" t="s">
        <v>281</v>
      </c>
    </row>
    <row r="1360" spans="1:20">
      <c r="A1360" s="326">
        <v>3328</v>
      </c>
      <c r="B1360" s="327" t="s">
        <v>10</v>
      </c>
      <c r="C1360" s="304" t="s">
        <v>754</v>
      </c>
      <c r="D1360" s="304" t="s">
        <v>192</v>
      </c>
      <c r="E1360" s="304" t="s">
        <v>755</v>
      </c>
      <c r="F1360" s="328" t="s">
        <v>35</v>
      </c>
      <c r="G1360" s="329">
        <v>8330.14</v>
      </c>
      <c r="H1360" s="304" t="s">
        <v>756</v>
      </c>
      <c r="I1360" s="333" t="s">
        <v>757</v>
      </c>
      <c r="J1360" s="331" t="s">
        <v>781</v>
      </c>
      <c r="K1360" s="312" t="s">
        <v>758</v>
      </c>
      <c r="L1360" s="332" t="s">
        <v>549</v>
      </c>
      <c r="M1360" s="304" t="s">
        <v>781</v>
      </c>
      <c r="N1360" s="304" t="s">
        <v>781</v>
      </c>
      <c r="O1360" s="326" t="s">
        <v>781</v>
      </c>
      <c r="P1360" s="326" t="s">
        <v>3922</v>
      </c>
      <c r="S1360" s="326">
        <v>3328</v>
      </c>
      <c r="T1360" t="s">
        <v>281</v>
      </c>
    </row>
    <row r="1361" spans="1:20">
      <c r="A1361" s="326">
        <v>2278</v>
      </c>
      <c r="B1361" s="327" t="s">
        <v>10</v>
      </c>
      <c r="C1361" s="304" t="s">
        <v>754</v>
      </c>
      <c r="D1361" s="304" t="s">
        <v>192</v>
      </c>
      <c r="E1361" s="304" t="s">
        <v>755</v>
      </c>
      <c r="F1361" s="328" t="s">
        <v>35</v>
      </c>
      <c r="G1361" s="329">
        <v>11375.55</v>
      </c>
      <c r="H1361" s="304" t="s">
        <v>756</v>
      </c>
      <c r="I1361" s="333" t="s">
        <v>757</v>
      </c>
      <c r="J1361" s="331" t="s">
        <v>781</v>
      </c>
      <c r="K1361" s="312" t="s">
        <v>758</v>
      </c>
      <c r="L1361" s="332" t="s">
        <v>549</v>
      </c>
      <c r="M1361" s="304" t="s">
        <v>781</v>
      </c>
      <c r="N1361" s="304" t="s">
        <v>781</v>
      </c>
      <c r="O1361" s="326" t="s">
        <v>781</v>
      </c>
      <c r="P1361" s="326" t="s">
        <v>3923</v>
      </c>
      <c r="S1361" s="326">
        <v>2278</v>
      </c>
      <c r="T1361" t="s">
        <v>281</v>
      </c>
    </row>
    <row r="1362" spans="1:20">
      <c r="A1362" s="301">
        <v>2150</v>
      </c>
      <c r="B1362" s="302" t="s">
        <v>11</v>
      </c>
      <c r="C1362" s="303" t="s">
        <v>761</v>
      </c>
      <c r="D1362" s="304" t="s">
        <v>195</v>
      </c>
      <c r="E1362" s="304" t="s">
        <v>781</v>
      </c>
      <c r="F1362" s="305" t="s">
        <v>57</v>
      </c>
      <c r="G1362" s="303">
        <v>1679.65</v>
      </c>
      <c r="H1362" s="303" t="s">
        <v>1140</v>
      </c>
      <c r="I1362" s="344" t="s">
        <v>3924</v>
      </c>
      <c r="J1362" s="308" t="s">
        <v>764</v>
      </c>
      <c r="K1362" s="309" t="s">
        <v>781</v>
      </c>
      <c r="L1362" s="310" t="s">
        <v>781</v>
      </c>
      <c r="M1362" s="311" t="s">
        <v>781</v>
      </c>
      <c r="N1362" s="312" t="s">
        <v>781</v>
      </c>
      <c r="O1362" s="313" t="s">
        <v>781</v>
      </c>
      <c r="P1362" s="301" t="s">
        <v>3925</v>
      </c>
      <c r="S1362" s="301">
        <v>2150</v>
      </c>
      <c r="T1362" t="s">
        <v>281</v>
      </c>
    </row>
    <row r="1363" spans="1:20">
      <c r="A1363" s="314">
        <v>2150</v>
      </c>
      <c r="B1363" s="315" t="s">
        <v>11</v>
      </c>
      <c r="C1363" s="316" t="s">
        <v>761</v>
      </c>
      <c r="D1363" s="317" t="s">
        <v>195</v>
      </c>
      <c r="E1363" s="317" t="s">
        <v>781</v>
      </c>
      <c r="F1363" s="318" t="s">
        <v>57</v>
      </c>
      <c r="G1363" s="316">
        <v>2868</v>
      </c>
      <c r="H1363" s="316" t="s">
        <v>1140</v>
      </c>
      <c r="I1363" s="320" t="s">
        <v>3926</v>
      </c>
      <c r="J1363" s="308" t="s">
        <v>764</v>
      </c>
      <c r="K1363" s="309" t="s">
        <v>781</v>
      </c>
      <c r="L1363" s="321" t="s">
        <v>781</v>
      </c>
      <c r="M1363" s="322" t="s">
        <v>781</v>
      </c>
      <c r="N1363" s="323" t="s">
        <v>781</v>
      </c>
      <c r="O1363" s="324" t="s">
        <v>781</v>
      </c>
      <c r="P1363" s="314" t="s">
        <v>3927</v>
      </c>
      <c r="S1363" s="314">
        <v>2150</v>
      </c>
      <c r="T1363" t="s">
        <v>281</v>
      </c>
    </row>
    <row r="1364" spans="1:20">
      <c r="A1364" s="314">
        <v>2150</v>
      </c>
      <c r="B1364" s="315" t="s">
        <v>11</v>
      </c>
      <c r="C1364" s="316" t="s">
        <v>761</v>
      </c>
      <c r="D1364" s="317" t="s">
        <v>195</v>
      </c>
      <c r="E1364" s="317" t="s">
        <v>781</v>
      </c>
      <c r="F1364" s="318" t="s">
        <v>57</v>
      </c>
      <c r="G1364" s="316">
        <v>717</v>
      </c>
      <c r="H1364" s="316" t="s">
        <v>1140</v>
      </c>
      <c r="I1364" s="320" t="s">
        <v>3928</v>
      </c>
      <c r="J1364" s="308" t="s">
        <v>764</v>
      </c>
      <c r="K1364" s="309" t="s">
        <v>781</v>
      </c>
      <c r="L1364" s="321" t="s">
        <v>781</v>
      </c>
      <c r="M1364" s="322" t="s">
        <v>781</v>
      </c>
      <c r="N1364" s="323" t="s">
        <v>781</v>
      </c>
      <c r="O1364" s="324" t="s">
        <v>781</v>
      </c>
      <c r="P1364" s="314" t="s">
        <v>3929</v>
      </c>
      <c r="S1364" s="314">
        <v>2150</v>
      </c>
      <c r="T1364" t="s">
        <v>281</v>
      </c>
    </row>
    <row r="1365" spans="1:20">
      <c r="A1365" s="314">
        <v>2150</v>
      </c>
      <c r="B1365" s="315" t="s">
        <v>11</v>
      </c>
      <c r="C1365" s="316" t="s">
        <v>761</v>
      </c>
      <c r="D1365" s="317" t="s">
        <v>195</v>
      </c>
      <c r="E1365" s="317" t="s">
        <v>781</v>
      </c>
      <c r="F1365" s="318" t="s">
        <v>85</v>
      </c>
      <c r="G1365" s="316">
        <v>3606</v>
      </c>
      <c r="H1365" s="316" t="s">
        <v>785</v>
      </c>
      <c r="I1365" s="320" t="s">
        <v>3930</v>
      </c>
      <c r="J1365" s="308" t="s">
        <v>764</v>
      </c>
      <c r="K1365" s="309" t="s">
        <v>781</v>
      </c>
      <c r="L1365" s="321" t="s">
        <v>781</v>
      </c>
      <c r="M1365" s="322" t="s">
        <v>781</v>
      </c>
      <c r="N1365" s="323" t="s">
        <v>781</v>
      </c>
      <c r="O1365" s="324" t="s">
        <v>781</v>
      </c>
      <c r="P1365" s="314" t="s">
        <v>3931</v>
      </c>
      <c r="S1365" s="314">
        <v>2150</v>
      </c>
      <c r="T1365" t="s">
        <v>281</v>
      </c>
    </row>
    <row r="1366" spans="1:20">
      <c r="A1366" s="326">
        <v>2425</v>
      </c>
      <c r="B1366" s="327" t="s">
        <v>10</v>
      </c>
      <c r="C1366" s="304" t="s">
        <v>754</v>
      </c>
      <c r="D1366" s="304" t="s">
        <v>192</v>
      </c>
      <c r="E1366" s="304" t="s">
        <v>755</v>
      </c>
      <c r="F1366" s="328" t="s">
        <v>35</v>
      </c>
      <c r="G1366" s="304">
        <v>41.9</v>
      </c>
      <c r="H1366" s="304" t="s">
        <v>756</v>
      </c>
      <c r="I1366" s="333" t="s">
        <v>757</v>
      </c>
      <c r="J1366" s="331" t="s">
        <v>781</v>
      </c>
      <c r="K1366" s="312" t="s">
        <v>758</v>
      </c>
      <c r="L1366" s="332" t="s">
        <v>549</v>
      </c>
      <c r="M1366" s="304" t="s">
        <v>781</v>
      </c>
      <c r="N1366" s="304" t="s">
        <v>781</v>
      </c>
      <c r="O1366" s="326" t="s">
        <v>781</v>
      </c>
      <c r="P1366" s="326" t="s">
        <v>3932</v>
      </c>
      <c r="S1366" s="326">
        <v>2425</v>
      </c>
      <c r="T1366" t="s">
        <v>281</v>
      </c>
    </row>
    <row r="1367" spans="1:20">
      <c r="A1367" s="301">
        <v>2425</v>
      </c>
      <c r="B1367" s="302" t="s">
        <v>11</v>
      </c>
      <c r="C1367" s="303" t="s">
        <v>761</v>
      </c>
      <c r="D1367" s="304" t="s">
        <v>195</v>
      </c>
      <c r="E1367" s="304" t="s">
        <v>781</v>
      </c>
      <c r="F1367" s="305" t="s">
        <v>97</v>
      </c>
      <c r="G1367" s="303">
        <v>869.73</v>
      </c>
      <c r="H1367" s="303" t="s">
        <v>3884</v>
      </c>
      <c r="I1367" s="344" t="s">
        <v>3933</v>
      </c>
      <c r="J1367" s="308" t="s">
        <v>764</v>
      </c>
      <c r="K1367" s="309" t="s">
        <v>781</v>
      </c>
      <c r="L1367" s="310" t="s">
        <v>781</v>
      </c>
      <c r="M1367" s="311" t="s">
        <v>781</v>
      </c>
      <c r="N1367" s="312" t="s">
        <v>781</v>
      </c>
      <c r="O1367" s="313" t="s">
        <v>781</v>
      </c>
      <c r="P1367" s="301" t="s">
        <v>3934</v>
      </c>
      <c r="S1367" s="301">
        <v>2425</v>
      </c>
      <c r="T1367" t="s">
        <v>281</v>
      </c>
    </row>
    <row r="1368" spans="1:20">
      <c r="A1368" s="314">
        <v>2425</v>
      </c>
      <c r="B1368" s="315" t="s">
        <v>11</v>
      </c>
      <c r="C1368" s="316" t="s">
        <v>761</v>
      </c>
      <c r="D1368" s="317" t="s">
        <v>195</v>
      </c>
      <c r="E1368" s="317" t="s">
        <v>781</v>
      </c>
      <c r="F1368" s="318" t="s">
        <v>110</v>
      </c>
      <c r="G1368" s="316">
        <v>1170</v>
      </c>
      <c r="H1368" s="316" t="s">
        <v>3935</v>
      </c>
      <c r="I1368" s="320" t="s">
        <v>3936</v>
      </c>
      <c r="J1368" s="308" t="s">
        <v>764</v>
      </c>
      <c r="K1368" s="309" t="s">
        <v>781</v>
      </c>
      <c r="L1368" s="321" t="s">
        <v>781</v>
      </c>
      <c r="M1368" s="322" t="s">
        <v>781</v>
      </c>
      <c r="N1368" s="323" t="s">
        <v>781</v>
      </c>
      <c r="O1368" s="324" t="s">
        <v>781</v>
      </c>
      <c r="P1368" s="314" t="s">
        <v>3937</v>
      </c>
      <c r="S1368" s="314">
        <v>2425</v>
      </c>
      <c r="T1368" t="s">
        <v>281</v>
      </c>
    </row>
    <row r="1369" spans="1:20">
      <c r="A1369" s="314">
        <v>2425</v>
      </c>
      <c r="B1369" s="315" t="s">
        <v>11</v>
      </c>
      <c r="C1369" s="316" t="s">
        <v>761</v>
      </c>
      <c r="D1369" s="317" t="s">
        <v>195</v>
      </c>
      <c r="E1369" s="317" t="s">
        <v>781</v>
      </c>
      <c r="F1369" s="318" t="s">
        <v>85</v>
      </c>
      <c r="G1369" s="316">
        <v>1126.48</v>
      </c>
      <c r="H1369" s="316" t="s">
        <v>785</v>
      </c>
      <c r="I1369" s="320" t="s">
        <v>2021</v>
      </c>
      <c r="J1369" s="308" t="s">
        <v>764</v>
      </c>
      <c r="K1369" s="309" t="s">
        <v>781</v>
      </c>
      <c r="L1369" s="321" t="s">
        <v>781</v>
      </c>
      <c r="M1369" s="322" t="s">
        <v>781</v>
      </c>
      <c r="N1369" s="323" t="s">
        <v>781</v>
      </c>
      <c r="O1369" s="324" t="s">
        <v>781</v>
      </c>
      <c r="P1369" s="314" t="s">
        <v>3938</v>
      </c>
      <c r="S1369" s="314">
        <v>2425</v>
      </c>
      <c r="T1369" t="s">
        <v>281</v>
      </c>
    </row>
    <row r="1370" spans="1:20">
      <c r="A1370" s="314">
        <v>2425</v>
      </c>
      <c r="B1370" s="315" t="s">
        <v>11</v>
      </c>
      <c r="C1370" s="316" t="s">
        <v>761</v>
      </c>
      <c r="D1370" s="317" t="s">
        <v>195</v>
      </c>
      <c r="E1370" s="317" t="s">
        <v>781</v>
      </c>
      <c r="F1370" s="318" t="s">
        <v>85</v>
      </c>
      <c r="G1370" s="316">
        <v>1821.3</v>
      </c>
      <c r="H1370" s="316" t="s">
        <v>785</v>
      </c>
      <c r="I1370" s="320" t="s">
        <v>2023</v>
      </c>
      <c r="J1370" s="308" t="s">
        <v>764</v>
      </c>
      <c r="K1370" s="309" t="s">
        <v>781</v>
      </c>
      <c r="L1370" s="321" t="s">
        <v>781</v>
      </c>
      <c r="M1370" s="322" t="s">
        <v>781</v>
      </c>
      <c r="N1370" s="323" t="s">
        <v>781</v>
      </c>
      <c r="O1370" s="324" t="s">
        <v>781</v>
      </c>
      <c r="P1370" s="314" t="s">
        <v>3939</v>
      </c>
      <c r="S1370" s="314">
        <v>2425</v>
      </c>
      <c r="T1370" t="s">
        <v>281</v>
      </c>
    </row>
    <row r="1371" spans="1:20">
      <c r="A1371" s="314">
        <v>2425</v>
      </c>
      <c r="B1371" s="315" t="s">
        <v>11</v>
      </c>
      <c r="C1371" s="316" t="s">
        <v>761</v>
      </c>
      <c r="D1371" s="317" t="s">
        <v>195</v>
      </c>
      <c r="E1371" s="317" t="s">
        <v>781</v>
      </c>
      <c r="F1371" s="318" t="s">
        <v>91</v>
      </c>
      <c r="G1371" s="316">
        <v>3341.25</v>
      </c>
      <c r="H1371" s="316" t="s">
        <v>3940</v>
      </c>
      <c r="I1371" s="320" t="s">
        <v>3941</v>
      </c>
      <c r="J1371" s="308" t="s">
        <v>764</v>
      </c>
      <c r="K1371" s="309" t="s">
        <v>781</v>
      </c>
      <c r="L1371" s="321" t="s">
        <v>781</v>
      </c>
      <c r="M1371" s="322" t="s">
        <v>781</v>
      </c>
      <c r="N1371" s="323" t="s">
        <v>781</v>
      </c>
      <c r="O1371" s="324" t="s">
        <v>781</v>
      </c>
      <c r="P1371" s="314" t="s">
        <v>3942</v>
      </c>
      <c r="S1371" s="314">
        <v>2425</v>
      </c>
      <c r="T1371" t="s">
        <v>281</v>
      </c>
    </row>
    <row r="1372" spans="1:20">
      <c r="A1372" s="314">
        <v>2425</v>
      </c>
      <c r="B1372" s="315" t="s">
        <v>11</v>
      </c>
      <c r="C1372" s="316" t="s">
        <v>761</v>
      </c>
      <c r="D1372" s="317" t="s">
        <v>195</v>
      </c>
      <c r="E1372" s="317" t="s">
        <v>781</v>
      </c>
      <c r="F1372" s="318" t="s">
        <v>110</v>
      </c>
      <c r="G1372" s="316">
        <v>1786.3</v>
      </c>
      <c r="H1372" s="316" t="s">
        <v>3943</v>
      </c>
      <c r="I1372" s="320" t="s">
        <v>3944</v>
      </c>
      <c r="J1372" s="308" t="s">
        <v>764</v>
      </c>
      <c r="K1372" s="309" t="s">
        <v>781</v>
      </c>
      <c r="L1372" s="321" t="s">
        <v>781</v>
      </c>
      <c r="M1372" s="322" t="s">
        <v>781</v>
      </c>
      <c r="N1372" s="323" t="s">
        <v>781</v>
      </c>
      <c r="O1372" s="324" t="s">
        <v>781</v>
      </c>
      <c r="P1372" s="314" t="s">
        <v>3945</v>
      </c>
      <c r="S1372" s="314">
        <v>2425</v>
      </c>
      <c r="T1372" t="s">
        <v>281</v>
      </c>
    </row>
    <row r="1373" spans="1:20">
      <c r="A1373" s="314">
        <v>2425</v>
      </c>
      <c r="B1373" s="315" t="s">
        <v>10</v>
      </c>
      <c r="C1373" s="316" t="s">
        <v>754</v>
      </c>
      <c r="D1373" s="317" t="s">
        <v>192</v>
      </c>
      <c r="E1373" s="317" t="s">
        <v>781</v>
      </c>
      <c r="F1373" s="318" t="s">
        <v>37</v>
      </c>
      <c r="G1373" s="316">
        <v>1112.79</v>
      </c>
      <c r="H1373" s="316" t="s">
        <v>3946</v>
      </c>
      <c r="I1373" s="320" t="s">
        <v>3947</v>
      </c>
      <c r="J1373" s="335" t="s">
        <v>781</v>
      </c>
      <c r="K1373" s="312" t="s">
        <v>1328</v>
      </c>
      <c r="L1373" s="321" t="s">
        <v>549</v>
      </c>
      <c r="M1373" s="322" t="s">
        <v>781</v>
      </c>
      <c r="N1373" s="323" t="s">
        <v>781</v>
      </c>
      <c r="O1373" s="324" t="s">
        <v>781</v>
      </c>
      <c r="P1373" s="314" t="s">
        <v>3948</v>
      </c>
      <c r="S1373" s="314">
        <v>2425</v>
      </c>
      <c r="T1373" t="s">
        <v>281</v>
      </c>
    </row>
    <row r="1374" spans="1:20">
      <c r="A1374" s="314">
        <v>2425</v>
      </c>
      <c r="B1374" s="315" t="s">
        <v>10</v>
      </c>
      <c r="C1374" s="316" t="s">
        <v>754</v>
      </c>
      <c r="D1374" s="317" t="s">
        <v>192</v>
      </c>
      <c r="E1374" s="317" t="s">
        <v>781</v>
      </c>
      <c r="F1374" s="318" t="s">
        <v>37</v>
      </c>
      <c r="G1374" s="316">
        <v>3679.86</v>
      </c>
      <c r="H1374" s="316" t="s">
        <v>3946</v>
      </c>
      <c r="I1374" s="320" t="s">
        <v>3947</v>
      </c>
      <c r="J1374" s="335" t="s">
        <v>781</v>
      </c>
      <c r="K1374" s="312" t="s">
        <v>1328</v>
      </c>
      <c r="L1374" s="321" t="s">
        <v>549</v>
      </c>
      <c r="M1374" s="322" t="s">
        <v>781</v>
      </c>
      <c r="N1374" s="323" t="s">
        <v>781</v>
      </c>
      <c r="O1374" s="324" t="s">
        <v>781</v>
      </c>
      <c r="P1374" s="314" t="s">
        <v>3949</v>
      </c>
      <c r="S1374" s="314">
        <v>2425</v>
      </c>
      <c r="T1374" t="s">
        <v>281</v>
      </c>
    </row>
    <row r="1375" spans="1:20">
      <c r="A1375" s="314">
        <v>2425</v>
      </c>
      <c r="B1375" s="315" t="s">
        <v>10</v>
      </c>
      <c r="C1375" s="316" t="s">
        <v>754</v>
      </c>
      <c r="D1375" s="317" t="s">
        <v>192</v>
      </c>
      <c r="E1375" s="317" t="s">
        <v>781</v>
      </c>
      <c r="F1375" s="318" t="s">
        <v>37</v>
      </c>
      <c r="G1375" s="316">
        <v>1317</v>
      </c>
      <c r="H1375" s="316" t="s">
        <v>3946</v>
      </c>
      <c r="I1375" s="320" t="s">
        <v>3947</v>
      </c>
      <c r="J1375" s="335" t="s">
        <v>781</v>
      </c>
      <c r="K1375" s="312" t="s">
        <v>1328</v>
      </c>
      <c r="L1375" s="321" t="s">
        <v>549</v>
      </c>
      <c r="M1375" s="322" t="s">
        <v>781</v>
      </c>
      <c r="N1375" s="323" t="s">
        <v>781</v>
      </c>
      <c r="O1375" s="324" t="s">
        <v>781</v>
      </c>
      <c r="P1375" s="314" t="s">
        <v>3950</v>
      </c>
      <c r="S1375" s="314">
        <v>2425</v>
      </c>
      <c r="T1375" t="s">
        <v>281</v>
      </c>
    </row>
    <row r="1376" spans="1:20">
      <c r="A1376" s="314">
        <v>2425</v>
      </c>
      <c r="B1376" s="315" t="s">
        <v>10</v>
      </c>
      <c r="C1376" s="316" t="s">
        <v>754</v>
      </c>
      <c r="D1376" s="317" t="s">
        <v>192</v>
      </c>
      <c r="E1376" s="317" t="s">
        <v>781</v>
      </c>
      <c r="F1376" s="318" t="s">
        <v>37</v>
      </c>
      <c r="G1376" s="316">
        <v>684.65</v>
      </c>
      <c r="H1376" s="316" t="s">
        <v>3946</v>
      </c>
      <c r="I1376" s="320" t="s">
        <v>3947</v>
      </c>
      <c r="J1376" s="335" t="s">
        <v>781</v>
      </c>
      <c r="K1376" s="312" t="s">
        <v>1328</v>
      </c>
      <c r="L1376" s="321" t="s">
        <v>549</v>
      </c>
      <c r="M1376" s="322" t="s">
        <v>781</v>
      </c>
      <c r="N1376" s="323" t="s">
        <v>781</v>
      </c>
      <c r="O1376" s="324" t="s">
        <v>781</v>
      </c>
      <c r="P1376" s="314" t="s">
        <v>3951</v>
      </c>
      <c r="S1376" s="314">
        <v>2425</v>
      </c>
      <c r="T1376" t="s">
        <v>281</v>
      </c>
    </row>
    <row r="1377" spans="1:20">
      <c r="A1377" s="314">
        <v>2425</v>
      </c>
      <c r="B1377" s="315" t="s">
        <v>10</v>
      </c>
      <c r="C1377" s="316" t="s">
        <v>754</v>
      </c>
      <c r="D1377" s="317" t="s">
        <v>192</v>
      </c>
      <c r="E1377" s="317" t="s">
        <v>781</v>
      </c>
      <c r="F1377" s="318" t="s">
        <v>35</v>
      </c>
      <c r="G1377" s="316">
        <v>32146.37</v>
      </c>
      <c r="H1377" s="316" t="s">
        <v>3952</v>
      </c>
      <c r="I1377" s="316" t="s">
        <v>3953</v>
      </c>
      <c r="J1377" s="335" t="s">
        <v>781</v>
      </c>
      <c r="K1377" s="312" t="s">
        <v>1328</v>
      </c>
      <c r="L1377" s="321" t="s">
        <v>549</v>
      </c>
      <c r="M1377" s="322" t="s">
        <v>781</v>
      </c>
      <c r="N1377" s="323" t="s">
        <v>781</v>
      </c>
      <c r="O1377" s="324" t="s">
        <v>781</v>
      </c>
      <c r="P1377" s="314" t="s">
        <v>3954</v>
      </c>
      <c r="S1377" s="314">
        <v>2425</v>
      </c>
      <c r="T1377" t="s">
        <v>281</v>
      </c>
    </row>
    <row r="1378" spans="1:20">
      <c r="A1378" s="314">
        <v>2425</v>
      </c>
      <c r="B1378" s="315" t="s">
        <v>10</v>
      </c>
      <c r="C1378" s="316" t="s">
        <v>754</v>
      </c>
      <c r="D1378" s="317" t="s">
        <v>192</v>
      </c>
      <c r="E1378" s="317" t="s">
        <v>781</v>
      </c>
      <c r="F1378" s="318" t="s">
        <v>35</v>
      </c>
      <c r="G1378" s="316">
        <v>90</v>
      </c>
      <c r="H1378" s="316" t="s">
        <v>2413</v>
      </c>
      <c r="I1378" s="320" t="s">
        <v>3955</v>
      </c>
      <c r="J1378" s="335" t="s">
        <v>781</v>
      </c>
      <c r="K1378" s="312" t="s">
        <v>1328</v>
      </c>
      <c r="L1378" s="321" t="s">
        <v>549</v>
      </c>
      <c r="M1378" s="322" t="s">
        <v>781</v>
      </c>
      <c r="N1378" s="323" t="s">
        <v>781</v>
      </c>
      <c r="O1378" s="324" t="s">
        <v>781</v>
      </c>
      <c r="P1378" s="314" t="s">
        <v>3956</v>
      </c>
      <c r="S1378" s="314">
        <v>2425</v>
      </c>
      <c r="T1378" t="s">
        <v>281</v>
      </c>
    </row>
    <row r="1379" spans="1:20">
      <c r="A1379" s="314">
        <v>2425</v>
      </c>
      <c r="B1379" s="315" t="s">
        <v>10</v>
      </c>
      <c r="C1379" s="316" t="s">
        <v>754</v>
      </c>
      <c r="D1379" s="317" t="s">
        <v>192</v>
      </c>
      <c r="E1379" s="317" t="s">
        <v>781</v>
      </c>
      <c r="F1379" s="318" t="s">
        <v>35</v>
      </c>
      <c r="G1379" s="316">
        <v>105</v>
      </c>
      <c r="H1379" s="316" t="s">
        <v>3957</v>
      </c>
      <c r="I1379" s="320" t="s">
        <v>3955</v>
      </c>
      <c r="J1379" s="335" t="s">
        <v>781</v>
      </c>
      <c r="K1379" s="312" t="s">
        <v>1328</v>
      </c>
      <c r="L1379" s="321" t="s">
        <v>549</v>
      </c>
      <c r="M1379" s="322" t="s">
        <v>781</v>
      </c>
      <c r="N1379" s="323" t="s">
        <v>781</v>
      </c>
      <c r="O1379" s="324" t="s">
        <v>781</v>
      </c>
      <c r="P1379" s="314" t="s">
        <v>3958</v>
      </c>
      <c r="S1379" s="314">
        <v>2425</v>
      </c>
      <c r="T1379" t="s">
        <v>281</v>
      </c>
    </row>
    <row r="1380" spans="1:20">
      <c r="A1380" s="314">
        <v>2425</v>
      </c>
      <c r="B1380" s="315" t="s">
        <v>10</v>
      </c>
      <c r="C1380" s="316" t="s">
        <v>754</v>
      </c>
      <c r="D1380" s="317" t="s">
        <v>192</v>
      </c>
      <c r="E1380" s="317" t="s">
        <v>781</v>
      </c>
      <c r="F1380" s="318" t="s">
        <v>35</v>
      </c>
      <c r="G1380" s="316">
        <v>90</v>
      </c>
      <c r="H1380" s="316" t="s">
        <v>3575</v>
      </c>
      <c r="I1380" s="320" t="s">
        <v>3955</v>
      </c>
      <c r="J1380" s="335" t="s">
        <v>781</v>
      </c>
      <c r="K1380" s="312" t="s">
        <v>1328</v>
      </c>
      <c r="L1380" s="321" t="s">
        <v>549</v>
      </c>
      <c r="M1380" s="322" t="s">
        <v>781</v>
      </c>
      <c r="N1380" s="323" t="s">
        <v>781</v>
      </c>
      <c r="O1380" s="324" t="s">
        <v>781</v>
      </c>
      <c r="P1380" s="314" t="s">
        <v>3959</v>
      </c>
      <c r="S1380" s="314">
        <v>2425</v>
      </c>
      <c r="T1380" t="s">
        <v>281</v>
      </c>
    </row>
    <row r="1381" spans="1:20">
      <c r="A1381" s="314">
        <v>2425</v>
      </c>
      <c r="B1381" s="315" t="s">
        <v>10</v>
      </c>
      <c r="C1381" s="316" t="s">
        <v>754</v>
      </c>
      <c r="D1381" s="317" t="s">
        <v>192</v>
      </c>
      <c r="E1381" s="317" t="s">
        <v>781</v>
      </c>
      <c r="F1381" s="318" t="s">
        <v>37</v>
      </c>
      <c r="G1381" s="316">
        <v>5406.39</v>
      </c>
      <c r="H1381" s="316" t="s">
        <v>3960</v>
      </c>
      <c r="I1381" s="320" t="s">
        <v>3947</v>
      </c>
      <c r="J1381" s="335" t="s">
        <v>781</v>
      </c>
      <c r="K1381" s="312" t="s">
        <v>1328</v>
      </c>
      <c r="L1381" s="321" t="s">
        <v>549</v>
      </c>
      <c r="M1381" s="322" t="s">
        <v>781</v>
      </c>
      <c r="N1381" s="323" t="s">
        <v>781</v>
      </c>
      <c r="O1381" s="324" t="s">
        <v>781</v>
      </c>
      <c r="P1381" s="314" t="s">
        <v>3961</v>
      </c>
      <c r="S1381" s="314">
        <v>2425</v>
      </c>
      <c r="T1381" t="s">
        <v>281</v>
      </c>
    </row>
    <row r="1382" spans="1:20">
      <c r="A1382" s="326">
        <v>1008</v>
      </c>
      <c r="B1382" s="327" t="s">
        <v>11</v>
      </c>
      <c r="C1382" s="304" t="s">
        <v>754</v>
      </c>
      <c r="D1382" s="304" t="s">
        <v>196</v>
      </c>
      <c r="E1382" s="304" t="s">
        <v>755</v>
      </c>
      <c r="F1382" s="328" t="s">
        <v>69</v>
      </c>
      <c r="G1382" s="304">
        <v>126</v>
      </c>
      <c r="H1382" s="304" t="s">
        <v>756</v>
      </c>
      <c r="I1382" s="333" t="s">
        <v>846</v>
      </c>
      <c r="J1382" s="308" t="s">
        <v>819</v>
      </c>
      <c r="K1382" s="334" t="s">
        <v>781</v>
      </c>
      <c r="L1382" s="332" t="s">
        <v>781</v>
      </c>
      <c r="M1382" s="304" t="s">
        <v>781</v>
      </c>
      <c r="N1382" s="304" t="s">
        <v>781</v>
      </c>
      <c r="O1382" s="326" t="s">
        <v>781</v>
      </c>
      <c r="P1382" s="326" t="s">
        <v>3962</v>
      </c>
      <c r="S1382" s="326">
        <v>1008</v>
      </c>
      <c r="T1382" t="s">
        <v>281</v>
      </c>
    </row>
    <row r="1383" spans="1:20">
      <c r="A1383" s="336">
        <v>1008</v>
      </c>
      <c r="B1383" s="337" t="s">
        <v>10</v>
      </c>
      <c r="C1383" s="317" t="s">
        <v>754</v>
      </c>
      <c r="D1383" s="317" t="s">
        <v>192</v>
      </c>
      <c r="E1383" s="317" t="s">
        <v>755</v>
      </c>
      <c r="F1383" s="338" t="s">
        <v>35</v>
      </c>
      <c r="G1383" s="339">
        <v>2542.6999999999998</v>
      </c>
      <c r="H1383" s="317" t="s">
        <v>756</v>
      </c>
      <c r="I1383" s="340" t="s">
        <v>757</v>
      </c>
      <c r="J1383" s="331" t="s">
        <v>781</v>
      </c>
      <c r="K1383" s="312" t="s">
        <v>758</v>
      </c>
      <c r="L1383" s="341" t="s">
        <v>549</v>
      </c>
      <c r="M1383" s="317" t="s">
        <v>781</v>
      </c>
      <c r="N1383" s="317" t="s">
        <v>781</v>
      </c>
      <c r="O1383" s="336" t="s">
        <v>781</v>
      </c>
      <c r="P1383" s="336" t="s">
        <v>3963</v>
      </c>
      <c r="S1383" s="336">
        <v>1008</v>
      </c>
      <c r="T1383" t="s">
        <v>281</v>
      </c>
    </row>
    <row r="1384" spans="1:20">
      <c r="A1384" s="314">
        <v>1008</v>
      </c>
      <c r="B1384" s="315" t="s">
        <v>11</v>
      </c>
      <c r="C1384" s="316" t="s">
        <v>761</v>
      </c>
      <c r="D1384" s="317" t="s">
        <v>195</v>
      </c>
      <c r="E1384" s="317" t="s">
        <v>781</v>
      </c>
      <c r="F1384" s="318" t="s">
        <v>83</v>
      </c>
      <c r="G1384" s="316">
        <v>495.51</v>
      </c>
      <c r="H1384" s="316" t="s">
        <v>3964</v>
      </c>
      <c r="I1384" s="320" t="s">
        <v>3965</v>
      </c>
      <c r="J1384" s="308" t="s">
        <v>764</v>
      </c>
      <c r="K1384" s="309" t="s">
        <v>781</v>
      </c>
      <c r="L1384" s="321" t="s">
        <v>781</v>
      </c>
      <c r="M1384" s="322" t="s">
        <v>781</v>
      </c>
      <c r="N1384" s="323" t="s">
        <v>781</v>
      </c>
      <c r="O1384" s="324" t="s">
        <v>781</v>
      </c>
      <c r="P1384" s="314" t="s">
        <v>3966</v>
      </c>
      <c r="S1384" s="314">
        <v>1008</v>
      </c>
      <c r="T1384" t="s">
        <v>281</v>
      </c>
    </row>
    <row r="1385" spans="1:20">
      <c r="A1385" s="314">
        <v>1008</v>
      </c>
      <c r="B1385" s="315" t="s">
        <v>11</v>
      </c>
      <c r="C1385" s="316" t="s">
        <v>761</v>
      </c>
      <c r="D1385" s="317" t="s">
        <v>195</v>
      </c>
      <c r="E1385" s="317" t="s">
        <v>781</v>
      </c>
      <c r="F1385" s="318" t="s">
        <v>97</v>
      </c>
      <c r="G1385" s="316">
        <v>155</v>
      </c>
      <c r="H1385" s="316" t="s">
        <v>3967</v>
      </c>
      <c r="I1385" s="320" t="s">
        <v>3968</v>
      </c>
      <c r="J1385" s="308" t="s">
        <v>764</v>
      </c>
      <c r="K1385" s="309" t="s">
        <v>781</v>
      </c>
      <c r="L1385" s="321" t="s">
        <v>781</v>
      </c>
      <c r="M1385" s="322" t="s">
        <v>781</v>
      </c>
      <c r="N1385" s="323" t="s">
        <v>781</v>
      </c>
      <c r="O1385" s="324" t="s">
        <v>781</v>
      </c>
      <c r="P1385" s="314" t="s">
        <v>3969</v>
      </c>
      <c r="S1385" s="314">
        <v>1008</v>
      </c>
      <c r="T1385" t="s">
        <v>281</v>
      </c>
    </row>
    <row r="1386" spans="1:20">
      <c r="A1386" s="314">
        <v>1008</v>
      </c>
      <c r="B1386" s="315" t="s">
        <v>11</v>
      </c>
      <c r="C1386" s="316" t="s">
        <v>761</v>
      </c>
      <c r="D1386" s="317" t="s">
        <v>195</v>
      </c>
      <c r="E1386" s="317" t="s">
        <v>781</v>
      </c>
      <c r="F1386" s="318" t="s">
        <v>85</v>
      </c>
      <c r="G1386" s="316">
        <v>1729.63</v>
      </c>
      <c r="H1386" s="316" t="s">
        <v>3970</v>
      </c>
      <c r="I1386" s="320" t="s">
        <v>3971</v>
      </c>
      <c r="J1386" s="308" t="s">
        <v>764</v>
      </c>
      <c r="K1386" s="309" t="s">
        <v>781</v>
      </c>
      <c r="L1386" s="321" t="s">
        <v>781</v>
      </c>
      <c r="M1386" s="322" t="s">
        <v>781</v>
      </c>
      <c r="N1386" s="323" t="s">
        <v>781</v>
      </c>
      <c r="O1386" s="324" t="s">
        <v>781</v>
      </c>
      <c r="P1386" s="314" t="s">
        <v>3972</v>
      </c>
      <c r="S1386" s="314">
        <v>1008</v>
      </c>
      <c r="T1386" t="s">
        <v>281</v>
      </c>
    </row>
    <row r="1387" spans="1:20">
      <c r="A1387" s="314">
        <v>1008</v>
      </c>
      <c r="B1387" s="315" t="s">
        <v>11</v>
      </c>
      <c r="C1387" s="316" t="s">
        <v>761</v>
      </c>
      <c r="D1387" s="317" t="s">
        <v>195</v>
      </c>
      <c r="E1387" s="317" t="s">
        <v>781</v>
      </c>
      <c r="F1387" s="318" t="s">
        <v>97</v>
      </c>
      <c r="G1387" s="316">
        <v>106.34</v>
      </c>
      <c r="H1387" s="316" t="s">
        <v>3973</v>
      </c>
      <c r="I1387" s="320" t="s">
        <v>3974</v>
      </c>
      <c r="J1387" s="308" t="s">
        <v>764</v>
      </c>
      <c r="K1387" s="309" t="s">
        <v>781</v>
      </c>
      <c r="L1387" s="321" t="s">
        <v>781</v>
      </c>
      <c r="M1387" s="322" t="s">
        <v>781</v>
      </c>
      <c r="N1387" s="323" t="s">
        <v>781</v>
      </c>
      <c r="O1387" s="324" t="s">
        <v>781</v>
      </c>
      <c r="P1387" s="314" t="s">
        <v>3975</v>
      </c>
      <c r="S1387" s="314">
        <v>1008</v>
      </c>
      <c r="T1387" t="s">
        <v>281</v>
      </c>
    </row>
    <row r="1388" spans="1:20">
      <c r="A1388" s="314">
        <v>1008</v>
      </c>
      <c r="B1388" s="315" t="s">
        <v>11</v>
      </c>
      <c r="C1388" s="316" t="s">
        <v>761</v>
      </c>
      <c r="D1388" s="317" t="s">
        <v>195</v>
      </c>
      <c r="E1388" s="317" t="s">
        <v>781</v>
      </c>
      <c r="F1388" s="318" t="s">
        <v>91</v>
      </c>
      <c r="G1388" s="316">
        <v>260</v>
      </c>
      <c r="H1388" s="316" t="s">
        <v>1152</v>
      </c>
      <c r="I1388" s="320" t="s">
        <v>3976</v>
      </c>
      <c r="J1388" s="308" t="s">
        <v>764</v>
      </c>
      <c r="K1388" s="309" t="s">
        <v>781</v>
      </c>
      <c r="L1388" s="321" t="s">
        <v>781</v>
      </c>
      <c r="M1388" s="322" t="s">
        <v>781</v>
      </c>
      <c r="N1388" s="323" t="s">
        <v>781</v>
      </c>
      <c r="O1388" s="324" t="s">
        <v>781</v>
      </c>
      <c r="P1388" s="314" t="s">
        <v>3977</v>
      </c>
      <c r="S1388" s="314">
        <v>1008</v>
      </c>
      <c r="T1388" t="s">
        <v>281</v>
      </c>
    </row>
    <row r="1389" spans="1:20">
      <c r="A1389" s="326">
        <v>2445</v>
      </c>
      <c r="B1389" s="327" t="s">
        <v>10</v>
      </c>
      <c r="C1389" s="304" t="s">
        <v>754</v>
      </c>
      <c r="D1389" s="304" t="s">
        <v>192</v>
      </c>
      <c r="E1389" s="304" t="s">
        <v>755</v>
      </c>
      <c r="F1389" s="328" t="s">
        <v>35</v>
      </c>
      <c r="G1389" s="304">
        <v>129.91</v>
      </c>
      <c r="H1389" s="304" t="s">
        <v>756</v>
      </c>
      <c r="I1389" s="333" t="s">
        <v>757</v>
      </c>
      <c r="J1389" s="331" t="s">
        <v>781</v>
      </c>
      <c r="K1389" s="312" t="s">
        <v>758</v>
      </c>
      <c r="L1389" s="332" t="s">
        <v>549</v>
      </c>
      <c r="M1389" s="304" t="s">
        <v>781</v>
      </c>
      <c r="N1389" s="304" t="s">
        <v>781</v>
      </c>
      <c r="O1389" s="326" t="s">
        <v>781</v>
      </c>
      <c r="P1389" s="326" t="s">
        <v>3978</v>
      </c>
      <c r="S1389" s="326">
        <v>2445</v>
      </c>
      <c r="T1389" t="s">
        <v>281</v>
      </c>
    </row>
    <row r="1390" spans="1:20">
      <c r="A1390" s="326">
        <v>7034</v>
      </c>
      <c r="B1390" s="327" t="s">
        <v>11</v>
      </c>
      <c r="C1390" s="304" t="s">
        <v>754</v>
      </c>
      <c r="D1390" s="304" t="s">
        <v>196</v>
      </c>
      <c r="E1390" s="304" t="s">
        <v>755</v>
      </c>
      <c r="F1390" s="328" t="s">
        <v>110</v>
      </c>
      <c r="G1390" s="304">
        <v>392.7</v>
      </c>
      <c r="H1390" s="304" t="s">
        <v>756</v>
      </c>
      <c r="I1390" s="333" t="s">
        <v>1007</v>
      </c>
      <c r="J1390" s="308" t="s">
        <v>819</v>
      </c>
      <c r="K1390" s="334" t="s">
        <v>781</v>
      </c>
      <c r="L1390" s="332" t="s">
        <v>781</v>
      </c>
      <c r="M1390" s="304" t="s">
        <v>781</v>
      </c>
      <c r="N1390" s="304" t="s">
        <v>781</v>
      </c>
      <c r="O1390" s="326" t="s">
        <v>781</v>
      </c>
      <c r="P1390" s="326" t="s">
        <v>3979</v>
      </c>
      <c r="S1390" s="326">
        <v>7034</v>
      </c>
      <c r="T1390" t="s">
        <v>281</v>
      </c>
    </row>
    <row r="1391" spans="1:20">
      <c r="A1391" s="336">
        <v>7034</v>
      </c>
      <c r="B1391" s="337" t="s">
        <v>10</v>
      </c>
      <c r="C1391" s="317" t="s">
        <v>754</v>
      </c>
      <c r="D1391" s="317" t="s">
        <v>192</v>
      </c>
      <c r="E1391" s="317" t="s">
        <v>755</v>
      </c>
      <c r="F1391" s="338" t="s">
        <v>35</v>
      </c>
      <c r="G1391" s="339">
        <v>11502.37</v>
      </c>
      <c r="H1391" s="317" t="s">
        <v>756</v>
      </c>
      <c r="I1391" s="340" t="s">
        <v>757</v>
      </c>
      <c r="J1391" s="331" t="s">
        <v>781</v>
      </c>
      <c r="K1391" s="312" t="s">
        <v>758</v>
      </c>
      <c r="L1391" s="341" t="s">
        <v>549</v>
      </c>
      <c r="M1391" s="317" t="s">
        <v>781</v>
      </c>
      <c r="N1391" s="317" t="s">
        <v>781</v>
      </c>
      <c r="O1391" s="336" t="s">
        <v>781</v>
      </c>
      <c r="P1391" s="336" t="s">
        <v>3980</v>
      </c>
      <c r="S1391" s="336">
        <v>7034</v>
      </c>
      <c r="T1391" t="s">
        <v>281</v>
      </c>
    </row>
    <row r="1392" spans="1:20">
      <c r="A1392" s="314">
        <v>7034</v>
      </c>
      <c r="B1392" s="315" t="s">
        <v>11</v>
      </c>
      <c r="C1392" s="316" t="s">
        <v>761</v>
      </c>
      <c r="D1392" s="317" t="s">
        <v>195</v>
      </c>
      <c r="E1392" s="317" t="s">
        <v>781</v>
      </c>
      <c r="F1392" s="318" t="s">
        <v>107</v>
      </c>
      <c r="G1392" s="316">
        <v>3267.16</v>
      </c>
      <c r="H1392" s="316" t="s">
        <v>1070</v>
      </c>
      <c r="I1392" s="320" t="s">
        <v>3981</v>
      </c>
      <c r="J1392" s="308" t="s">
        <v>764</v>
      </c>
      <c r="K1392" s="309" t="s">
        <v>781</v>
      </c>
      <c r="L1392" s="321" t="s">
        <v>781</v>
      </c>
      <c r="M1392" s="322" t="s">
        <v>781</v>
      </c>
      <c r="N1392" s="323" t="s">
        <v>781</v>
      </c>
      <c r="O1392" s="324" t="s">
        <v>781</v>
      </c>
      <c r="P1392" s="314" t="s">
        <v>3982</v>
      </c>
      <c r="S1392" s="314">
        <v>7034</v>
      </c>
      <c r="T1392" t="s">
        <v>281</v>
      </c>
    </row>
    <row r="1393" spans="1:20">
      <c r="A1393" s="314">
        <v>7034</v>
      </c>
      <c r="B1393" s="315" t="s">
        <v>11</v>
      </c>
      <c r="C1393" s="316" t="s">
        <v>761</v>
      </c>
      <c r="D1393" s="317" t="s">
        <v>195</v>
      </c>
      <c r="E1393" s="317" t="s">
        <v>781</v>
      </c>
      <c r="F1393" s="318" t="s">
        <v>105</v>
      </c>
      <c r="G1393" s="316">
        <v>445.98</v>
      </c>
      <c r="H1393" s="316" t="s">
        <v>3983</v>
      </c>
      <c r="I1393" s="320" t="s">
        <v>3981</v>
      </c>
      <c r="J1393" s="308" t="s">
        <v>764</v>
      </c>
      <c r="K1393" s="309" t="s">
        <v>781</v>
      </c>
      <c r="L1393" s="321" t="s">
        <v>781</v>
      </c>
      <c r="M1393" s="322" t="s">
        <v>781</v>
      </c>
      <c r="N1393" s="323" t="s">
        <v>781</v>
      </c>
      <c r="O1393" s="324" t="s">
        <v>781</v>
      </c>
      <c r="P1393" s="314" t="s">
        <v>3984</v>
      </c>
      <c r="S1393" s="314">
        <v>7034</v>
      </c>
      <c r="T1393" t="s">
        <v>281</v>
      </c>
    </row>
    <row r="1394" spans="1:20">
      <c r="A1394" s="314">
        <v>7034</v>
      </c>
      <c r="B1394" s="315" t="s">
        <v>11</v>
      </c>
      <c r="C1394" s="316" t="s">
        <v>761</v>
      </c>
      <c r="D1394" s="317" t="s">
        <v>195</v>
      </c>
      <c r="E1394" s="317" t="s">
        <v>781</v>
      </c>
      <c r="F1394" s="318" t="s">
        <v>107</v>
      </c>
      <c r="G1394" s="316">
        <v>624.96</v>
      </c>
      <c r="H1394" s="316" t="s">
        <v>3983</v>
      </c>
      <c r="I1394" s="320" t="s">
        <v>3981</v>
      </c>
      <c r="J1394" s="308" t="s">
        <v>764</v>
      </c>
      <c r="K1394" s="309" t="s">
        <v>781</v>
      </c>
      <c r="L1394" s="321" t="s">
        <v>781</v>
      </c>
      <c r="M1394" s="322" t="s">
        <v>781</v>
      </c>
      <c r="N1394" s="323" t="s">
        <v>781</v>
      </c>
      <c r="O1394" s="324" t="s">
        <v>781</v>
      </c>
      <c r="P1394" s="314" t="s">
        <v>3985</v>
      </c>
      <c r="S1394" s="314">
        <v>7034</v>
      </c>
      <c r="T1394" t="s">
        <v>281</v>
      </c>
    </row>
    <row r="1395" spans="1:20">
      <c r="A1395" s="314">
        <v>7034</v>
      </c>
      <c r="B1395" s="315" t="s">
        <v>11</v>
      </c>
      <c r="C1395" s="316" t="s">
        <v>761</v>
      </c>
      <c r="D1395" s="317" t="s">
        <v>195</v>
      </c>
      <c r="E1395" s="317" t="s">
        <v>781</v>
      </c>
      <c r="F1395" s="318" t="s">
        <v>107</v>
      </c>
      <c r="G1395" s="316">
        <v>2630.38</v>
      </c>
      <c r="H1395" s="316" t="s">
        <v>3986</v>
      </c>
      <c r="I1395" s="320" t="s">
        <v>3981</v>
      </c>
      <c r="J1395" s="308" t="s">
        <v>764</v>
      </c>
      <c r="K1395" s="309" t="s">
        <v>781</v>
      </c>
      <c r="L1395" s="321" t="s">
        <v>781</v>
      </c>
      <c r="M1395" s="322" t="s">
        <v>781</v>
      </c>
      <c r="N1395" s="323" t="s">
        <v>781</v>
      </c>
      <c r="O1395" s="324" t="s">
        <v>781</v>
      </c>
      <c r="P1395" s="314" t="s">
        <v>3987</v>
      </c>
      <c r="S1395" s="314">
        <v>7034</v>
      </c>
      <c r="T1395" t="s">
        <v>281</v>
      </c>
    </row>
    <row r="1396" spans="1:20">
      <c r="A1396" s="314">
        <v>7034</v>
      </c>
      <c r="B1396" s="315" t="s">
        <v>11</v>
      </c>
      <c r="C1396" s="316" t="s">
        <v>761</v>
      </c>
      <c r="D1396" s="317" t="s">
        <v>195</v>
      </c>
      <c r="E1396" s="317" t="s">
        <v>781</v>
      </c>
      <c r="F1396" s="318" t="s">
        <v>107</v>
      </c>
      <c r="G1396" s="316">
        <v>665</v>
      </c>
      <c r="H1396" s="316" t="s">
        <v>3988</v>
      </c>
      <c r="I1396" s="320" t="s">
        <v>3989</v>
      </c>
      <c r="J1396" s="308" t="s">
        <v>764</v>
      </c>
      <c r="K1396" s="309" t="s">
        <v>781</v>
      </c>
      <c r="L1396" s="321" t="s">
        <v>781</v>
      </c>
      <c r="M1396" s="322" t="s">
        <v>781</v>
      </c>
      <c r="N1396" s="323" t="s">
        <v>781</v>
      </c>
      <c r="O1396" s="324" t="s">
        <v>781</v>
      </c>
      <c r="P1396" s="314" t="s">
        <v>3990</v>
      </c>
      <c r="S1396" s="314">
        <v>7034</v>
      </c>
      <c r="T1396" t="s">
        <v>281</v>
      </c>
    </row>
    <row r="1397" spans="1:20">
      <c r="A1397" s="314">
        <v>7034</v>
      </c>
      <c r="B1397" s="315" t="s">
        <v>11</v>
      </c>
      <c r="C1397" s="316" t="s">
        <v>761</v>
      </c>
      <c r="D1397" s="317" t="s">
        <v>195</v>
      </c>
      <c r="E1397" s="317" t="s">
        <v>781</v>
      </c>
      <c r="F1397" s="318" t="s">
        <v>97</v>
      </c>
      <c r="G1397" s="316">
        <v>1121.3699999999999</v>
      </c>
      <c r="H1397" s="316" t="s">
        <v>3967</v>
      </c>
      <c r="I1397" s="320" t="s">
        <v>3991</v>
      </c>
      <c r="J1397" s="308" t="s">
        <v>764</v>
      </c>
      <c r="K1397" s="309" t="s">
        <v>781</v>
      </c>
      <c r="L1397" s="321" t="s">
        <v>781</v>
      </c>
      <c r="M1397" s="322" t="s">
        <v>781</v>
      </c>
      <c r="N1397" s="323" t="s">
        <v>781</v>
      </c>
      <c r="O1397" s="324" t="s">
        <v>781</v>
      </c>
      <c r="P1397" s="314" t="s">
        <v>3992</v>
      </c>
      <c r="S1397" s="314">
        <v>7034</v>
      </c>
      <c r="T1397" t="s">
        <v>281</v>
      </c>
    </row>
    <row r="1398" spans="1:20">
      <c r="A1398" s="314">
        <v>7034</v>
      </c>
      <c r="B1398" s="315" t="s">
        <v>11</v>
      </c>
      <c r="C1398" s="316" t="s">
        <v>761</v>
      </c>
      <c r="D1398" s="317" t="s">
        <v>195</v>
      </c>
      <c r="E1398" s="317" t="s">
        <v>781</v>
      </c>
      <c r="F1398" s="318" t="s">
        <v>71</v>
      </c>
      <c r="G1398" s="316">
        <v>2088.8000000000002</v>
      </c>
      <c r="H1398" s="316" t="s">
        <v>1158</v>
      </c>
      <c r="I1398" s="320" t="s">
        <v>3993</v>
      </c>
      <c r="J1398" s="308" t="s">
        <v>764</v>
      </c>
      <c r="K1398" s="309" t="s">
        <v>781</v>
      </c>
      <c r="L1398" s="321" t="s">
        <v>781</v>
      </c>
      <c r="M1398" s="322" t="s">
        <v>781</v>
      </c>
      <c r="N1398" s="323" t="s">
        <v>781</v>
      </c>
      <c r="O1398" s="324" t="s">
        <v>781</v>
      </c>
      <c r="P1398" s="314" t="s">
        <v>3994</v>
      </c>
      <c r="S1398" s="314">
        <v>7034</v>
      </c>
      <c r="T1398" t="s">
        <v>281</v>
      </c>
    </row>
    <row r="1399" spans="1:20">
      <c r="A1399" s="314">
        <v>7034</v>
      </c>
      <c r="B1399" s="315" t="s">
        <v>11</v>
      </c>
      <c r="C1399" s="316" t="s">
        <v>761</v>
      </c>
      <c r="D1399" s="317" t="s">
        <v>195</v>
      </c>
      <c r="E1399" s="317" t="s">
        <v>781</v>
      </c>
      <c r="F1399" s="318" t="s">
        <v>91</v>
      </c>
      <c r="G1399" s="316">
        <v>467.5</v>
      </c>
      <c r="H1399" s="316" t="s">
        <v>3995</v>
      </c>
      <c r="I1399" s="320" t="s">
        <v>2019</v>
      </c>
      <c r="J1399" s="308" t="s">
        <v>764</v>
      </c>
      <c r="K1399" s="309" t="s">
        <v>781</v>
      </c>
      <c r="L1399" s="321" t="s">
        <v>781</v>
      </c>
      <c r="M1399" s="322" t="s">
        <v>781</v>
      </c>
      <c r="N1399" s="323" t="s">
        <v>781</v>
      </c>
      <c r="O1399" s="324" t="s">
        <v>781</v>
      </c>
      <c r="P1399" s="314" t="s">
        <v>3996</v>
      </c>
      <c r="S1399" s="314">
        <v>7034</v>
      </c>
      <c r="T1399" t="s">
        <v>281</v>
      </c>
    </row>
    <row r="1400" spans="1:20">
      <c r="A1400" s="314">
        <v>7034</v>
      </c>
      <c r="B1400" s="315" t="s">
        <v>11</v>
      </c>
      <c r="C1400" s="316" t="s">
        <v>754</v>
      </c>
      <c r="D1400" s="317" t="s">
        <v>196</v>
      </c>
      <c r="E1400" s="317" t="s">
        <v>781</v>
      </c>
      <c r="F1400" s="318" t="s">
        <v>85</v>
      </c>
      <c r="G1400" s="316">
        <v>5466</v>
      </c>
      <c r="H1400" s="316" t="s">
        <v>3997</v>
      </c>
      <c r="I1400" s="320" t="s">
        <v>3998</v>
      </c>
      <c r="J1400" s="308" t="s">
        <v>819</v>
      </c>
      <c r="K1400" s="309" t="s">
        <v>781</v>
      </c>
      <c r="L1400" s="321" t="s">
        <v>781</v>
      </c>
      <c r="M1400" s="322" t="s">
        <v>781</v>
      </c>
      <c r="N1400" s="323" t="s">
        <v>781</v>
      </c>
      <c r="O1400" s="324" t="s">
        <v>781</v>
      </c>
      <c r="P1400" s="314" t="s">
        <v>3999</v>
      </c>
      <c r="S1400" s="314">
        <v>7034</v>
      </c>
      <c r="T1400" t="s">
        <v>281</v>
      </c>
    </row>
    <row r="1401" spans="1:20">
      <c r="A1401" s="314">
        <v>7034</v>
      </c>
      <c r="B1401" s="315" t="s">
        <v>11</v>
      </c>
      <c r="C1401" s="316" t="s">
        <v>754</v>
      </c>
      <c r="D1401" s="317" t="s">
        <v>196</v>
      </c>
      <c r="E1401" s="317" t="s">
        <v>781</v>
      </c>
      <c r="F1401" s="318" t="s">
        <v>85</v>
      </c>
      <c r="G1401" s="316">
        <v>10341</v>
      </c>
      <c r="H1401" s="316" t="s">
        <v>3997</v>
      </c>
      <c r="I1401" s="320" t="s">
        <v>4000</v>
      </c>
      <c r="J1401" s="308" t="s">
        <v>819</v>
      </c>
      <c r="K1401" s="309" t="s">
        <v>781</v>
      </c>
      <c r="L1401" s="321" t="s">
        <v>781</v>
      </c>
      <c r="M1401" s="322" t="s">
        <v>781</v>
      </c>
      <c r="N1401" s="323" t="s">
        <v>781</v>
      </c>
      <c r="O1401" s="324" t="s">
        <v>781</v>
      </c>
      <c r="P1401" s="314" t="s">
        <v>4001</v>
      </c>
      <c r="S1401" s="314">
        <v>7034</v>
      </c>
      <c r="T1401" t="s">
        <v>281</v>
      </c>
    </row>
    <row r="1402" spans="1:20">
      <c r="A1402" s="314">
        <v>7034</v>
      </c>
      <c r="B1402" s="315" t="s">
        <v>11</v>
      </c>
      <c r="C1402" s="316" t="s">
        <v>754</v>
      </c>
      <c r="D1402" s="317" t="s">
        <v>196</v>
      </c>
      <c r="E1402" s="317" t="s">
        <v>781</v>
      </c>
      <c r="F1402" s="318" t="s">
        <v>83</v>
      </c>
      <c r="G1402" s="316">
        <v>5800</v>
      </c>
      <c r="H1402" s="316" t="s">
        <v>4002</v>
      </c>
      <c r="I1402" s="320" t="s">
        <v>4003</v>
      </c>
      <c r="J1402" s="308" t="s">
        <v>819</v>
      </c>
      <c r="K1402" s="309" t="s">
        <v>781</v>
      </c>
      <c r="L1402" s="321" t="s">
        <v>781</v>
      </c>
      <c r="M1402" s="322" t="s">
        <v>781</v>
      </c>
      <c r="N1402" s="323" t="s">
        <v>781</v>
      </c>
      <c r="O1402" s="324" t="s">
        <v>781</v>
      </c>
      <c r="P1402" s="314" t="s">
        <v>4004</v>
      </c>
      <c r="S1402" s="314">
        <v>7034</v>
      </c>
      <c r="T1402" t="s">
        <v>281</v>
      </c>
    </row>
    <row r="1403" spans="1:20">
      <c r="A1403" s="314">
        <v>7034</v>
      </c>
      <c r="B1403" s="315" t="s">
        <v>11</v>
      </c>
      <c r="C1403" s="316" t="s">
        <v>754</v>
      </c>
      <c r="D1403" s="317" t="s">
        <v>196</v>
      </c>
      <c r="E1403" s="317" t="s">
        <v>781</v>
      </c>
      <c r="F1403" s="318" t="s">
        <v>77</v>
      </c>
      <c r="G1403" s="316">
        <v>1065.1500000000001</v>
      </c>
      <c r="H1403" s="316" t="s">
        <v>4005</v>
      </c>
      <c r="I1403" s="320" t="s">
        <v>4006</v>
      </c>
      <c r="J1403" s="308" t="s">
        <v>819</v>
      </c>
      <c r="K1403" s="309" t="s">
        <v>781</v>
      </c>
      <c r="L1403" s="321" t="s">
        <v>781</v>
      </c>
      <c r="M1403" s="322" t="s">
        <v>781</v>
      </c>
      <c r="N1403" s="323" t="s">
        <v>781</v>
      </c>
      <c r="O1403" s="324" t="s">
        <v>781</v>
      </c>
      <c r="P1403" s="314" t="s">
        <v>4007</v>
      </c>
      <c r="S1403" s="314">
        <v>7034</v>
      </c>
      <c r="T1403" t="s">
        <v>281</v>
      </c>
    </row>
    <row r="1404" spans="1:20">
      <c r="A1404" s="314">
        <v>7034</v>
      </c>
      <c r="B1404" s="315" t="s">
        <v>11</v>
      </c>
      <c r="C1404" s="316" t="s">
        <v>754</v>
      </c>
      <c r="D1404" s="317" t="s">
        <v>196</v>
      </c>
      <c r="E1404" s="317" t="s">
        <v>781</v>
      </c>
      <c r="F1404" s="318" t="s">
        <v>77</v>
      </c>
      <c r="G1404" s="316">
        <v>3604.31</v>
      </c>
      <c r="H1404" s="316" t="s">
        <v>4005</v>
      </c>
      <c r="I1404" s="320" t="s">
        <v>4008</v>
      </c>
      <c r="J1404" s="308" t="s">
        <v>819</v>
      </c>
      <c r="K1404" s="309" t="s">
        <v>781</v>
      </c>
      <c r="L1404" s="321" t="s">
        <v>781</v>
      </c>
      <c r="M1404" s="322" t="s">
        <v>781</v>
      </c>
      <c r="N1404" s="323" t="s">
        <v>781</v>
      </c>
      <c r="O1404" s="324" t="s">
        <v>781</v>
      </c>
      <c r="P1404" s="314" t="s">
        <v>4009</v>
      </c>
      <c r="S1404" s="314">
        <v>7034</v>
      </c>
      <c r="T1404" t="s">
        <v>281</v>
      </c>
    </row>
    <row r="1405" spans="1:20">
      <c r="A1405" s="314">
        <v>7034</v>
      </c>
      <c r="B1405" s="315" t="s">
        <v>11</v>
      </c>
      <c r="C1405" s="316" t="s">
        <v>754</v>
      </c>
      <c r="D1405" s="317" t="s">
        <v>196</v>
      </c>
      <c r="E1405" s="317" t="s">
        <v>781</v>
      </c>
      <c r="F1405" s="318" t="s">
        <v>85</v>
      </c>
      <c r="G1405" s="316">
        <v>3243.6</v>
      </c>
      <c r="H1405" s="316" t="s">
        <v>4010</v>
      </c>
      <c r="I1405" s="320" t="s">
        <v>4011</v>
      </c>
      <c r="J1405" s="308" t="s">
        <v>2691</v>
      </c>
      <c r="K1405" s="309" t="s">
        <v>781</v>
      </c>
      <c r="L1405" s="321" t="s">
        <v>1321</v>
      </c>
      <c r="M1405" s="351" t="s">
        <v>2016</v>
      </c>
      <c r="N1405" s="323" t="s">
        <v>781</v>
      </c>
      <c r="O1405" s="324" t="s">
        <v>756</v>
      </c>
      <c r="P1405" s="314" t="s">
        <v>4012</v>
      </c>
      <c r="S1405" s="314">
        <v>7034</v>
      </c>
      <c r="T1405" t="s">
        <v>281</v>
      </c>
    </row>
    <row r="1406" spans="1:20">
      <c r="A1406" s="314">
        <v>7034</v>
      </c>
      <c r="B1406" s="315" t="s">
        <v>11</v>
      </c>
      <c r="C1406" s="316" t="s">
        <v>754</v>
      </c>
      <c r="D1406" s="317" t="s">
        <v>196</v>
      </c>
      <c r="E1406" s="317" t="s">
        <v>781</v>
      </c>
      <c r="F1406" s="318" t="s">
        <v>103</v>
      </c>
      <c r="G1406" s="316">
        <v>609.6</v>
      </c>
      <c r="H1406" s="316" t="s">
        <v>4010</v>
      </c>
      <c r="I1406" s="320" t="s">
        <v>4013</v>
      </c>
      <c r="J1406" s="308" t="s">
        <v>2691</v>
      </c>
      <c r="K1406" s="309" t="s">
        <v>781</v>
      </c>
      <c r="L1406" s="321" t="s">
        <v>1321</v>
      </c>
      <c r="M1406" s="351" t="s">
        <v>2016</v>
      </c>
      <c r="N1406" s="323" t="s">
        <v>781</v>
      </c>
      <c r="O1406" s="324" t="s">
        <v>756</v>
      </c>
      <c r="P1406" s="314" t="s">
        <v>4014</v>
      </c>
      <c r="S1406" s="314">
        <v>7034</v>
      </c>
      <c r="T1406" t="s">
        <v>281</v>
      </c>
    </row>
    <row r="1407" spans="1:20">
      <c r="A1407" s="314">
        <v>7034</v>
      </c>
      <c r="B1407" s="315" t="s">
        <v>10</v>
      </c>
      <c r="C1407" s="316" t="s">
        <v>754</v>
      </c>
      <c r="D1407" s="317" t="s">
        <v>192</v>
      </c>
      <c r="E1407" s="317" t="s">
        <v>781</v>
      </c>
      <c r="F1407" s="318" t="s">
        <v>4015</v>
      </c>
      <c r="G1407" s="316">
        <v>14250</v>
      </c>
      <c r="H1407" s="316" t="s">
        <v>4016</v>
      </c>
      <c r="I1407" s="320" t="s">
        <v>4017</v>
      </c>
      <c r="J1407" s="335" t="s">
        <v>781</v>
      </c>
      <c r="K1407" s="312" t="s">
        <v>758</v>
      </c>
      <c r="L1407" s="321" t="s">
        <v>549</v>
      </c>
      <c r="M1407" s="322" t="s">
        <v>781</v>
      </c>
      <c r="N1407" s="323" t="s">
        <v>781</v>
      </c>
      <c r="O1407" s="324" t="s">
        <v>781</v>
      </c>
      <c r="P1407" s="314" t="s">
        <v>4018</v>
      </c>
      <c r="S1407" s="314">
        <v>7034</v>
      </c>
      <c r="T1407" t="s">
        <v>281</v>
      </c>
    </row>
    <row r="1408" spans="1:20">
      <c r="A1408" s="326">
        <v>4173</v>
      </c>
      <c r="B1408" s="327" t="s">
        <v>11</v>
      </c>
      <c r="C1408" s="304" t="s">
        <v>754</v>
      </c>
      <c r="D1408" s="304" t="s">
        <v>196</v>
      </c>
      <c r="E1408" s="304" t="s">
        <v>755</v>
      </c>
      <c r="F1408" s="328" t="s">
        <v>69</v>
      </c>
      <c r="G1408" s="304">
        <v>265</v>
      </c>
      <c r="H1408" s="304" t="s">
        <v>756</v>
      </c>
      <c r="I1408" s="333" t="s">
        <v>846</v>
      </c>
      <c r="J1408" s="308" t="s">
        <v>819</v>
      </c>
      <c r="K1408" s="334" t="s">
        <v>781</v>
      </c>
      <c r="L1408" s="332" t="s">
        <v>781</v>
      </c>
      <c r="M1408" s="304" t="s">
        <v>781</v>
      </c>
      <c r="N1408" s="304" t="s">
        <v>781</v>
      </c>
      <c r="O1408" s="326" t="s">
        <v>781</v>
      </c>
      <c r="P1408" s="326" t="s">
        <v>4019</v>
      </c>
      <c r="S1408" s="326">
        <v>4173</v>
      </c>
      <c r="T1408" t="s">
        <v>281</v>
      </c>
    </row>
    <row r="1409" spans="1:20">
      <c r="A1409" s="326">
        <v>2478</v>
      </c>
      <c r="B1409" s="327" t="s">
        <v>10</v>
      </c>
      <c r="C1409" s="304" t="s">
        <v>754</v>
      </c>
      <c r="D1409" s="304" t="s">
        <v>192</v>
      </c>
      <c r="E1409" s="304" t="s">
        <v>755</v>
      </c>
      <c r="F1409" s="328" t="s">
        <v>35</v>
      </c>
      <c r="G1409" s="329">
        <v>9724.73</v>
      </c>
      <c r="H1409" s="371" t="s">
        <v>756</v>
      </c>
      <c r="I1409" s="330" t="s">
        <v>757</v>
      </c>
      <c r="J1409" s="331" t="s">
        <v>781</v>
      </c>
      <c r="K1409" s="312" t="s">
        <v>758</v>
      </c>
      <c r="L1409" s="332" t="s">
        <v>549</v>
      </c>
      <c r="M1409" s="304" t="s">
        <v>781</v>
      </c>
      <c r="N1409" s="304" t="s">
        <v>781</v>
      </c>
      <c r="O1409" s="326" t="s">
        <v>781</v>
      </c>
      <c r="P1409" s="326" t="s">
        <v>4020</v>
      </c>
      <c r="S1409" s="326">
        <v>2478</v>
      </c>
      <c r="T1409" t="s">
        <v>281</v>
      </c>
    </row>
    <row r="1410" spans="1:20">
      <c r="A1410" s="314">
        <v>2478</v>
      </c>
      <c r="B1410" s="315" t="s">
        <v>11</v>
      </c>
      <c r="C1410" s="316" t="s">
        <v>754</v>
      </c>
      <c r="D1410" s="317" t="s">
        <v>196</v>
      </c>
      <c r="E1410" s="346" t="s">
        <v>781</v>
      </c>
      <c r="F1410" s="318" t="s">
        <v>110</v>
      </c>
      <c r="G1410" s="316">
        <v>6766</v>
      </c>
      <c r="H1410" s="319" t="s">
        <v>756</v>
      </c>
      <c r="I1410" s="325" t="s">
        <v>4021</v>
      </c>
      <c r="J1410" s="308" t="s">
        <v>819</v>
      </c>
      <c r="K1410" s="347" t="s">
        <v>781</v>
      </c>
      <c r="L1410" s="321" t="s">
        <v>781</v>
      </c>
      <c r="M1410" s="322" t="s">
        <v>781</v>
      </c>
      <c r="N1410" s="323" t="s">
        <v>781</v>
      </c>
      <c r="O1410" s="324" t="s">
        <v>781</v>
      </c>
      <c r="P1410" s="314" t="s">
        <v>4022</v>
      </c>
      <c r="S1410" s="314">
        <v>2478</v>
      </c>
      <c r="T1410" t="s">
        <v>281</v>
      </c>
    </row>
    <row r="1411" spans="1:20">
      <c r="A1411" s="314">
        <v>2478</v>
      </c>
      <c r="B1411" s="315" t="s">
        <v>11</v>
      </c>
      <c r="C1411" s="316" t="s">
        <v>754</v>
      </c>
      <c r="D1411" s="317" t="s">
        <v>196</v>
      </c>
      <c r="E1411" s="346" t="s">
        <v>781</v>
      </c>
      <c r="F1411" s="318" t="s">
        <v>97</v>
      </c>
      <c r="G1411" s="316">
        <v>214</v>
      </c>
      <c r="H1411" s="319" t="s">
        <v>756</v>
      </c>
      <c r="I1411" s="325" t="s">
        <v>4023</v>
      </c>
      <c r="J1411" s="308" t="s">
        <v>819</v>
      </c>
      <c r="K1411" s="347" t="s">
        <v>781</v>
      </c>
      <c r="L1411" s="321" t="s">
        <v>781</v>
      </c>
      <c r="M1411" s="322" t="s">
        <v>781</v>
      </c>
      <c r="N1411" s="323" t="s">
        <v>781</v>
      </c>
      <c r="O1411" s="324" t="s">
        <v>781</v>
      </c>
      <c r="P1411" s="314" t="s">
        <v>4024</v>
      </c>
      <c r="S1411" s="314">
        <v>2478</v>
      </c>
      <c r="T1411" t="s">
        <v>281</v>
      </c>
    </row>
    <row r="1412" spans="1:20">
      <c r="A1412" s="314">
        <v>2478</v>
      </c>
      <c r="B1412" s="315" t="s">
        <v>11</v>
      </c>
      <c r="C1412" s="316" t="s">
        <v>754</v>
      </c>
      <c r="D1412" s="317" t="s">
        <v>196</v>
      </c>
      <c r="E1412" s="346" t="s">
        <v>781</v>
      </c>
      <c r="F1412" s="318" t="s">
        <v>71</v>
      </c>
      <c r="G1412" s="316">
        <v>184</v>
      </c>
      <c r="H1412" s="319" t="s">
        <v>756</v>
      </c>
      <c r="I1412" s="325" t="s">
        <v>4025</v>
      </c>
      <c r="J1412" s="308" t="s">
        <v>819</v>
      </c>
      <c r="K1412" s="347" t="s">
        <v>781</v>
      </c>
      <c r="L1412" s="321" t="s">
        <v>781</v>
      </c>
      <c r="M1412" s="322" t="s">
        <v>781</v>
      </c>
      <c r="N1412" s="323" t="s">
        <v>781</v>
      </c>
      <c r="O1412" s="324" t="s">
        <v>781</v>
      </c>
      <c r="P1412" s="314" t="s">
        <v>4026</v>
      </c>
      <c r="S1412" s="314">
        <v>2478</v>
      </c>
      <c r="T1412" t="s">
        <v>281</v>
      </c>
    </row>
    <row r="1413" spans="1:20" ht="26">
      <c r="A1413" s="314">
        <v>2478</v>
      </c>
      <c r="B1413" s="315" t="s">
        <v>11</v>
      </c>
      <c r="C1413" s="316" t="s">
        <v>754</v>
      </c>
      <c r="D1413" s="317" t="s">
        <v>196</v>
      </c>
      <c r="E1413" s="346" t="s">
        <v>781</v>
      </c>
      <c r="F1413" s="318" t="s">
        <v>103</v>
      </c>
      <c r="G1413" s="367">
        <v>55999</v>
      </c>
      <c r="H1413" s="319" t="s">
        <v>756</v>
      </c>
      <c r="I1413" s="325" t="s">
        <v>4027</v>
      </c>
      <c r="J1413" s="308" t="s">
        <v>819</v>
      </c>
      <c r="K1413" s="347" t="s">
        <v>781</v>
      </c>
      <c r="L1413" s="321" t="s">
        <v>781</v>
      </c>
      <c r="M1413" s="322" t="s">
        <v>781</v>
      </c>
      <c r="N1413" s="323" t="s">
        <v>781</v>
      </c>
      <c r="O1413" s="324" t="s">
        <v>781</v>
      </c>
      <c r="P1413" s="314" t="s">
        <v>4028</v>
      </c>
      <c r="S1413" s="314">
        <v>2478</v>
      </c>
      <c r="T1413" t="s">
        <v>281</v>
      </c>
    </row>
    <row r="1414" spans="1:20">
      <c r="A1414" s="314">
        <v>2478</v>
      </c>
      <c r="B1414" s="315" t="s">
        <v>11</v>
      </c>
      <c r="C1414" s="316" t="s">
        <v>754</v>
      </c>
      <c r="D1414" s="317" t="s">
        <v>196</v>
      </c>
      <c r="E1414" s="346" t="s">
        <v>781</v>
      </c>
      <c r="F1414" s="318" t="s">
        <v>69</v>
      </c>
      <c r="G1414" s="316">
        <v>86</v>
      </c>
      <c r="H1414" s="319" t="s">
        <v>756</v>
      </c>
      <c r="I1414" s="325" t="s">
        <v>4029</v>
      </c>
      <c r="J1414" s="308" t="s">
        <v>819</v>
      </c>
      <c r="K1414" s="347" t="s">
        <v>781</v>
      </c>
      <c r="L1414" s="321" t="s">
        <v>781</v>
      </c>
      <c r="M1414" s="322" t="s">
        <v>781</v>
      </c>
      <c r="N1414" s="323" t="s">
        <v>781</v>
      </c>
      <c r="O1414" s="324" t="s">
        <v>781</v>
      </c>
      <c r="P1414" s="314" t="s">
        <v>4030</v>
      </c>
      <c r="S1414" s="314">
        <v>2478</v>
      </c>
      <c r="T1414" t="s">
        <v>281</v>
      </c>
    </row>
    <row r="1415" spans="1:20">
      <c r="A1415" s="314">
        <v>2478</v>
      </c>
      <c r="B1415" s="315" t="s">
        <v>11</v>
      </c>
      <c r="C1415" s="316" t="s">
        <v>754</v>
      </c>
      <c r="D1415" s="317" t="s">
        <v>196</v>
      </c>
      <c r="E1415" s="346" t="s">
        <v>781</v>
      </c>
      <c r="F1415" s="318" t="s">
        <v>71</v>
      </c>
      <c r="G1415" s="316">
        <v>23.65</v>
      </c>
      <c r="H1415" s="319" t="s">
        <v>756</v>
      </c>
      <c r="I1415" s="325" t="s">
        <v>4031</v>
      </c>
      <c r="J1415" s="308" t="s">
        <v>819</v>
      </c>
      <c r="K1415" s="347" t="s">
        <v>781</v>
      </c>
      <c r="L1415" s="321" t="s">
        <v>781</v>
      </c>
      <c r="M1415" s="322" t="s">
        <v>781</v>
      </c>
      <c r="N1415" s="323" t="s">
        <v>781</v>
      </c>
      <c r="O1415" s="324" t="s">
        <v>781</v>
      </c>
      <c r="P1415" s="314" t="s">
        <v>4032</v>
      </c>
      <c r="S1415" s="314">
        <v>2478</v>
      </c>
      <c r="T1415" t="s">
        <v>281</v>
      </c>
    </row>
    <row r="1416" spans="1:20">
      <c r="A1416" s="314">
        <v>2478</v>
      </c>
      <c r="B1416" s="315" t="s">
        <v>11</v>
      </c>
      <c r="C1416" s="316" t="s">
        <v>754</v>
      </c>
      <c r="D1416" s="317" t="s">
        <v>196</v>
      </c>
      <c r="E1416" s="346" t="s">
        <v>781</v>
      </c>
      <c r="F1416" s="318" t="s">
        <v>110</v>
      </c>
      <c r="G1416" s="316">
        <v>580.5</v>
      </c>
      <c r="H1416" s="319" t="s">
        <v>756</v>
      </c>
      <c r="I1416" s="325" t="s">
        <v>4033</v>
      </c>
      <c r="J1416" s="308" t="s">
        <v>819</v>
      </c>
      <c r="K1416" s="347" t="s">
        <v>781</v>
      </c>
      <c r="L1416" s="321" t="s">
        <v>781</v>
      </c>
      <c r="M1416" s="322" t="s">
        <v>781</v>
      </c>
      <c r="N1416" s="323" t="s">
        <v>781</v>
      </c>
      <c r="O1416" s="324" t="s">
        <v>781</v>
      </c>
      <c r="P1416" s="314" t="s">
        <v>4034</v>
      </c>
      <c r="S1416" s="314">
        <v>2478</v>
      </c>
      <c r="T1416" t="s">
        <v>281</v>
      </c>
    </row>
    <row r="1417" spans="1:20" ht="26">
      <c r="A1417" s="314">
        <v>2478</v>
      </c>
      <c r="B1417" s="315" t="s">
        <v>11</v>
      </c>
      <c r="C1417" s="316" t="s">
        <v>754</v>
      </c>
      <c r="D1417" s="317" t="s">
        <v>196</v>
      </c>
      <c r="E1417" s="346" t="s">
        <v>781</v>
      </c>
      <c r="F1417" s="318" t="s">
        <v>89</v>
      </c>
      <c r="G1417" s="316">
        <v>5140.8</v>
      </c>
      <c r="H1417" s="319" t="s">
        <v>756</v>
      </c>
      <c r="I1417" s="325" t="s">
        <v>4035</v>
      </c>
      <c r="J1417" s="308" t="s">
        <v>819</v>
      </c>
      <c r="K1417" s="347" t="s">
        <v>781</v>
      </c>
      <c r="L1417" s="321" t="s">
        <v>781</v>
      </c>
      <c r="M1417" s="322" t="s">
        <v>781</v>
      </c>
      <c r="N1417" s="323" t="s">
        <v>781</v>
      </c>
      <c r="O1417" s="324" t="s">
        <v>781</v>
      </c>
      <c r="P1417" s="314" t="s">
        <v>4036</v>
      </c>
      <c r="S1417" s="314">
        <v>2478</v>
      </c>
      <c r="T1417" t="s">
        <v>281</v>
      </c>
    </row>
    <row r="1418" spans="1:20">
      <c r="A1418" s="314">
        <v>2478</v>
      </c>
      <c r="B1418" s="315" t="s">
        <v>11</v>
      </c>
      <c r="C1418" s="316" t="s">
        <v>761</v>
      </c>
      <c r="D1418" s="317" t="s">
        <v>195</v>
      </c>
      <c r="E1418" s="346" t="s">
        <v>781</v>
      </c>
      <c r="F1418" s="318" t="s">
        <v>89</v>
      </c>
      <c r="G1418" s="316">
        <v>170.8</v>
      </c>
      <c r="H1418" s="319" t="s">
        <v>4037</v>
      </c>
      <c r="I1418" s="325" t="s">
        <v>2769</v>
      </c>
      <c r="J1418" s="308" t="s">
        <v>764</v>
      </c>
      <c r="K1418" s="347" t="s">
        <v>781</v>
      </c>
      <c r="L1418" s="321" t="s">
        <v>781</v>
      </c>
      <c r="M1418" s="322" t="s">
        <v>781</v>
      </c>
      <c r="N1418" s="323" t="s">
        <v>781</v>
      </c>
      <c r="O1418" s="324" t="s">
        <v>781</v>
      </c>
      <c r="P1418" s="314" t="s">
        <v>4038</v>
      </c>
      <c r="S1418" s="314">
        <v>2478</v>
      </c>
      <c r="T1418" t="s">
        <v>281</v>
      </c>
    </row>
    <row r="1419" spans="1:20">
      <c r="A1419" s="314">
        <v>2478</v>
      </c>
      <c r="B1419" s="315" t="s">
        <v>11</v>
      </c>
      <c r="C1419" s="316" t="s">
        <v>761</v>
      </c>
      <c r="D1419" s="317" t="s">
        <v>195</v>
      </c>
      <c r="E1419" s="346" t="s">
        <v>781</v>
      </c>
      <c r="F1419" s="318" t="s">
        <v>105</v>
      </c>
      <c r="G1419" s="316">
        <v>215</v>
      </c>
      <c r="H1419" s="319" t="s">
        <v>4039</v>
      </c>
      <c r="I1419" s="325" t="s">
        <v>4040</v>
      </c>
      <c r="J1419" s="308" t="s">
        <v>764</v>
      </c>
      <c r="K1419" s="347" t="s">
        <v>781</v>
      </c>
      <c r="L1419" s="321" t="s">
        <v>781</v>
      </c>
      <c r="M1419" s="322" t="s">
        <v>781</v>
      </c>
      <c r="N1419" s="323" t="s">
        <v>781</v>
      </c>
      <c r="O1419" s="324" t="s">
        <v>781</v>
      </c>
      <c r="P1419" s="314" t="s">
        <v>4041</v>
      </c>
      <c r="S1419" s="314">
        <v>2478</v>
      </c>
      <c r="T1419" t="s">
        <v>281</v>
      </c>
    </row>
    <row r="1420" spans="1:20">
      <c r="A1420" s="314">
        <v>2478</v>
      </c>
      <c r="B1420" s="315" t="s">
        <v>11</v>
      </c>
      <c r="C1420" s="316" t="s">
        <v>761</v>
      </c>
      <c r="D1420" s="317" t="s">
        <v>195</v>
      </c>
      <c r="E1420" s="346" t="s">
        <v>781</v>
      </c>
      <c r="F1420" s="318" t="s">
        <v>105</v>
      </c>
      <c r="G1420" s="316">
        <v>11150</v>
      </c>
      <c r="H1420" s="319" t="s">
        <v>4042</v>
      </c>
      <c r="I1420" s="325" t="s">
        <v>4043</v>
      </c>
      <c r="J1420" s="308" t="s">
        <v>764</v>
      </c>
      <c r="K1420" s="347" t="s">
        <v>781</v>
      </c>
      <c r="L1420" s="321" t="s">
        <v>781</v>
      </c>
      <c r="M1420" s="322" t="s">
        <v>781</v>
      </c>
      <c r="N1420" s="323" t="s">
        <v>781</v>
      </c>
      <c r="O1420" s="324" t="s">
        <v>781</v>
      </c>
      <c r="P1420" s="314" t="s">
        <v>4044</v>
      </c>
      <c r="S1420" s="314">
        <v>2478</v>
      </c>
      <c r="T1420" t="s">
        <v>281</v>
      </c>
    </row>
    <row r="1421" spans="1:20">
      <c r="A1421" s="314">
        <v>2478</v>
      </c>
      <c r="B1421" s="315" t="s">
        <v>11</v>
      </c>
      <c r="C1421" s="316" t="s">
        <v>761</v>
      </c>
      <c r="D1421" s="317" t="s">
        <v>195</v>
      </c>
      <c r="E1421" s="346" t="s">
        <v>781</v>
      </c>
      <c r="F1421" s="318" t="s">
        <v>91</v>
      </c>
      <c r="G1421" s="316">
        <v>600</v>
      </c>
      <c r="H1421" s="319" t="s">
        <v>4045</v>
      </c>
      <c r="I1421" s="325" t="s">
        <v>4046</v>
      </c>
      <c r="J1421" s="308" t="s">
        <v>764</v>
      </c>
      <c r="K1421" s="347" t="s">
        <v>781</v>
      </c>
      <c r="L1421" s="321" t="s">
        <v>781</v>
      </c>
      <c r="M1421" s="322" t="s">
        <v>781</v>
      </c>
      <c r="N1421" s="323" t="s">
        <v>781</v>
      </c>
      <c r="O1421" s="324" t="s">
        <v>781</v>
      </c>
      <c r="P1421" s="314" t="s">
        <v>4047</v>
      </c>
      <c r="S1421" s="314">
        <v>2478</v>
      </c>
      <c r="T1421" t="s">
        <v>281</v>
      </c>
    </row>
    <row r="1422" spans="1:20" ht="26">
      <c r="A1422" s="314">
        <v>2478</v>
      </c>
      <c r="B1422" s="315" t="s">
        <v>11</v>
      </c>
      <c r="C1422" s="316" t="s">
        <v>761</v>
      </c>
      <c r="D1422" s="317" t="s">
        <v>195</v>
      </c>
      <c r="E1422" s="346" t="s">
        <v>781</v>
      </c>
      <c r="F1422" s="318" t="s">
        <v>71</v>
      </c>
      <c r="G1422" s="316">
        <v>50</v>
      </c>
      <c r="H1422" s="319" t="s">
        <v>4048</v>
      </c>
      <c r="I1422" s="325" t="s">
        <v>4049</v>
      </c>
      <c r="J1422" s="308" t="s">
        <v>764</v>
      </c>
      <c r="K1422" s="347" t="s">
        <v>781</v>
      </c>
      <c r="L1422" s="321" t="s">
        <v>781</v>
      </c>
      <c r="M1422" s="322" t="s">
        <v>781</v>
      </c>
      <c r="N1422" s="323" t="s">
        <v>781</v>
      </c>
      <c r="O1422" s="324" t="s">
        <v>781</v>
      </c>
      <c r="P1422" s="314" t="s">
        <v>4050</v>
      </c>
      <c r="S1422" s="314">
        <v>2478</v>
      </c>
      <c r="T1422" t="s">
        <v>281</v>
      </c>
    </row>
    <row r="1423" spans="1:20">
      <c r="A1423" s="314">
        <v>2478</v>
      </c>
      <c r="B1423" s="315" t="s">
        <v>11</v>
      </c>
      <c r="C1423" s="316" t="s">
        <v>761</v>
      </c>
      <c r="D1423" s="317" t="s">
        <v>195</v>
      </c>
      <c r="E1423" s="346" t="s">
        <v>781</v>
      </c>
      <c r="F1423" s="318" t="s">
        <v>85</v>
      </c>
      <c r="G1423" s="316">
        <v>7754.03</v>
      </c>
      <c r="H1423" s="319" t="s">
        <v>1597</v>
      </c>
      <c r="I1423" s="325" t="s">
        <v>4051</v>
      </c>
      <c r="J1423" s="308" t="s">
        <v>764</v>
      </c>
      <c r="K1423" s="347" t="s">
        <v>781</v>
      </c>
      <c r="L1423" s="321" t="s">
        <v>781</v>
      </c>
      <c r="M1423" s="322" t="s">
        <v>781</v>
      </c>
      <c r="N1423" s="323" t="s">
        <v>781</v>
      </c>
      <c r="O1423" s="324" t="s">
        <v>781</v>
      </c>
      <c r="P1423" s="314" t="s">
        <v>4052</v>
      </c>
      <c r="S1423" s="314">
        <v>2478</v>
      </c>
      <c r="T1423" t="s">
        <v>281</v>
      </c>
    </row>
    <row r="1424" spans="1:20">
      <c r="A1424" s="314">
        <v>2478</v>
      </c>
      <c r="B1424" s="315" t="s">
        <v>11</v>
      </c>
      <c r="C1424" s="316" t="s">
        <v>761</v>
      </c>
      <c r="D1424" s="317" t="s">
        <v>195</v>
      </c>
      <c r="E1424" s="346" t="s">
        <v>781</v>
      </c>
      <c r="F1424" s="318" t="s">
        <v>110</v>
      </c>
      <c r="G1424" s="316">
        <v>700</v>
      </c>
      <c r="H1424" s="319" t="s">
        <v>4053</v>
      </c>
      <c r="I1424" s="325" t="s">
        <v>4054</v>
      </c>
      <c r="J1424" s="308" t="s">
        <v>764</v>
      </c>
      <c r="K1424" s="347" t="s">
        <v>781</v>
      </c>
      <c r="L1424" s="321" t="s">
        <v>781</v>
      </c>
      <c r="M1424" s="322" t="s">
        <v>781</v>
      </c>
      <c r="N1424" s="323" t="s">
        <v>781</v>
      </c>
      <c r="O1424" s="324" t="s">
        <v>781</v>
      </c>
      <c r="P1424" s="314" t="s">
        <v>4055</v>
      </c>
      <c r="S1424" s="314">
        <v>2478</v>
      </c>
      <c r="T1424" t="s">
        <v>281</v>
      </c>
    </row>
    <row r="1425" spans="1:20" ht="26">
      <c r="A1425" s="314">
        <v>2478</v>
      </c>
      <c r="B1425" s="315" t="s">
        <v>11</v>
      </c>
      <c r="C1425" s="316" t="s">
        <v>761</v>
      </c>
      <c r="D1425" s="317" t="s">
        <v>195</v>
      </c>
      <c r="E1425" s="346" t="s">
        <v>781</v>
      </c>
      <c r="F1425" s="318" t="s">
        <v>89</v>
      </c>
      <c r="G1425" s="316">
        <v>235</v>
      </c>
      <c r="H1425" s="319" t="s">
        <v>4056</v>
      </c>
      <c r="I1425" s="325" t="s">
        <v>4057</v>
      </c>
      <c r="J1425" s="308" t="s">
        <v>764</v>
      </c>
      <c r="K1425" s="347" t="s">
        <v>781</v>
      </c>
      <c r="L1425" s="321" t="s">
        <v>781</v>
      </c>
      <c r="M1425" s="322" t="s">
        <v>781</v>
      </c>
      <c r="N1425" s="323" t="s">
        <v>781</v>
      </c>
      <c r="O1425" s="324" t="s">
        <v>781</v>
      </c>
      <c r="P1425" s="314" t="s">
        <v>4058</v>
      </c>
      <c r="S1425" s="314">
        <v>2478</v>
      </c>
      <c r="T1425" t="s">
        <v>281</v>
      </c>
    </row>
    <row r="1426" spans="1:20">
      <c r="A1426" s="314">
        <v>2478</v>
      </c>
      <c r="B1426" s="315" t="s">
        <v>11</v>
      </c>
      <c r="C1426" s="316" t="s">
        <v>761</v>
      </c>
      <c r="D1426" s="317" t="s">
        <v>195</v>
      </c>
      <c r="E1426" s="346" t="s">
        <v>781</v>
      </c>
      <c r="F1426" s="318" t="s">
        <v>103</v>
      </c>
      <c r="G1426" s="316">
        <v>19.440000000000001</v>
      </c>
      <c r="H1426" s="319" t="s">
        <v>4059</v>
      </c>
      <c r="I1426" s="325" t="s">
        <v>4060</v>
      </c>
      <c r="J1426" s="308" t="s">
        <v>764</v>
      </c>
      <c r="K1426" s="347" t="s">
        <v>781</v>
      </c>
      <c r="L1426" s="321" t="s">
        <v>781</v>
      </c>
      <c r="M1426" s="322" t="s">
        <v>781</v>
      </c>
      <c r="N1426" s="323" t="s">
        <v>781</v>
      </c>
      <c r="O1426" s="324" t="s">
        <v>781</v>
      </c>
      <c r="P1426" s="314" t="s">
        <v>4061</v>
      </c>
      <c r="S1426" s="314">
        <v>2478</v>
      </c>
      <c r="T1426" t="s">
        <v>281</v>
      </c>
    </row>
    <row r="1427" spans="1:20">
      <c r="A1427" s="314">
        <v>2478</v>
      </c>
      <c r="B1427" s="315" t="s">
        <v>11</v>
      </c>
      <c r="C1427" s="316" t="s">
        <v>761</v>
      </c>
      <c r="D1427" s="317" t="s">
        <v>195</v>
      </c>
      <c r="E1427" s="346" t="s">
        <v>781</v>
      </c>
      <c r="F1427" s="318" t="s">
        <v>77</v>
      </c>
      <c r="G1427" s="316">
        <v>200</v>
      </c>
      <c r="H1427" s="319" t="s">
        <v>4062</v>
      </c>
      <c r="I1427" s="325" t="s">
        <v>4063</v>
      </c>
      <c r="J1427" s="308" t="s">
        <v>764</v>
      </c>
      <c r="K1427" s="347" t="s">
        <v>781</v>
      </c>
      <c r="L1427" s="321" t="s">
        <v>781</v>
      </c>
      <c r="M1427" s="322" t="s">
        <v>781</v>
      </c>
      <c r="N1427" s="323" t="s">
        <v>781</v>
      </c>
      <c r="O1427" s="324" t="s">
        <v>781</v>
      </c>
      <c r="P1427" s="314" t="s">
        <v>4064</v>
      </c>
      <c r="S1427" s="314">
        <v>2478</v>
      </c>
      <c r="T1427" t="s">
        <v>281</v>
      </c>
    </row>
    <row r="1428" spans="1:20">
      <c r="A1428" s="314">
        <v>2478</v>
      </c>
      <c r="B1428" s="315" t="s">
        <v>11</v>
      </c>
      <c r="C1428" s="316" t="s">
        <v>761</v>
      </c>
      <c r="D1428" s="317" t="s">
        <v>195</v>
      </c>
      <c r="E1428" s="346" t="s">
        <v>781</v>
      </c>
      <c r="F1428" s="318" t="s">
        <v>85</v>
      </c>
      <c r="G1428" s="316">
        <v>3974</v>
      </c>
      <c r="H1428" s="319" t="s">
        <v>4065</v>
      </c>
      <c r="I1428" s="325" t="s">
        <v>4066</v>
      </c>
      <c r="J1428" s="308" t="s">
        <v>764</v>
      </c>
      <c r="K1428" s="347" t="s">
        <v>781</v>
      </c>
      <c r="L1428" s="321" t="s">
        <v>781</v>
      </c>
      <c r="M1428" s="322" t="s">
        <v>781</v>
      </c>
      <c r="N1428" s="323" t="s">
        <v>781</v>
      </c>
      <c r="O1428" s="324" t="s">
        <v>781</v>
      </c>
      <c r="P1428" s="314" t="s">
        <v>4067</v>
      </c>
      <c r="S1428" s="314">
        <v>2478</v>
      </c>
      <c r="T1428" t="s">
        <v>281</v>
      </c>
    </row>
    <row r="1429" spans="1:20">
      <c r="A1429" s="314">
        <v>2478</v>
      </c>
      <c r="B1429" s="315" t="s">
        <v>11</v>
      </c>
      <c r="C1429" s="316" t="s">
        <v>761</v>
      </c>
      <c r="D1429" s="317" t="s">
        <v>195</v>
      </c>
      <c r="E1429" s="346" t="s">
        <v>781</v>
      </c>
      <c r="F1429" s="318" t="s">
        <v>103</v>
      </c>
      <c r="G1429" s="316">
        <v>16553.830000000002</v>
      </c>
      <c r="H1429" s="319" t="s">
        <v>4068</v>
      </c>
      <c r="I1429" s="325" t="s">
        <v>4069</v>
      </c>
      <c r="J1429" s="308" t="s">
        <v>764</v>
      </c>
      <c r="K1429" s="347" t="s">
        <v>781</v>
      </c>
      <c r="L1429" s="321" t="s">
        <v>781</v>
      </c>
      <c r="M1429" s="322" t="s">
        <v>781</v>
      </c>
      <c r="N1429" s="323" t="s">
        <v>781</v>
      </c>
      <c r="O1429" s="324" t="s">
        <v>781</v>
      </c>
      <c r="P1429" s="314" t="s">
        <v>4070</v>
      </c>
      <c r="S1429" s="314">
        <v>2478</v>
      </c>
      <c r="T1429" t="s">
        <v>281</v>
      </c>
    </row>
    <row r="1430" spans="1:20">
      <c r="A1430" s="314">
        <v>2478</v>
      </c>
      <c r="B1430" s="315" t="s">
        <v>11</v>
      </c>
      <c r="C1430" s="316" t="s">
        <v>761</v>
      </c>
      <c r="D1430" s="317" t="s">
        <v>195</v>
      </c>
      <c r="E1430" s="346" t="s">
        <v>781</v>
      </c>
      <c r="F1430" s="318" t="s">
        <v>91</v>
      </c>
      <c r="G1430" s="316">
        <v>33.06</v>
      </c>
      <c r="H1430" s="319" t="s">
        <v>4071</v>
      </c>
      <c r="I1430" s="325" t="s">
        <v>4072</v>
      </c>
      <c r="J1430" s="308" t="s">
        <v>764</v>
      </c>
      <c r="K1430" s="347" t="s">
        <v>781</v>
      </c>
      <c r="L1430" s="321" t="s">
        <v>781</v>
      </c>
      <c r="M1430" s="322" t="s">
        <v>781</v>
      </c>
      <c r="N1430" s="323" t="s">
        <v>781</v>
      </c>
      <c r="O1430" s="324" t="s">
        <v>781</v>
      </c>
      <c r="P1430" s="314" t="s">
        <v>4073</v>
      </c>
      <c r="S1430" s="314">
        <v>2478</v>
      </c>
      <c r="T1430" t="s">
        <v>281</v>
      </c>
    </row>
    <row r="1431" spans="1:20">
      <c r="A1431" s="314">
        <v>2478</v>
      </c>
      <c r="B1431" s="315" t="s">
        <v>11</v>
      </c>
      <c r="C1431" s="316" t="s">
        <v>761</v>
      </c>
      <c r="D1431" s="317" t="s">
        <v>195</v>
      </c>
      <c r="E1431" s="346" t="s">
        <v>781</v>
      </c>
      <c r="F1431" s="318" t="s">
        <v>89</v>
      </c>
      <c r="G1431" s="316">
        <v>20</v>
      </c>
      <c r="H1431" s="319" t="s">
        <v>4074</v>
      </c>
      <c r="I1431" s="325" t="s">
        <v>4075</v>
      </c>
      <c r="J1431" s="308" t="s">
        <v>764</v>
      </c>
      <c r="K1431" s="347" t="s">
        <v>781</v>
      </c>
      <c r="L1431" s="321" t="s">
        <v>781</v>
      </c>
      <c r="M1431" s="322" t="s">
        <v>781</v>
      </c>
      <c r="N1431" s="323" t="s">
        <v>781</v>
      </c>
      <c r="O1431" s="324" t="s">
        <v>781</v>
      </c>
      <c r="P1431" s="314" t="s">
        <v>4076</v>
      </c>
      <c r="S1431" s="314">
        <v>2478</v>
      </c>
      <c r="T1431" t="s">
        <v>281</v>
      </c>
    </row>
    <row r="1432" spans="1:20">
      <c r="A1432" s="314">
        <v>2478</v>
      </c>
      <c r="B1432" s="315" t="s">
        <v>11</v>
      </c>
      <c r="C1432" s="316" t="s">
        <v>761</v>
      </c>
      <c r="D1432" s="317" t="s">
        <v>195</v>
      </c>
      <c r="E1432" s="346" t="s">
        <v>781</v>
      </c>
      <c r="F1432" s="318" t="s">
        <v>71</v>
      </c>
      <c r="G1432" s="316">
        <v>150</v>
      </c>
      <c r="H1432" s="319" t="s">
        <v>399</v>
      </c>
      <c r="I1432" s="325" t="s">
        <v>4077</v>
      </c>
      <c r="J1432" s="308" t="s">
        <v>764</v>
      </c>
      <c r="K1432" s="347" t="s">
        <v>781</v>
      </c>
      <c r="L1432" s="321" t="s">
        <v>781</v>
      </c>
      <c r="M1432" s="322" t="s">
        <v>781</v>
      </c>
      <c r="N1432" s="323" t="s">
        <v>781</v>
      </c>
      <c r="O1432" s="324" t="s">
        <v>781</v>
      </c>
      <c r="P1432" s="314" t="s">
        <v>4078</v>
      </c>
      <c r="S1432" s="314">
        <v>2478</v>
      </c>
      <c r="T1432" t="s">
        <v>281</v>
      </c>
    </row>
    <row r="1433" spans="1:20">
      <c r="A1433" s="314">
        <v>2478</v>
      </c>
      <c r="B1433" s="315" t="s">
        <v>11</v>
      </c>
      <c r="C1433" s="316" t="s">
        <v>761</v>
      </c>
      <c r="D1433" s="317" t="s">
        <v>195</v>
      </c>
      <c r="E1433" s="346" t="s">
        <v>781</v>
      </c>
      <c r="F1433" s="318" t="s">
        <v>107</v>
      </c>
      <c r="G1433" s="316">
        <v>3037.7</v>
      </c>
      <c r="H1433" s="319" t="s">
        <v>4079</v>
      </c>
      <c r="I1433" s="325" t="s">
        <v>4080</v>
      </c>
      <c r="J1433" s="308" t="s">
        <v>764</v>
      </c>
      <c r="K1433" s="347" t="s">
        <v>781</v>
      </c>
      <c r="L1433" s="321" t="s">
        <v>781</v>
      </c>
      <c r="M1433" s="322" t="s">
        <v>781</v>
      </c>
      <c r="N1433" s="323" t="s">
        <v>781</v>
      </c>
      <c r="O1433" s="324" t="s">
        <v>781</v>
      </c>
      <c r="P1433" s="314" t="s">
        <v>4081</v>
      </c>
      <c r="S1433" s="314">
        <v>2478</v>
      </c>
      <c r="T1433" t="s">
        <v>281</v>
      </c>
    </row>
    <row r="1434" spans="1:20">
      <c r="A1434" s="314">
        <v>2478</v>
      </c>
      <c r="B1434" s="315" t="s">
        <v>11</v>
      </c>
      <c r="C1434" s="316" t="s">
        <v>761</v>
      </c>
      <c r="D1434" s="317" t="s">
        <v>195</v>
      </c>
      <c r="E1434" s="346" t="s">
        <v>781</v>
      </c>
      <c r="F1434" s="318" t="s">
        <v>79</v>
      </c>
      <c r="G1434" s="316">
        <v>730</v>
      </c>
      <c r="H1434" s="319" t="s">
        <v>4082</v>
      </c>
      <c r="I1434" s="325" t="s">
        <v>4083</v>
      </c>
      <c r="J1434" s="308" t="s">
        <v>764</v>
      </c>
      <c r="K1434" s="347" t="s">
        <v>781</v>
      </c>
      <c r="L1434" s="321" t="s">
        <v>781</v>
      </c>
      <c r="M1434" s="322" t="s">
        <v>781</v>
      </c>
      <c r="N1434" s="323" t="s">
        <v>781</v>
      </c>
      <c r="O1434" s="324" t="s">
        <v>781</v>
      </c>
      <c r="P1434" s="314" t="s">
        <v>4084</v>
      </c>
      <c r="S1434" s="314">
        <v>2478</v>
      </c>
      <c r="T1434" t="s">
        <v>281</v>
      </c>
    </row>
    <row r="1435" spans="1:20">
      <c r="A1435" s="314">
        <v>2478</v>
      </c>
      <c r="B1435" s="315" t="s">
        <v>11</v>
      </c>
      <c r="C1435" s="316" t="s">
        <v>761</v>
      </c>
      <c r="D1435" s="317" t="s">
        <v>195</v>
      </c>
      <c r="E1435" s="346" t="s">
        <v>781</v>
      </c>
      <c r="F1435" s="318" t="s">
        <v>107</v>
      </c>
      <c r="G1435" s="316">
        <v>4836</v>
      </c>
      <c r="H1435" s="319" t="s">
        <v>4085</v>
      </c>
      <c r="I1435" s="325" t="s">
        <v>4086</v>
      </c>
      <c r="J1435" s="308" t="s">
        <v>764</v>
      </c>
      <c r="K1435" s="347" t="s">
        <v>781</v>
      </c>
      <c r="L1435" s="321" t="s">
        <v>781</v>
      </c>
      <c r="M1435" s="322" t="s">
        <v>781</v>
      </c>
      <c r="N1435" s="323" t="s">
        <v>781</v>
      </c>
      <c r="O1435" s="324" t="s">
        <v>781</v>
      </c>
      <c r="P1435" s="314" t="s">
        <v>4087</v>
      </c>
      <c r="S1435" s="314">
        <v>2478</v>
      </c>
      <c r="T1435" t="s">
        <v>281</v>
      </c>
    </row>
    <row r="1436" spans="1:20">
      <c r="A1436" s="314">
        <v>2478</v>
      </c>
      <c r="B1436" s="315" t="s">
        <v>11</v>
      </c>
      <c r="C1436" s="316" t="s">
        <v>761</v>
      </c>
      <c r="D1436" s="317" t="s">
        <v>195</v>
      </c>
      <c r="E1436" s="346" t="s">
        <v>781</v>
      </c>
      <c r="F1436" s="318" t="s">
        <v>107</v>
      </c>
      <c r="G1436" s="316">
        <v>480</v>
      </c>
      <c r="H1436" s="319" t="s">
        <v>4088</v>
      </c>
      <c r="I1436" s="325" t="s">
        <v>4089</v>
      </c>
      <c r="J1436" s="308" t="s">
        <v>764</v>
      </c>
      <c r="K1436" s="347" t="s">
        <v>781</v>
      </c>
      <c r="L1436" s="321" t="s">
        <v>781</v>
      </c>
      <c r="M1436" s="322" t="s">
        <v>781</v>
      </c>
      <c r="N1436" s="323" t="s">
        <v>781</v>
      </c>
      <c r="O1436" s="324" t="s">
        <v>781</v>
      </c>
      <c r="P1436" s="314" t="s">
        <v>4090</v>
      </c>
      <c r="S1436" s="314">
        <v>2478</v>
      </c>
      <c r="T1436" t="s">
        <v>281</v>
      </c>
    </row>
    <row r="1437" spans="1:20">
      <c r="A1437" s="314">
        <v>2478</v>
      </c>
      <c r="B1437" s="315" t="s">
        <v>11</v>
      </c>
      <c r="C1437" s="316" t="s">
        <v>761</v>
      </c>
      <c r="D1437" s="317" t="s">
        <v>195</v>
      </c>
      <c r="E1437" s="346" t="s">
        <v>781</v>
      </c>
      <c r="F1437" s="318" t="s">
        <v>83</v>
      </c>
      <c r="G1437" s="316">
        <v>217.2</v>
      </c>
      <c r="H1437" s="319" t="s">
        <v>2316</v>
      </c>
      <c r="I1437" s="325" t="s">
        <v>4091</v>
      </c>
      <c r="J1437" s="308" t="s">
        <v>764</v>
      </c>
      <c r="K1437" s="347" t="s">
        <v>781</v>
      </c>
      <c r="L1437" s="321" t="s">
        <v>781</v>
      </c>
      <c r="M1437" s="322" t="s">
        <v>781</v>
      </c>
      <c r="N1437" s="323" t="s">
        <v>781</v>
      </c>
      <c r="O1437" s="324" t="s">
        <v>781</v>
      </c>
      <c r="P1437" s="314" t="s">
        <v>4092</v>
      </c>
      <c r="S1437" s="314">
        <v>2478</v>
      </c>
      <c r="T1437" t="s">
        <v>281</v>
      </c>
    </row>
    <row r="1438" spans="1:20">
      <c r="A1438" s="314">
        <v>2478</v>
      </c>
      <c r="B1438" s="315" t="s">
        <v>10</v>
      </c>
      <c r="C1438" s="316" t="s">
        <v>761</v>
      </c>
      <c r="D1438" s="317" t="s">
        <v>191</v>
      </c>
      <c r="E1438" s="346" t="s">
        <v>781</v>
      </c>
      <c r="F1438" s="318" t="s">
        <v>33</v>
      </c>
      <c r="G1438" s="316">
        <v>495</v>
      </c>
      <c r="H1438" s="316" t="s">
        <v>4093</v>
      </c>
      <c r="I1438" s="325" t="s">
        <v>4094</v>
      </c>
      <c r="J1438" s="335" t="s">
        <v>781</v>
      </c>
      <c r="K1438" s="312" t="s">
        <v>758</v>
      </c>
      <c r="L1438" s="321" t="s">
        <v>549</v>
      </c>
      <c r="M1438" s="322" t="s">
        <v>781</v>
      </c>
      <c r="N1438" s="323" t="s">
        <v>781</v>
      </c>
      <c r="O1438" s="324" t="s">
        <v>781</v>
      </c>
      <c r="P1438" s="314" t="s">
        <v>4095</v>
      </c>
      <c r="S1438" s="314">
        <v>2478</v>
      </c>
      <c r="T1438" t="s">
        <v>281</v>
      </c>
    </row>
    <row r="1439" spans="1:20">
      <c r="A1439" s="314">
        <v>2478</v>
      </c>
      <c r="B1439" s="315" t="s">
        <v>10</v>
      </c>
      <c r="C1439" s="316" t="s">
        <v>761</v>
      </c>
      <c r="D1439" s="317" t="s">
        <v>191</v>
      </c>
      <c r="E1439" s="346" t="s">
        <v>781</v>
      </c>
      <c r="F1439" s="318" t="s">
        <v>30</v>
      </c>
      <c r="G1439" s="316">
        <v>325</v>
      </c>
      <c r="H1439" s="319" t="s">
        <v>4096</v>
      </c>
      <c r="I1439" s="325" t="s">
        <v>4097</v>
      </c>
      <c r="J1439" s="335" t="s">
        <v>781</v>
      </c>
      <c r="K1439" s="312" t="s">
        <v>2692</v>
      </c>
      <c r="L1439" s="321" t="s">
        <v>1321</v>
      </c>
      <c r="M1439" s="351" t="s">
        <v>781</v>
      </c>
      <c r="N1439" s="323" t="s">
        <v>781</v>
      </c>
      <c r="O1439" s="324" t="s">
        <v>781</v>
      </c>
      <c r="P1439" s="314" t="s">
        <v>4098</v>
      </c>
      <c r="S1439" s="314">
        <v>2478</v>
      </c>
      <c r="T1439" t="s">
        <v>281</v>
      </c>
    </row>
    <row r="1440" spans="1:20">
      <c r="A1440" s="314">
        <v>2478</v>
      </c>
      <c r="B1440" s="315" t="s">
        <v>10</v>
      </c>
      <c r="C1440" s="316" t="s">
        <v>761</v>
      </c>
      <c r="D1440" s="317" t="s">
        <v>191</v>
      </c>
      <c r="E1440" s="346" t="s">
        <v>781</v>
      </c>
      <c r="F1440" s="318" t="s">
        <v>30</v>
      </c>
      <c r="G1440" s="316">
        <v>83.33</v>
      </c>
      <c r="H1440" s="319" t="s">
        <v>4099</v>
      </c>
      <c r="I1440" s="325" t="s">
        <v>4100</v>
      </c>
      <c r="J1440" s="335" t="s">
        <v>781</v>
      </c>
      <c r="K1440" s="312" t="s">
        <v>758</v>
      </c>
      <c r="L1440" s="321" t="s">
        <v>549</v>
      </c>
      <c r="M1440" s="322" t="s">
        <v>781</v>
      </c>
      <c r="N1440" s="323" t="s">
        <v>781</v>
      </c>
      <c r="O1440" s="324" t="s">
        <v>781</v>
      </c>
      <c r="P1440" s="314" t="s">
        <v>4101</v>
      </c>
      <c r="S1440" s="314">
        <v>2478</v>
      </c>
      <c r="T1440" t="s">
        <v>281</v>
      </c>
    </row>
    <row r="1441" spans="1:20">
      <c r="A1441" s="314">
        <v>2478</v>
      </c>
      <c r="B1441" s="315" t="s">
        <v>10</v>
      </c>
      <c r="C1441" s="316" t="s">
        <v>761</v>
      </c>
      <c r="D1441" s="317" t="s">
        <v>191</v>
      </c>
      <c r="E1441" s="346" t="s">
        <v>781</v>
      </c>
      <c r="F1441" s="318" t="s">
        <v>30</v>
      </c>
      <c r="G1441" s="316">
        <v>610</v>
      </c>
      <c r="H1441" s="319" t="s">
        <v>3796</v>
      </c>
      <c r="I1441" s="325" t="s">
        <v>4102</v>
      </c>
      <c r="J1441" s="335" t="s">
        <v>781</v>
      </c>
      <c r="K1441" s="312" t="s">
        <v>1328</v>
      </c>
      <c r="L1441" s="321" t="s">
        <v>549</v>
      </c>
      <c r="M1441" s="322" t="s">
        <v>781</v>
      </c>
      <c r="N1441" s="323" t="s">
        <v>781</v>
      </c>
      <c r="O1441" s="324" t="s">
        <v>781</v>
      </c>
      <c r="P1441" s="314" t="s">
        <v>4103</v>
      </c>
      <c r="S1441" s="314">
        <v>2478</v>
      </c>
      <c r="T1441" t="s">
        <v>281</v>
      </c>
    </row>
    <row r="1442" spans="1:20">
      <c r="A1442" s="314">
        <v>2478</v>
      </c>
      <c r="B1442" s="315" t="s">
        <v>10</v>
      </c>
      <c r="C1442" s="316" t="s">
        <v>761</v>
      </c>
      <c r="D1442" s="317" t="s">
        <v>191</v>
      </c>
      <c r="E1442" s="346" t="s">
        <v>781</v>
      </c>
      <c r="F1442" s="318" t="s">
        <v>33</v>
      </c>
      <c r="G1442" s="316">
        <v>495</v>
      </c>
      <c r="H1442" s="319" t="s">
        <v>4104</v>
      </c>
      <c r="I1442" s="325" t="s">
        <v>4094</v>
      </c>
      <c r="J1442" s="335" t="s">
        <v>781</v>
      </c>
      <c r="K1442" s="312" t="s">
        <v>1328</v>
      </c>
      <c r="L1442" s="321" t="s">
        <v>549</v>
      </c>
      <c r="M1442" s="322" t="s">
        <v>781</v>
      </c>
      <c r="N1442" s="323" t="s">
        <v>781</v>
      </c>
      <c r="O1442" s="324" t="s">
        <v>781</v>
      </c>
      <c r="P1442" s="314" t="s">
        <v>4105</v>
      </c>
      <c r="S1442" s="314">
        <v>2478</v>
      </c>
      <c r="T1442" t="s">
        <v>281</v>
      </c>
    </row>
    <row r="1443" spans="1:20">
      <c r="A1443" s="314">
        <v>2478</v>
      </c>
      <c r="B1443" s="315" t="s">
        <v>10</v>
      </c>
      <c r="C1443" s="316" t="s">
        <v>761</v>
      </c>
      <c r="D1443" s="317" t="s">
        <v>191</v>
      </c>
      <c r="E1443" s="346" t="s">
        <v>781</v>
      </c>
      <c r="F1443" s="318" t="s">
        <v>30</v>
      </c>
      <c r="G1443" s="316">
        <v>83.33</v>
      </c>
      <c r="H1443" s="319" t="s">
        <v>4106</v>
      </c>
      <c r="I1443" s="325" t="s">
        <v>4100</v>
      </c>
      <c r="J1443" s="335" t="s">
        <v>781</v>
      </c>
      <c r="K1443" s="312" t="s">
        <v>758</v>
      </c>
      <c r="L1443" s="321" t="s">
        <v>549</v>
      </c>
      <c r="M1443" s="322" t="s">
        <v>781</v>
      </c>
      <c r="N1443" s="323" t="s">
        <v>781</v>
      </c>
      <c r="O1443" s="324" t="s">
        <v>781</v>
      </c>
      <c r="P1443" s="314" t="s">
        <v>4107</v>
      </c>
      <c r="S1443" s="314">
        <v>2478</v>
      </c>
      <c r="T1443" t="s">
        <v>281</v>
      </c>
    </row>
    <row r="1444" spans="1:20">
      <c r="A1444" s="314">
        <v>2478</v>
      </c>
      <c r="B1444" s="315" t="s">
        <v>10</v>
      </c>
      <c r="C1444" s="316" t="s">
        <v>761</v>
      </c>
      <c r="D1444" s="317" t="s">
        <v>191</v>
      </c>
      <c r="E1444" s="346" t="s">
        <v>781</v>
      </c>
      <c r="F1444" s="318" t="s">
        <v>30</v>
      </c>
      <c r="G1444" s="316">
        <v>1125</v>
      </c>
      <c r="H1444" s="319" t="s">
        <v>4108</v>
      </c>
      <c r="I1444" s="325" t="s">
        <v>4094</v>
      </c>
      <c r="J1444" s="335" t="s">
        <v>781</v>
      </c>
      <c r="K1444" s="312" t="s">
        <v>758</v>
      </c>
      <c r="L1444" s="321" t="s">
        <v>549</v>
      </c>
      <c r="M1444" s="322" t="s">
        <v>781</v>
      </c>
      <c r="N1444" s="323" t="s">
        <v>781</v>
      </c>
      <c r="O1444" s="324" t="s">
        <v>781</v>
      </c>
      <c r="P1444" s="314" t="s">
        <v>4109</v>
      </c>
      <c r="S1444" s="314">
        <v>2478</v>
      </c>
      <c r="T1444" t="s">
        <v>281</v>
      </c>
    </row>
    <row r="1445" spans="1:20">
      <c r="A1445" s="314">
        <v>2478</v>
      </c>
      <c r="B1445" s="315" t="s">
        <v>10</v>
      </c>
      <c r="C1445" s="316" t="s">
        <v>761</v>
      </c>
      <c r="D1445" s="317" t="s">
        <v>191</v>
      </c>
      <c r="E1445" s="346" t="s">
        <v>781</v>
      </c>
      <c r="F1445" s="318" t="s">
        <v>30</v>
      </c>
      <c r="G1445" s="316">
        <v>1170</v>
      </c>
      <c r="H1445" s="319" t="s">
        <v>370</v>
      </c>
      <c r="I1445" s="325" t="s">
        <v>4094</v>
      </c>
      <c r="J1445" s="335" t="s">
        <v>781</v>
      </c>
      <c r="K1445" s="312" t="s">
        <v>758</v>
      </c>
      <c r="L1445" s="321" t="s">
        <v>549</v>
      </c>
      <c r="M1445" s="322" t="s">
        <v>781</v>
      </c>
      <c r="N1445" s="323" t="s">
        <v>781</v>
      </c>
      <c r="O1445" s="324" t="s">
        <v>781</v>
      </c>
      <c r="P1445" s="314" t="s">
        <v>4110</v>
      </c>
      <c r="S1445" s="314">
        <v>2478</v>
      </c>
      <c r="T1445" t="s">
        <v>281</v>
      </c>
    </row>
    <row r="1446" spans="1:20">
      <c r="A1446" s="314">
        <v>2478</v>
      </c>
      <c r="B1446" s="315" t="s">
        <v>10</v>
      </c>
      <c r="C1446" s="316" t="s">
        <v>761</v>
      </c>
      <c r="D1446" s="317" t="s">
        <v>191</v>
      </c>
      <c r="E1446" s="346" t="s">
        <v>781</v>
      </c>
      <c r="F1446" s="318" t="s">
        <v>30</v>
      </c>
      <c r="G1446" s="316">
        <v>945</v>
      </c>
      <c r="H1446" s="316" t="s">
        <v>4111</v>
      </c>
      <c r="I1446" s="325" t="s">
        <v>4094</v>
      </c>
      <c r="J1446" s="335" t="s">
        <v>781</v>
      </c>
      <c r="K1446" s="312" t="s">
        <v>758</v>
      </c>
      <c r="L1446" s="321" t="s">
        <v>549</v>
      </c>
      <c r="M1446" s="322" t="s">
        <v>781</v>
      </c>
      <c r="N1446" s="323" t="s">
        <v>781</v>
      </c>
      <c r="O1446" s="324" t="s">
        <v>781</v>
      </c>
      <c r="P1446" s="314" t="s">
        <v>4112</v>
      </c>
      <c r="S1446" s="314">
        <v>2478</v>
      </c>
      <c r="T1446" t="s">
        <v>281</v>
      </c>
    </row>
    <row r="1447" spans="1:20">
      <c r="A1447" s="326">
        <v>2159</v>
      </c>
      <c r="B1447" s="327" t="s">
        <v>10</v>
      </c>
      <c r="C1447" s="304" t="s">
        <v>754</v>
      </c>
      <c r="D1447" s="304" t="s">
        <v>192</v>
      </c>
      <c r="E1447" s="304" t="s">
        <v>755</v>
      </c>
      <c r="F1447" s="328" t="s">
        <v>35</v>
      </c>
      <c r="G1447" s="304">
        <v>139.52000000000001</v>
      </c>
      <c r="H1447" s="304" t="s">
        <v>756</v>
      </c>
      <c r="I1447" s="333" t="s">
        <v>757</v>
      </c>
      <c r="J1447" s="331" t="s">
        <v>781</v>
      </c>
      <c r="K1447" s="312" t="s">
        <v>758</v>
      </c>
      <c r="L1447" s="332" t="s">
        <v>549</v>
      </c>
      <c r="M1447" s="304" t="s">
        <v>781</v>
      </c>
      <c r="N1447" s="304" t="s">
        <v>781</v>
      </c>
      <c r="O1447" s="326" t="s">
        <v>781</v>
      </c>
      <c r="P1447" s="326" t="s">
        <v>4113</v>
      </c>
      <c r="S1447" s="326">
        <v>2159</v>
      </c>
      <c r="T1447" t="s">
        <v>281</v>
      </c>
    </row>
    <row r="1448" spans="1:20">
      <c r="A1448" s="301">
        <v>2159</v>
      </c>
      <c r="B1448" s="302" t="s">
        <v>11</v>
      </c>
      <c r="C1448" s="303" t="s">
        <v>761</v>
      </c>
      <c r="D1448" s="304" t="s">
        <v>195</v>
      </c>
      <c r="E1448" s="304" t="s">
        <v>781</v>
      </c>
      <c r="F1448" s="305" t="s">
        <v>105</v>
      </c>
      <c r="G1448" s="303">
        <v>2538.8000000000002</v>
      </c>
      <c r="H1448" s="303" t="s">
        <v>1209</v>
      </c>
      <c r="I1448" s="344" t="s">
        <v>235</v>
      </c>
      <c r="J1448" s="308" t="s">
        <v>764</v>
      </c>
      <c r="K1448" s="309" t="s">
        <v>781</v>
      </c>
      <c r="L1448" s="310" t="s">
        <v>781</v>
      </c>
      <c r="M1448" s="311" t="s">
        <v>781</v>
      </c>
      <c r="N1448" s="312" t="s">
        <v>781</v>
      </c>
      <c r="O1448" s="313" t="s">
        <v>781</v>
      </c>
      <c r="P1448" s="301" t="s">
        <v>4114</v>
      </c>
      <c r="S1448" s="301">
        <v>2159</v>
      </c>
      <c r="T1448" t="s">
        <v>281</v>
      </c>
    </row>
    <row r="1449" spans="1:20">
      <c r="A1449" s="314">
        <v>2159</v>
      </c>
      <c r="B1449" s="315" t="s">
        <v>11</v>
      </c>
      <c r="C1449" s="316" t="s">
        <v>761</v>
      </c>
      <c r="D1449" s="317" t="s">
        <v>195</v>
      </c>
      <c r="E1449" s="317" t="s">
        <v>781</v>
      </c>
      <c r="F1449" s="318" t="s">
        <v>103</v>
      </c>
      <c r="G1449" s="316">
        <v>8811</v>
      </c>
      <c r="H1449" s="316" t="s">
        <v>4115</v>
      </c>
      <c r="I1449" s="320" t="s">
        <v>1557</v>
      </c>
      <c r="J1449" s="308" t="s">
        <v>764</v>
      </c>
      <c r="K1449" s="309" t="s">
        <v>781</v>
      </c>
      <c r="L1449" s="321" t="s">
        <v>781</v>
      </c>
      <c r="M1449" s="322" t="s">
        <v>781</v>
      </c>
      <c r="N1449" s="323" t="s">
        <v>781</v>
      </c>
      <c r="O1449" s="324" t="s">
        <v>781</v>
      </c>
      <c r="P1449" s="314" t="s">
        <v>4116</v>
      </c>
      <c r="S1449" s="314">
        <v>2159</v>
      </c>
      <c r="T1449" t="s">
        <v>281</v>
      </c>
    </row>
    <row r="1450" spans="1:20">
      <c r="A1450" s="326">
        <v>2161</v>
      </c>
      <c r="B1450" s="327" t="s">
        <v>10</v>
      </c>
      <c r="C1450" s="304" t="s">
        <v>754</v>
      </c>
      <c r="D1450" s="304" t="s">
        <v>192</v>
      </c>
      <c r="E1450" s="304" t="s">
        <v>755</v>
      </c>
      <c r="F1450" s="328" t="s">
        <v>35</v>
      </c>
      <c r="G1450" s="329">
        <v>9386.0499999999993</v>
      </c>
      <c r="H1450" s="304" t="s">
        <v>756</v>
      </c>
      <c r="I1450" s="333" t="s">
        <v>757</v>
      </c>
      <c r="J1450" s="331" t="s">
        <v>781</v>
      </c>
      <c r="K1450" s="312" t="s">
        <v>758</v>
      </c>
      <c r="L1450" s="332" t="s">
        <v>549</v>
      </c>
      <c r="M1450" s="304" t="s">
        <v>781</v>
      </c>
      <c r="N1450" s="304" t="s">
        <v>781</v>
      </c>
      <c r="O1450" s="326" t="s">
        <v>781</v>
      </c>
      <c r="P1450" s="326" t="s">
        <v>4117</v>
      </c>
      <c r="S1450" s="326">
        <v>2161</v>
      </c>
      <c r="T1450" t="s">
        <v>281</v>
      </c>
    </row>
    <row r="1451" spans="1:20">
      <c r="A1451" s="326">
        <v>2160</v>
      </c>
      <c r="B1451" s="327" t="s">
        <v>11</v>
      </c>
      <c r="C1451" s="304" t="s">
        <v>754</v>
      </c>
      <c r="D1451" s="304" t="s">
        <v>196</v>
      </c>
      <c r="E1451" s="304" t="s">
        <v>755</v>
      </c>
      <c r="F1451" s="328" t="s">
        <v>110</v>
      </c>
      <c r="G1451" s="304">
        <v>33</v>
      </c>
      <c r="H1451" s="304" t="s">
        <v>756</v>
      </c>
      <c r="I1451" s="333" t="s">
        <v>1007</v>
      </c>
      <c r="J1451" s="308" t="s">
        <v>819</v>
      </c>
      <c r="K1451" s="334" t="s">
        <v>781</v>
      </c>
      <c r="L1451" s="332" t="s">
        <v>781</v>
      </c>
      <c r="M1451" s="304" t="s">
        <v>781</v>
      </c>
      <c r="N1451" s="304" t="s">
        <v>781</v>
      </c>
      <c r="O1451" s="326" t="s">
        <v>781</v>
      </c>
      <c r="P1451" s="326" t="s">
        <v>4118</v>
      </c>
      <c r="S1451" s="326">
        <v>2160</v>
      </c>
      <c r="T1451" t="s">
        <v>281</v>
      </c>
    </row>
    <row r="1452" spans="1:20">
      <c r="A1452" s="336">
        <v>2160</v>
      </c>
      <c r="B1452" s="337" t="s">
        <v>11</v>
      </c>
      <c r="C1452" s="317" t="s">
        <v>754</v>
      </c>
      <c r="D1452" s="317" t="s">
        <v>196</v>
      </c>
      <c r="E1452" s="317" t="s">
        <v>755</v>
      </c>
      <c r="F1452" s="338" t="s">
        <v>69</v>
      </c>
      <c r="G1452" s="317">
        <v>212</v>
      </c>
      <c r="H1452" s="317" t="s">
        <v>756</v>
      </c>
      <c r="I1452" s="340" t="s">
        <v>846</v>
      </c>
      <c r="J1452" s="308" t="s">
        <v>819</v>
      </c>
      <c r="K1452" s="334" t="s">
        <v>781</v>
      </c>
      <c r="L1452" s="341" t="s">
        <v>781</v>
      </c>
      <c r="M1452" s="317" t="s">
        <v>781</v>
      </c>
      <c r="N1452" s="317" t="s">
        <v>781</v>
      </c>
      <c r="O1452" s="336" t="s">
        <v>781</v>
      </c>
      <c r="P1452" s="336" t="s">
        <v>4119</v>
      </c>
      <c r="S1452" s="336">
        <v>2160</v>
      </c>
      <c r="T1452" t="s">
        <v>281</v>
      </c>
    </row>
    <row r="1453" spans="1:20">
      <c r="A1453" s="336">
        <v>2160</v>
      </c>
      <c r="B1453" s="337" t="s">
        <v>10</v>
      </c>
      <c r="C1453" s="317" t="s">
        <v>754</v>
      </c>
      <c r="D1453" s="317" t="s">
        <v>192</v>
      </c>
      <c r="E1453" s="317" t="s">
        <v>755</v>
      </c>
      <c r="F1453" s="338" t="s">
        <v>35</v>
      </c>
      <c r="G1453" s="339">
        <v>11737.59</v>
      </c>
      <c r="H1453" s="317" t="s">
        <v>756</v>
      </c>
      <c r="I1453" s="340" t="s">
        <v>757</v>
      </c>
      <c r="J1453" s="331" t="s">
        <v>781</v>
      </c>
      <c r="K1453" s="312" t="s">
        <v>758</v>
      </c>
      <c r="L1453" s="341" t="s">
        <v>549</v>
      </c>
      <c r="M1453" s="317" t="s">
        <v>781</v>
      </c>
      <c r="N1453" s="317" t="s">
        <v>781</v>
      </c>
      <c r="O1453" s="336" t="s">
        <v>781</v>
      </c>
      <c r="P1453" s="336" t="s">
        <v>4120</v>
      </c>
      <c r="S1453" s="336">
        <v>2160</v>
      </c>
      <c r="T1453" t="s">
        <v>281</v>
      </c>
    </row>
    <row r="1454" spans="1:20">
      <c r="A1454" s="314">
        <v>2160</v>
      </c>
      <c r="B1454" s="315" t="s">
        <v>11</v>
      </c>
      <c r="C1454" s="316" t="s">
        <v>761</v>
      </c>
      <c r="D1454" s="317" t="s">
        <v>195</v>
      </c>
      <c r="E1454" s="317" t="s">
        <v>781</v>
      </c>
      <c r="F1454" s="318" t="s">
        <v>83</v>
      </c>
      <c r="G1454" s="316">
        <v>1050</v>
      </c>
      <c r="H1454" s="316" t="s">
        <v>1431</v>
      </c>
      <c r="I1454" s="320" t="s">
        <v>4121</v>
      </c>
      <c r="J1454" s="308" t="s">
        <v>764</v>
      </c>
      <c r="K1454" s="309" t="s">
        <v>781</v>
      </c>
      <c r="L1454" s="321" t="s">
        <v>781</v>
      </c>
      <c r="M1454" s="322" t="s">
        <v>781</v>
      </c>
      <c r="N1454" s="323" t="s">
        <v>781</v>
      </c>
      <c r="O1454" s="324" t="s">
        <v>781</v>
      </c>
      <c r="P1454" s="314" t="s">
        <v>4122</v>
      </c>
      <c r="S1454" s="314">
        <v>2160</v>
      </c>
      <c r="T1454" t="s">
        <v>281</v>
      </c>
    </row>
    <row r="1455" spans="1:20">
      <c r="A1455" s="314">
        <v>2160</v>
      </c>
      <c r="B1455" s="315" t="s">
        <v>11</v>
      </c>
      <c r="C1455" s="316" t="s">
        <v>761</v>
      </c>
      <c r="D1455" s="317" t="s">
        <v>195</v>
      </c>
      <c r="E1455" s="317" t="s">
        <v>781</v>
      </c>
      <c r="F1455" s="318" t="s">
        <v>91</v>
      </c>
      <c r="G1455" s="316">
        <v>1583.64</v>
      </c>
      <c r="H1455" s="316" t="s">
        <v>1539</v>
      </c>
      <c r="I1455" s="320" t="s">
        <v>4123</v>
      </c>
      <c r="J1455" s="308" t="s">
        <v>764</v>
      </c>
      <c r="K1455" s="309" t="s">
        <v>781</v>
      </c>
      <c r="L1455" s="321" t="s">
        <v>781</v>
      </c>
      <c r="M1455" s="322" t="s">
        <v>781</v>
      </c>
      <c r="N1455" s="323" t="s">
        <v>781</v>
      </c>
      <c r="O1455" s="324" t="s">
        <v>781</v>
      </c>
      <c r="P1455" s="314" t="s">
        <v>4124</v>
      </c>
      <c r="S1455" s="314">
        <v>2160</v>
      </c>
      <c r="T1455" t="s">
        <v>281</v>
      </c>
    </row>
    <row r="1456" spans="1:20">
      <c r="A1456" s="314">
        <v>2160</v>
      </c>
      <c r="B1456" s="315" t="s">
        <v>11</v>
      </c>
      <c r="C1456" s="316" t="s">
        <v>761</v>
      </c>
      <c r="D1456" s="317" t="s">
        <v>195</v>
      </c>
      <c r="E1456" s="317" t="s">
        <v>781</v>
      </c>
      <c r="F1456" s="318" t="s">
        <v>97</v>
      </c>
      <c r="G1456" s="316">
        <v>1871.7</v>
      </c>
      <c r="H1456" s="316" t="s">
        <v>4125</v>
      </c>
      <c r="I1456" s="320" t="s">
        <v>4126</v>
      </c>
      <c r="J1456" s="308" t="s">
        <v>764</v>
      </c>
      <c r="K1456" s="309" t="s">
        <v>781</v>
      </c>
      <c r="L1456" s="321" t="s">
        <v>781</v>
      </c>
      <c r="M1456" s="322" t="s">
        <v>781</v>
      </c>
      <c r="N1456" s="323" t="s">
        <v>781</v>
      </c>
      <c r="O1456" s="324" t="s">
        <v>781</v>
      </c>
      <c r="P1456" s="314" t="s">
        <v>4127</v>
      </c>
      <c r="S1456" s="314">
        <v>2160</v>
      </c>
      <c r="T1456" t="s">
        <v>281</v>
      </c>
    </row>
    <row r="1457" spans="1:20">
      <c r="A1457" s="314">
        <v>2160</v>
      </c>
      <c r="B1457" s="315" t="s">
        <v>11</v>
      </c>
      <c r="C1457" s="316" t="s">
        <v>761</v>
      </c>
      <c r="D1457" s="317" t="s">
        <v>195</v>
      </c>
      <c r="E1457" s="317" t="s">
        <v>781</v>
      </c>
      <c r="F1457" s="318" t="s">
        <v>107</v>
      </c>
      <c r="G1457" s="316">
        <v>760</v>
      </c>
      <c r="H1457" s="316" t="s">
        <v>4128</v>
      </c>
      <c r="I1457" s="320" t="s">
        <v>4129</v>
      </c>
      <c r="J1457" s="308" t="s">
        <v>764</v>
      </c>
      <c r="K1457" s="309" t="s">
        <v>781</v>
      </c>
      <c r="L1457" s="321" t="s">
        <v>781</v>
      </c>
      <c r="M1457" s="322" t="s">
        <v>781</v>
      </c>
      <c r="N1457" s="323" t="s">
        <v>781</v>
      </c>
      <c r="O1457" s="324" t="s">
        <v>781</v>
      </c>
      <c r="P1457" s="314" t="s">
        <v>4130</v>
      </c>
      <c r="S1457" s="314">
        <v>2160</v>
      </c>
      <c r="T1457" t="s">
        <v>281</v>
      </c>
    </row>
    <row r="1458" spans="1:20">
      <c r="A1458" s="314">
        <v>2160</v>
      </c>
      <c r="B1458" s="315" t="s">
        <v>11</v>
      </c>
      <c r="C1458" s="316" t="s">
        <v>761</v>
      </c>
      <c r="D1458" s="317" t="s">
        <v>195</v>
      </c>
      <c r="E1458" s="317" t="s">
        <v>781</v>
      </c>
      <c r="F1458" s="318" t="s">
        <v>91</v>
      </c>
      <c r="G1458" s="316">
        <v>1080</v>
      </c>
      <c r="H1458" s="316" t="s">
        <v>4131</v>
      </c>
      <c r="I1458" s="320" t="s">
        <v>4132</v>
      </c>
      <c r="J1458" s="308" t="s">
        <v>764</v>
      </c>
      <c r="K1458" s="309" t="s">
        <v>781</v>
      </c>
      <c r="L1458" s="321" t="s">
        <v>781</v>
      </c>
      <c r="M1458" s="322" t="s">
        <v>781</v>
      </c>
      <c r="N1458" s="323" t="s">
        <v>781</v>
      </c>
      <c r="O1458" s="324" t="s">
        <v>781</v>
      </c>
      <c r="P1458" s="314" t="s">
        <v>4133</v>
      </c>
      <c r="S1458" s="314">
        <v>2160</v>
      </c>
      <c r="T1458" t="s">
        <v>281</v>
      </c>
    </row>
    <row r="1459" spans="1:20">
      <c r="A1459" s="314">
        <v>2160</v>
      </c>
      <c r="B1459" s="315" t="s">
        <v>11</v>
      </c>
      <c r="C1459" s="316" t="s">
        <v>761</v>
      </c>
      <c r="D1459" s="317" t="s">
        <v>195</v>
      </c>
      <c r="E1459" s="317" t="s">
        <v>781</v>
      </c>
      <c r="F1459" s="318" t="s">
        <v>77</v>
      </c>
      <c r="G1459" s="316">
        <v>3432.05</v>
      </c>
      <c r="H1459" s="316" t="s">
        <v>1421</v>
      </c>
      <c r="I1459" s="320" t="s">
        <v>4134</v>
      </c>
      <c r="J1459" s="308" t="s">
        <v>764</v>
      </c>
      <c r="K1459" s="309" t="s">
        <v>781</v>
      </c>
      <c r="L1459" s="321" t="s">
        <v>781</v>
      </c>
      <c r="M1459" s="322" t="s">
        <v>781</v>
      </c>
      <c r="N1459" s="323" t="s">
        <v>781</v>
      </c>
      <c r="O1459" s="324" t="s">
        <v>781</v>
      </c>
      <c r="P1459" s="314" t="s">
        <v>4135</v>
      </c>
      <c r="S1459" s="314">
        <v>2160</v>
      </c>
      <c r="T1459" t="s">
        <v>281</v>
      </c>
    </row>
    <row r="1460" spans="1:20">
      <c r="A1460" s="314">
        <v>2160</v>
      </c>
      <c r="B1460" s="315" t="s">
        <v>11</v>
      </c>
      <c r="C1460" s="316" t="s">
        <v>761</v>
      </c>
      <c r="D1460" s="317" t="s">
        <v>195</v>
      </c>
      <c r="E1460" s="317" t="s">
        <v>781</v>
      </c>
      <c r="F1460" s="318" t="s">
        <v>105</v>
      </c>
      <c r="G1460" s="316">
        <v>4518</v>
      </c>
      <c r="H1460" s="316" t="s">
        <v>1344</v>
      </c>
      <c r="I1460" s="320" t="s">
        <v>4136</v>
      </c>
      <c r="J1460" s="308" t="s">
        <v>764</v>
      </c>
      <c r="K1460" s="309" t="s">
        <v>781</v>
      </c>
      <c r="L1460" s="321" t="s">
        <v>781</v>
      </c>
      <c r="M1460" s="322" t="s">
        <v>781</v>
      </c>
      <c r="N1460" s="323" t="s">
        <v>781</v>
      </c>
      <c r="O1460" s="324" t="s">
        <v>781</v>
      </c>
      <c r="P1460" s="314" t="s">
        <v>4137</v>
      </c>
      <c r="S1460" s="314">
        <v>2160</v>
      </c>
      <c r="T1460" t="s">
        <v>281</v>
      </c>
    </row>
    <row r="1461" spans="1:20">
      <c r="A1461" s="314">
        <v>2160</v>
      </c>
      <c r="B1461" s="315" t="s">
        <v>11</v>
      </c>
      <c r="C1461" s="316" t="s">
        <v>761</v>
      </c>
      <c r="D1461" s="317" t="s">
        <v>195</v>
      </c>
      <c r="E1461" s="317" t="s">
        <v>781</v>
      </c>
      <c r="F1461" s="318" t="s">
        <v>105</v>
      </c>
      <c r="G1461" s="316">
        <v>15891</v>
      </c>
      <c r="H1461" s="316" t="s">
        <v>1394</v>
      </c>
      <c r="I1461" s="320" t="s">
        <v>4138</v>
      </c>
      <c r="J1461" s="308" t="s">
        <v>764</v>
      </c>
      <c r="K1461" s="309" t="s">
        <v>781</v>
      </c>
      <c r="L1461" s="321" t="s">
        <v>781</v>
      </c>
      <c r="M1461" s="322" t="s">
        <v>781</v>
      </c>
      <c r="N1461" s="323" t="s">
        <v>781</v>
      </c>
      <c r="O1461" s="324" t="s">
        <v>781</v>
      </c>
      <c r="P1461" s="314" t="s">
        <v>4139</v>
      </c>
      <c r="S1461" s="314">
        <v>2160</v>
      </c>
      <c r="T1461" t="s">
        <v>281</v>
      </c>
    </row>
    <row r="1462" spans="1:20">
      <c r="A1462" s="314">
        <v>2160</v>
      </c>
      <c r="B1462" s="315" t="s">
        <v>11</v>
      </c>
      <c r="C1462" s="316" t="s">
        <v>761</v>
      </c>
      <c r="D1462" s="317" t="s">
        <v>195</v>
      </c>
      <c r="E1462" s="317" t="s">
        <v>781</v>
      </c>
      <c r="F1462" s="318" t="s">
        <v>105</v>
      </c>
      <c r="G1462" s="316">
        <v>2085</v>
      </c>
      <c r="H1462" s="316" t="s">
        <v>2522</v>
      </c>
      <c r="I1462" s="320" t="s">
        <v>4140</v>
      </c>
      <c r="J1462" s="308" t="s">
        <v>764</v>
      </c>
      <c r="K1462" s="309" t="s">
        <v>781</v>
      </c>
      <c r="L1462" s="321" t="s">
        <v>781</v>
      </c>
      <c r="M1462" s="322" t="s">
        <v>781</v>
      </c>
      <c r="N1462" s="323" t="s">
        <v>781</v>
      </c>
      <c r="O1462" s="324" t="s">
        <v>781</v>
      </c>
      <c r="P1462" s="314" t="s">
        <v>4141</v>
      </c>
      <c r="S1462" s="314">
        <v>2160</v>
      </c>
      <c r="T1462" t="s">
        <v>281</v>
      </c>
    </row>
    <row r="1463" spans="1:20">
      <c r="A1463" s="314">
        <v>2160</v>
      </c>
      <c r="B1463" s="315" t="s">
        <v>11</v>
      </c>
      <c r="C1463" s="316" t="s">
        <v>761</v>
      </c>
      <c r="D1463" s="317" t="s">
        <v>195</v>
      </c>
      <c r="E1463" s="317" t="s">
        <v>781</v>
      </c>
      <c r="F1463" s="318" t="s">
        <v>107</v>
      </c>
      <c r="G1463" s="316">
        <v>1628.81</v>
      </c>
      <c r="H1463" s="316" t="s">
        <v>4142</v>
      </c>
      <c r="I1463" s="320" t="s">
        <v>4143</v>
      </c>
      <c r="J1463" s="308" t="s">
        <v>2761</v>
      </c>
      <c r="K1463" s="309" t="s">
        <v>781</v>
      </c>
      <c r="L1463" s="321" t="s">
        <v>1321</v>
      </c>
      <c r="M1463" s="351" t="s">
        <v>1457</v>
      </c>
      <c r="N1463" s="323" t="s">
        <v>781</v>
      </c>
      <c r="O1463" s="324" t="s">
        <v>1459</v>
      </c>
      <c r="P1463" s="314" t="s">
        <v>4144</v>
      </c>
      <c r="S1463" s="314">
        <v>2160</v>
      </c>
      <c r="T1463" t="s">
        <v>281</v>
      </c>
    </row>
    <row r="1464" spans="1:20">
      <c r="A1464" s="314">
        <v>2160</v>
      </c>
      <c r="B1464" s="315" t="s">
        <v>11</v>
      </c>
      <c r="C1464" s="316" t="s">
        <v>761</v>
      </c>
      <c r="D1464" s="317" t="s">
        <v>195</v>
      </c>
      <c r="E1464" s="317" t="s">
        <v>781</v>
      </c>
      <c r="F1464" s="318" t="s">
        <v>77</v>
      </c>
      <c r="G1464" s="316">
        <v>349.8</v>
      </c>
      <c r="H1464" s="316" t="s">
        <v>1862</v>
      </c>
      <c r="I1464" s="320" t="s">
        <v>4145</v>
      </c>
      <c r="J1464" s="308" t="s">
        <v>764</v>
      </c>
      <c r="K1464" s="309" t="s">
        <v>781</v>
      </c>
      <c r="L1464" s="321" t="s">
        <v>781</v>
      </c>
      <c r="M1464" s="322" t="s">
        <v>781</v>
      </c>
      <c r="N1464" s="323" t="s">
        <v>781</v>
      </c>
      <c r="O1464" s="324" t="s">
        <v>781</v>
      </c>
      <c r="P1464" s="314" t="s">
        <v>4146</v>
      </c>
      <c r="S1464" s="314">
        <v>2160</v>
      </c>
      <c r="T1464" t="s">
        <v>281</v>
      </c>
    </row>
    <row r="1465" spans="1:20">
      <c r="A1465" s="314">
        <v>2160</v>
      </c>
      <c r="B1465" s="315" t="s">
        <v>11</v>
      </c>
      <c r="C1465" s="316" t="s">
        <v>761</v>
      </c>
      <c r="D1465" s="317" t="s">
        <v>195</v>
      </c>
      <c r="E1465" s="317" t="s">
        <v>781</v>
      </c>
      <c r="F1465" s="318" t="s">
        <v>107</v>
      </c>
      <c r="G1465" s="316">
        <v>1000</v>
      </c>
      <c r="H1465" s="316" t="s">
        <v>4147</v>
      </c>
      <c r="I1465" s="320" t="s">
        <v>4148</v>
      </c>
      <c r="J1465" s="308" t="s">
        <v>764</v>
      </c>
      <c r="K1465" s="309" t="s">
        <v>781</v>
      </c>
      <c r="L1465" s="321" t="s">
        <v>781</v>
      </c>
      <c r="M1465" s="322" t="s">
        <v>781</v>
      </c>
      <c r="N1465" s="323" t="s">
        <v>781</v>
      </c>
      <c r="O1465" s="324" t="s">
        <v>781</v>
      </c>
      <c r="P1465" s="314" t="s">
        <v>4149</v>
      </c>
      <c r="S1465" s="314">
        <v>2160</v>
      </c>
      <c r="T1465" t="s">
        <v>281</v>
      </c>
    </row>
    <row r="1466" spans="1:20">
      <c r="A1466" s="314">
        <v>2160</v>
      </c>
      <c r="B1466" s="315" t="s">
        <v>11</v>
      </c>
      <c r="C1466" s="316" t="s">
        <v>761</v>
      </c>
      <c r="D1466" s="317" t="s">
        <v>195</v>
      </c>
      <c r="E1466" s="317" t="s">
        <v>781</v>
      </c>
      <c r="F1466" s="318" t="s">
        <v>107</v>
      </c>
      <c r="G1466" s="316">
        <v>485</v>
      </c>
      <c r="H1466" s="316" t="s">
        <v>4150</v>
      </c>
      <c r="I1466" s="320" t="s">
        <v>4151</v>
      </c>
      <c r="J1466" s="308" t="s">
        <v>764</v>
      </c>
      <c r="K1466" s="309" t="s">
        <v>781</v>
      </c>
      <c r="L1466" s="321" t="s">
        <v>781</v>
      </c>
      <c r="M1466" s="322" t="s">
        <v>781</v>
      </c>
      <c r="N1466" s="323" t="s">
        <v>781</v>
      </c>
      <c r="O1466" s="324" t="s">
        <v>781</v>
      </c>
      <c r="P1466" s="314" t="s">
        <v>4152</v>
      </c>
      <c r="S1466" s="314">
        <v>2160</v>
      </c>
      <c r="T1466" t="s">
        <v>281</v>
      </c>
    </row>
    <row r="1467" spans="1:20">
      <c r="A1467" s="314">
        <v>2160</v>
      </c>
      <c r="B1467" s="315" t="s">
        <v>11</v>
      </c>
      <c r="C1467" s="316" t="s">
        <v>761</v>
      </c>
      <c r="D1467" s="317" t="s">
        <v>195</v>
      </c>
      <c r="E1467" s="317" t="s">
        <v>781</v>
      </c>
      <c r="F1467" s="318" t="s">
        <v>79</v>
      </c>
      <c r="G1467" s="316">
        <v>297.49</v>
      </c>
      <c r="H1467" s="316" t="s">
        <v>4153</v>
      </c>
      <c r="I1467" s="320" t="s">
        <v>4154</v>
      </c>
      <c r="J1467" s="308" t="s">
        <v>764</v>
      </c>
      <c r="K1467" s="309" t="s">
        <v>781</v>
      </c>
      <c r="L1467" s="321" t="s">
        <v>781</v>
      </c>
      <c r="M1467" s="322" t="s">
        <v>781</v>
      </c>
      <c r="N1467" s="323" t="s">
        <v>781</v>
      </c>
      <c r="O1467" s="324" t="s">
        <v>781</v>
      </c>
      <c r="P1467" s="314" t="s">
        <v>4155</v>
      </c>
      <c r="S1467" s="314">
        <v>2160</v>
      </c>
      <c r="T1467" t="s">
        <v>281</v>
      </c>
    </row>
    <row r="1468" spans="1:20">
      <c r="A1468" s="314">
        <v>2160</v>
      </c>
      <c r="B1468" s="315" t="s">
        <v>11</v>
      </c>
      <c r="C1468" s="316" t="s">
        <v>761</v>
      </c>
      <c r="D1468" s="317" t="s">
        <v>195</v>
      </c>
      <c r="E1468" s="317" t="s">
        <v>781</v>
      </c>
      <c r="F1468" s="318" t="s">
        <v>103</v>
      </c>
      <c r="G1468" s="316">
        <v>9300</v>
      </c>
      <c r="H1468" s="316" t="s">
        <v>4156</v>
      </c>
      <c r="I1468" s="320" t="s">
        <v>4157</v>
      </c>
      <c r="J1468" s="308" t="s">
        <v>764</v>
      </c>
      <c r="K1468" s="309" t="s">
        <v>781</v>
      </c>
      <c r="L1468" s="321" t="s">
        <v>781</v>
      </c>
      <c r="M1468" s="322" t="s">
        <v>781</v>
      </c>
      <c r="N1468" s="323" t="s">
        <v>781</v>
      </c>
      <c r="O1468" s="324" t="s">
        <v>781</v>
      </c>
      <c r="P1468" s="314" t="s">
        <v>4158</v>
      </c>
      <c r="S1468" s="314">
        <v>2160</v>
      </c>
      <c r="T1468" t="s">
        <v>281</v>
      </c>
    </row>
    <row r="1469" spans="1:20">
      <c r="A1469" s="314">
        <v>2160</v>
      </c>
      <c r="B1469" s="315" t="s">
        <v>11</v>
      </c>
      <c r="C1469" s="316" t="s">
        <v>761</v>
      </c>
      <c r="D1469" s="317" t="s">
        <v>195</v>
      </c>
      <c r="E1469" s="317" t="s">
        <v>781</v>
      </c>
      <c r="F1469" s="318" t="s">
        <v>85</v>
      </c>
      <c r="G1469" s="316">
        <v>3504.21</v>
      </c>
      <c r="H1469" s="316" t="s">
        <v>1597</v>
      </c>
      <c r="I1469" s="320" t="s">
        <v>4159</v>
      </c>
      <c r="J1469" s="308" t="s">
        <v>764</v>
      </c>
      <c r="K1469" s="309" t="s">
        <v>781</v>
      </c>
      <c r="L1469" s="321" t="s">
        <v>781</v>
      </c>
      <c r="M1469" s="322" t="s">
        <v>781</v>
      </c>
      <c r="N1469" s="323" t="s">
        <v>781</v>
      </c>
      <c r="O1469" s="324" t="s">
        <v>781</v>
      </c>
      <c r="P1469" s="314" t="s">
        <v>4160</v>
      </c>
      <c r="S1469" s="314">
        <v>2160</v>
      </c>
      <c r="T1469" t="s">
        <v>281</v>
      </c>
    </row>
    <row r="1470" spans="1:20">
      <c r="A1470" s="314">
        <v>2160</v>
      </c>
      <c r="B1470" s="315" t="s">
        <v>11</v>
      </c>
      <c r="C1470" s="316" t="s">
        <v>761</v>
      </c>
      <c r="D1470" s="317" t="s">
        <v>195</v>
      </c>
      <c r="E1470" s="317" t="s">
        <v>781</v>
      </c>
      <c r="F1470" s="318" t="s">
        <v>85</v>
      </c>
      <c r="G1470" s="316">
        <v>2500.62</v>
      </c>
      <c r="H1470" s="316" t="s">
        <v>1597</v>
      </c>
      <c r="I1470" s="320" t="s">
        <v>4161</v>
      </c>
      <c r="J1470" s="308" t="s">
        <v>764</v>
      </c>
      <c r="K1470" s="309" t="s">
        <v>781</v>
      </c>
      <c r="L1470" s="321" t="s">
        <v>781</v>
      </c>
      <c r="M1470" s="322" t="s">
        <v>781</v>
      </c>
      <c r="N1470" s="323" t="s">
        <v>781</v>
      </c>
      <c r="O1470" s="324" t="s">
        <v>781</v>
      </c>
      <c r="P1470" s="314" t="s">
        <v>4162</v>
      </c>
      <c r="S1470" s="314">
        <v>2160</v>
      </c>
      <c r="T1470" t="s">
        <v>281</v>
      </c>
    </row>
    <row r="1471" spans="1:20">
      <c r="A1471" s="326">
        <v>2063</v>
      </c>
      <c r="B1471" s="327" t="s">
        <v>10</v>
      </c>
      <c r="C1471" s="304" t="s">
        <v>754</v>
      </c>
      <c r="D1471" s="304" t="s">
        <v>192</v>
      </c>
      <c r="E1471" s="304" t="s">
        <v>755</v>
      </c>
      <c r="F1471" s="328" t="s">
        <v>35</v>
      </c>
      <c r="G1471" s="329">
        <v>3937.55</v>
      </c>
      <c r="H1471" s="304" t="s">
        <v>756</v>
      </c>
      <c r="I1471" s="333" t="s">
        <v>757</v>
      </c>
      <c r="J1471" s="331" t="s">
        <v>781</v>
      </c>
      <c r="K1471" s="312" t="s">
        <v>758</v>
      </c>
      <c r="L1471" s="332" t="s">
        <v>549</v>
      </c>
      <c r="M1471" s="304" t="s">
        <v>781</v>
      </c>
      <c r="N1471" s="304" t="s">
        <v>781</v>
      </c>
      <c r="O1471" s="326" t="s">
        <v>781</v>
      </c>
      <c r="P1471" s="326" t="s">
        <v>4163</v>
      </c>
      <c r="S1471" s="326">
        <v>2063</v>
      </c>
      <c r="T1471" t="s">
        <v>281</v>
      </c>
    </row>
    <row r="1472" spans="1:20">
      <c r="A1472" s="326">
        <v>1018</v>
      </c>
      <c r="B1472" s="327" t="s">
        <v>10</v>
      </c>
      <c r="C1472" s="304" t="s">
        <v>754</v>
      </c>
      <c r="D1472" s="304" t="s">
        <v>192</v>
      </c>
      <c r="E1472" s="304" t="s">
        <v>755</v>
      </c>
      <c r="F1472" s="328" t="s">
        <v>35</v>
      </c>
      <c r="G1472" s="304">
        <v>784.47</v>
      </c>
      <c r="H1472" s="304" t="s">
        <v>756</v>
      </c>
      <c r="I1472" s="333" t="s">
        <v>757</v>
      </c>
      <c r="J1472" s="331" t="s">
        <v>781</v>
      </c>
      <c r="K1472" s="312" t="s">
        <v>758</v>
      </c>
      <c r="L1472" s="332" t="s">
        <v>549</v>
      </c>
      <c r="M1472" s="304" t="s">
        <v>781</v>
      </c>
      <c r="N1472" s="304" t="s">
        <v>781</v>
      </c>
      <c r="O1472" s="326" t="s">
        <v>781</v>
      </c>
      <c r="P1472" s="326" t="s">
        <v>4164</v>
      </c>
      <c r="S1472" s="326">
        <v>1018</v>
      </c>
      <c r="T1472" t="s">
        <v>281</v>
      </c>
    </row>
    <row r="1473" spans="1:20">
      <c r="A1473" s="326">
        <v>1000</v>
      </c>
      <c r="B1473" s="327" t="s">
        <v>10</v>
      </c>
      <c r="C1473" s="304" t="s">
        <v>754</v>
      </c>
      <c r="D1473" s="304" t="s">
        <v>192</v>
      </c>
      <c r="E1473" s="304" t="s">
        <v>755</v>
      </c>
      <c r="F1473" s="328" t="s">
        <v>35</v>
      </c>
      <c r="G1473" s="304">
        <v>20.75</v>
      </c>
      <c r="H1473" s="304" t="s">
        <v>756</v>
      </c>
      <c r="I1473" s="333" t="s">
        <v>757</v>
      </c>
      <c r="J1473" s="331" t="s">
        <v>781</v>
      </c>
      <c r="K1473" s="312" t="s">
        <v>758</v>
      </c>
      <c r="L1473" s="332" t="s">
        <v>549</v>
      </c>
      <c r="M1473" s="304" t="s">
        <v>781</v>
      </c>
      <c r="N1473" s="304" t="s">
        <v>781</v>
      </c>
      <c r="O1473" s="326" t="s">
        <v>781</v>
      </c>
      <c r="P1473" s="326" t="s">
        <v>4165</v>
      </c>
      <c r="S1473" s="326">
        <v>1000</v>
      </c>
      <c r="T1473" t="s">
        <v>281</v>
      </c>
    </row>
    <row r="1474" spans="1:20">
      <c r="A1474" s="301">
        <v>1000</v>
      </c>
      <c r="B1474" s="302" t="s">
        <v>10</v>
      </c>
      <c r="C1474" s="303" t="s">
        <v>761</v>
      </c>
      <c r="D1474" s="304" t="s">
        <v>191</v>
      </c>
      <c r="E1474" s="304" t="s">
        <v>781</v>
      </c>
      <c r="F1474" s="305" t="s">
        <v>43</v>
      </c>
      <c r="G1474" s="303">
        <v>440</v>
      </c>
      <c r="H1474" s="303" t="s">
        <v>4166</v>
      </c>
      <c r="I1474" s="344" t="s">
        <v>4167</v>
      </c>
      <c r="J1474" s="335" t="s">
        <v>781</v>
      </c>
      <c r="K1474" s="312" t="s">
        <v>758</v>
      </c>
      <c r="L1474" s="310" t="s">
        <v>549</v>
      </c>
      <c r="M1474" s="311" t="s">
        <v>781</v>
      </c>
      <c r="N1474" s="312" t="s">
        <v>781</v>
      </c>
      <c r="O1474" s="313" t="s">
        <v>781</v>
      </c>
      <c r="P1474" s="301" t="s">
        <v>4168</v>
      </c>
      <c r="S1474" s="301">
        <v>1000</v>
      </c>
      <c r="T1474" t="s">
        <v>281</v>
      </c>
    </row>
    <row r="1475" spans="1:20">
      <c r="A1475" s="314">
        <v>1000</v>
      </c>
      <c r="B1475" s="315" t="s">
        <v>10</v>
      </c>
      <c r="C1475" s="316" t="s">
        <v>761</v>
      </c>
      <c r="D1475" s="317" t="s">
        <v>191</v>
      </c>
      <c r="E1475" s="317" t="s">
        <v>781</v>
      </c>
      <c r="F1475" s="318" t="s">
        <v>43</v>
      </c>
      <c r="G1475" s="316">
        <v>70000</v>
      </c>
      <c r="H1475" s="316" t="s">
        <v>4169</v>
      </c>
      <c r="I1475" s="320" t="s">
        <v>4170</v>
      </c>
      <c r="J1475" s="335" t="s">
        <v>781</v>
      </c>
      <c r="K1475" s="312" t="s">
        <v>758</v>
      </c>
      <c r="L1475" s="321" t="s">
        <v>549</v>
      </c>
      <c r="M1475" s="322" t="s">
        <v>781</v>
      </c>
      <c r="N1475" s="323" t="s">
        <v>781</v>
      </c>
      <c r="O1475" s="324" t="s">
        <v>781</v>
      </c>
      <c r="P1475" s="314" t="s">
        <v>4171</v>
      </c>
      <c r="S1475" s="314">
        <v>1000</v>
      </c>
      <c r="T1475" t="s">
        <v>281</v>
      </c>
    </row>
    <row r="1476" spans="1:20">
      <c r="A1476" s="314">
        <v>1000</v>
      </c>
      <c r="B1476" s="315" t="s">
        <v>10</v>
      </c>
      <c r="C1476" s="316" t="s">
        <v>761</v>
      </c>
      <c r="D1476" s="317" t="s">
        <v>191</v>
      </c>
      <c r="E1476" s="317" t="s">
        <v>781</v>
      </c>
      <c r="F1476" s="318" t="s">
        <v>35</v>
      </c>
      <c r="G1476" s="316">
        <v>75</v>
      </c>
      <c r="H1476" s="316" t="s">
        <v>4172</v>
      </c>
      <c r="I1476" s="320" t="s">
        <v>4173</v>
      </c>
      <c r="J1476" s="335" t="s">
        <v>781</v>
      </c>
      <c r="K1476" s="312" t="s">
        <v>758</v>
      </c>
      <c r="L1476" s="321" t="s">
        <v>549</v>
      </c>
      <c r="M1476" s="322" t="s">
        <v>781</v>
      </c>
      <c r="N1476" s="323" t="s">
        <v>781</v>
      </c>
      <c r="O1476" s="324" t="s">
        <v>781</v>
      </c>
      <c r="P1476" s="314" t="s">
        <v>4174</v>
      </c>
      <c r="S1476" s="314">
        <v>1000</v>
      </c>
      <c r="T1476" t="s">
        <v>281</v>
      </c>
    </row>
    <row r="1477" spans="1:20">
      <c r="A1477" s="314">
        <v>1000</v>
      </c>
      <c r="B1477" s="315" t="s">
        <v>10</v>
      </c>
      <c r="C1477" s="316" t="s">
        <v>761</v>
      </c>
      <c r="D1477" s="317" t="s">
        <v>191</v>
      </c>
      <c r="E1477" s="317" t="s">
        <v>781</v>
      </c>
      <c r="F1477" s="318" t="s">
        <v>35</v>
      </c>
      <c r="G1477" s="316">
        <v>22291.25</v>
      </c>
      <c r="H1477" s="316" t="s">
        <v>4169</v>
      </c>
      <c r="I1477" s="320" t="s">
        <v>4175</v>
      </c>
      <c r="J1477" s="335" t="s">
        <v>781</v>
      </c>
      <c r="K1477" s="312" t="s">
        <v>1328</v>
      </c>
      <c r="L1477" s="321" t="s">
        <v>549</v>
      </c>
      <c r="M1477" s="322" t="s">
        <v>781</v>
      </c>
      <c r="N1477" s="323" t="s">
        <v>781</v>
      </c>
      <c r="O1477" s="324" t="s">
        <v>781</v>
      </c>
      <c r="P1477" s="314" t="s">
        <v>4176</v>
      </c>
      <c r="S1477" s="314">
        <v>1000</v>
      </c>
      <c r="T1477" t="s">
        <v>281</v>
      </c>
    </row>
    <row r="1478" spans="1:20">
      <c r="A1478" s="314">
        <v>1000</v>
      </c>
      <c r="B1478" s="315" t="s">
        <v>10</v>
      </c>
      <c r="C1478" s="316" t="s">
        <v>761</v>
      </c>
      <c r="D1478" s="317" t="s">
        <v>191</v>
      </c>
      <c r="E1478" s="317" t="s">
        <v>781</v>
      </c>
      <c r="F1478" s="318" t="s">
        <v>35</v>
      </c>
      <c r="G1478" s="316">
        <v>2566</v>
      </c>
      <c r="H1478" s="316" t="s">
        <v>4177</v>
      </c>
      <c r="I1478" s="320" t="s">
        <v>4178</v>
      </c>
      <c r="J1478" s="335" t="s">
        <v>781</v>
      </c>
      <c r="K1478" s="312" t="s">
        <v>1328</v>
      </c>
      <c r="L1478" s="321" t="s">
        <v>549</v>
      </c>
      <c r="M1478" s="322" t="s">
        <v>781</v>
      </c>
      <c r="N1478" s="323" t="s">
        <v>781</v>
      </c>
      <c r="O1478" s="324" t="s">
        <v>781</v>
      </c>
      <c r="P1478" s="314" t="s">
        <v>4179</v>
      </c>
      <c r="S1478" s="314">
        <v>1000</v>
      </c>
      <c r="T1478" t="s">
        <v>281</v>
      </c>
    </row>
    <row r="1479" spans="1:20">
      <c r="A1479" s="326">
        <v>7033</v>
      </c>
      <c r="B1479" s="327" t="s">
        <v>11</v>
      </c>
      <c r="C1479" s="304" t="s">
        <v>754</v>
      </c>
      <c r="D1479" s="304" t="s">
        <v>196</v>
      </c>
      <c r="E1479" s="304" t="s">
        <v>755</v>
      </c>
      <c r="F1479" s="328" t="s">
        <v>110</v>
      </c>
      <c r="G1479" s="304">
        <v>270</v>
      </c>
      <c r="H1479" s="304" t="s">
        <v>756</v>
      </c>
      <c r="I1479" s="333" t="s">
        <v>1007</v>
      </c>
      <c r="J1479" s="308" t="s">
        <v>819</v>
      </c>
      <c r="K1479" s="334" t="s">
        <v>781</v>
      </c>
      <c r="L1479" s="332" t="s">
        <v>781</v>
      </c>
      <c r="M1479" s="304" t="s">
        <v>781</v>
      </c>
      <c r="N1479" s="304" t="s">
        <v>781</v>
      </c>
      <c r="O1479" s="326" t="s">
        <v>781</v>
      </c>
      <c r="P1479" s="326" t="s">
        <v>4180</v>
      </c>
      <c r="S1479" s="326">
        <v>7033</v>
      </c>
      <c r="T1479" t="s">
        <v>281</v>
      </c>
    </row>
    <row r="1480" spans="1:20">
      <c r="A1480" s="301">
        <v>4177</v>
      </c>
      <c r="B1480" s="302" t="s">
        <v>1105</v>
      </c>
      <c r="C1480" s="303" t="s">
        <v>761</v>
      </c>
      <c r="D1480" s="304" t="s">
        <v>193</v>
      </c>
      <c r="E1480" s="304" t="s">
        <v>781</v>
      </c>
      <c r="F1480" s="305" t="s">
        <v>781</v>
      </c>
      <c r="G1480" s="303">
        <v>5030.58</v>
      </c>
      <c r="H1480" s="303" t="s">
        <v>4181</v>
      </c>
      <c r="I1480" s="344" t="s">
        <v>4182</v>
      </c>
      <c r="J1480" s="345" t="s">
        <v>781</v>
      </c>
      <c r="K1480" s="312" t="s">
        <v>1108</v>
      </c>
      <c r="L1480" s="310" t="s">
        <v>549</v>
      </c>
      <c r="M1480" s="311" t="s">
        <v>781</v>
      </c>
      <c r="N1480" s="312" t="s">
        <v>781</v>
      </c>
      <c r="O1480" s="313" t="s">
        <v>781</v>
      </c>
      <c r="P1480" s="301" t="s">
        <v>4183</v>
      </c>
      <c r="S1480" s="301">
        <v>4177</v>
      </c>
      <c r="T1480" t="s">
        <v>281</v>
      </c>
    </row>
    <row r="1481" spans="1:20">
      <c r="A1481" s="314">
        <v>4177</v>
      </c>
      <c r="B1481" s="315" t="s">
        <v>1105</v>
      </c>
      <c r="C1481" s="316" t="s">
        <v>761</v>
      </c>
      <c r="D1481" s="317" t="s">
        <v>193</v>
      </c>
      <c r="E1481" s="317" t="s">
        <v>781</v>
      </c>
      <c r="F1481" s="318" t="s">
        <v>781</v>
      </c>
      <c r="G1481" s="316">
        <v>2593.75</v>
      </c>
      <c r="H1481" s="316" t="s">
        <v>4184</v>
      </c>
      <c r="I1481" s="320" t="s">
        <v>4185</v>
      </c>
      <c r="J1481" s="345" t="s">
        <v>781</v>
      </c>
      <c r="K1481" s="312" t="s">
        <v>1108</v>
      </c>
      <c r="L1481" s="321" t="s">
        <v>549</v>
      </c>
      <c r="M1481" s="322" t="s">
        <v>781</v>
      </c>
      <c r="N1481" s="323" t="s">
        <v>781</v>
      </c>
      <c r="O1481" s="324" t="s">
        <v>781</v>
      </c>
      <c r="P1481" s="314" t="s">
        <v>4186</v>
      </c>
      <c r="S1481" s="314">
        <v>4177</v>
      </c>
      <c r="T1481" t="s">
        <v>281</v>
      </c>
    </row>
    <row r="1482" spans="1:20">
      <c r="A1482" s="314">
        <v>4177</v>
      </c>
      <c r="B1482" s="315" t="s">
        <v>1105</v>
      </c>
      <c r="C1482" s="316" t="s">
        <v>761</v>
      </c>
      <c r="D1482" s="317" t="s">
        <v>193</v>
      </c>
      <c r="E1482" s="317" t="s">
        <v>781</v>
      </c>
      <c r="F1482" s="318" t="s">
        <v>781</v>
      </c>
      <c r="G1482" s="316">
        <v>3327.5</v>
      </c>
      <c r="H1482" s="316" t="s">
        <v>4187</v>
      </c>
      <c r="I1482" s="320" t="s">
        <v>4188</v>
      </c>
      <c r="J1482" s="345" t="s">
        <v>781</v>
      </c>
      <c r="K1482" s="312" t="s">
        <v>1108</v>
      </c>
      <c r="L1482" s="321" t="s">
        <v>549</v>
      </c>
      <c r="M1482" s="322" t="s">
        <v>781</v>
      </c>
      <c r="N1482" s="323" t="s">
        <v>781</v>
      </c>
      <c r="O1482" s="324" t="s">
        <v>781</v>
      </c>
      <c r="P1482" s="314" t="s">
        <v>4189</v>
      </c>
      <c r="S1482" s="314">
        <v>4177</v>
      </c>
      <c r="T1482" t="s">
        <v>281</v>
      </c>
    </row>
    <row r="1483" spans="1:20">
      <c r="A1483" s="314">
        <v>4177</v>
      </c>
      <c r="B1483" s="315" t="s">
        <v>1105</v>
      </c>
      <c r="C1483" s="316" t="s">
        <v>761</v>
      </c>
      <c r="D1483" s="317" t="s">
        <v>193</v>
      </c>
      <c r="E1483" s="317" t="s">
        <v>781</v>
      </c>
      <c r="F1483" s="318" t="s">
        <v>781</v>
      </c>
      <c r="G1483" s="316">
        <v>6250</v>
      </c>
      <c r="H1483" s="316" t="s">
        <v>4190</v>
      </c>
      <c r="I1483" s="320" t="s">
        <v>4191</v>
      </c>
      <c r="J1483" s="345" t="s">
        <v>781</v>
      </c>
      <c r="K1483" s="312" t="s">
        <v>1108</v>
      </c>
      <c r="L1483" s="321" t="s">
        <v>549</v>
      </c>
      <c r="M1483" s="322" t="s">
        <v>781</v>
      </c>
      <c r="N1483" s="323" t="s">
        <v>781</v>
      </c>
      <c r="O1483" s="324" t="s">
        <v>781</v>
      </c>
      <c r="P1483" s="314" t="s">
        <v>4192</v>
      </c>
      <c r="S1483" s="314">
        <v>4177</v>
      </c>
      <c r="T1483" t="s">
        <v>281</v>
      </c>
    </row>
    <row r="1484" spans="1:20">
      <c r="A1484" s="314">
        <v>4177</v>
      </c>
      <c r="B1484" s="315" t="s">
        <v>1105</v>
      </c>
      <c r="C1484" s="316" t="s">
        <v>761</v>
      </c>
      <c r="D1484" s="317" t="s">
        <v>193</v>
      </c>
      <c r="E1484" s="317" t="s">
        <v>781</v>
      </c>
      <c r="F1484" s="318" t="s">
        <v>781</v>
      </c>
      <c r="G1484" s="316">
        <v>875.42</v>
      </c>
      <c r="H1484" s="316" t="s">
        <v>809</v>
      </c>
      <c r="I1484" s="320" t="s">
        <v>4193</v>
      </c>
      <c r="J1484" s="345" t="s">
        <v>781</v>
      </c>
      <c r="K1484" s="312" t="s">
        <v>1108</v>
      </c>
      <c r="L1484" s="321" t="s">
        <v>549</v>
      </c>
      <c r="M1484" s="322" t="s">
        <v>781</v>
      </c>
      <c r="N1484" s="323" t="s">
        <v>781</v>
      </c>
      <c r="O1484" s="324" t="s">
        <v>781</v>
      </c>
      <c r="P1484" s="314" t="s">
        <v>4194</v>
      </c>
      <c r="S1484" s="314">
        <v>4177</v>
      </c>
      <c r="T1484" t="s">
        <v>281</v>
      </c>
    </row>
    <row r="1485" spans="1:20">
      <c r="A1485" s="314">
        <v>4177</v>
      </c>
      <c r="B1485" s="315" t="s">
        <v>1105</v>
      </c>
      <c r="C1485" s="316" t="s">
        <v>761</v>
      </c>
      <c r="D1485" s="317" t="s">
        <v>193</v>
      </c>
      <c r="E1485" s="317" t="s">
        <v>781</v>
      </c>
      <c r="F1485" s="318" t="s">
        <v>781</v>
      </c>
      <c r="G1485" s="316">
        <v>3092.83</v>
      </c>
      <c r="H1485" s="316" t="s">
        <v>4195</v>
      </c>
      <c r="I1485" s="320" t="s">
        <v>4196</v>
      </c>
      <c r="J1485" s="345" t="s">
        <v>781</v>
      </c>
      <c r="K1485" s="312" t="s">
        <v>1108</v>
      </c>
      <c r="L1485" s="321" t="s">
        <v>549</v>
      </c>
      <c r="M1485" s="322" t="s">
        <v>781</v>
      </c>
      <c r="N1485" s="323" t="s">
        <v>781</v>
      </c>
      <c r="O1485" s="324" t="s">
        <v>781</v>
      </c>
      <c r="P1485" s="314" t="s">
        <v>4197</v>
      </c>
      <c r="S1485" s="314">
        <v>4177</v>
      </c>
      <c r="T1485" t="s">
        <v>281</v>
      </c>
    </row>
    <row r="1486" spans="1:20">
      <c r="A1486" s="314">
        <v>4177</v>
      </c>
      <c r="B1486" s="315" t="s">
        <v>1105</v>
      </c>
      <c r="C1486" s="316" t="s">
        <v>761</v>
      </c>
      <c r="D1486" s="317" t="s">
        <v>193</v>
      </c>
      <c r="E1486" s="317" t="s">
        <v>781</v>
      </c>
      <c r="F1486" s="318" t="s">
        <v>781</v>
      </c>
      <c r="G1486" s="316">
        <v>7494.75</v>
      </c>
      <c r="H1486" s="316" t="s">
        <v>4198</v>
      </c>
      <c r="I1486" s="320" t="s">
        <v>4199</v>
      </c>
      <c r="J1486" s="345" t="s">
        <v>781</v>
      </c>
      <c r="K1486" s="312" t="s">
        <v>1108</v>
      </c>
      <c r="L1486" s="321" t="s">
        <v>549</v>
      </c>
      <c r="M1486" s="322" t="s">
        <v>781</v>
      </c>
      <c r="N1486" s="323" t="s">
        <v>781</v>
      </c>
      <c r="O1486" s="324" t="s">
        <v>781</v>
      </c>
      <c r="P1486" s="314" t="s">
        <v>4200</v>
      </c>
      <c r="S1486" s="314">
        <v>4177</v>
      </c>
      <c r="T1486" t="s">
        <v>281</v>
      </c>
    </row>
    <row r="1487" spans="1:20">
      <c r="A1487" s="314">
        <v>4177</v>
      </c>
      <c r="B1487" s="315" t="s">
        <v>1105</v>
      </c>
      <c r="C1487" s="316" t="s">
        <v>761</v>
      </c>
      <c r="D1487" s="317" t="s">
        <v>193</v>
      </c>
      <c r="E1487" s="317" t="s">
        <v>781</v>
      </c>
      <c r="F1487" s="318" t="s">
        <v>781</v>
      </c>
      <c r="G1487" s="316">
        <v>963.5</v>
      </c>
      <c r="H1487" s="316" t="s">
        <v>4201</v>
      </c>
      <c r="I1487" s="320" t="s">
        <v>4202</v>
      </c>
      <c r="J1487" s="345" t="s">
        <v>781</v>
      </c>
      <c r="K1487" s="312" t="s">
        <v>1108</v>
      </c>
      <c r="L1487" s="321" t="s">
        <v>549</v>
      </c>
      <c r="M1487" s="322" t="s">
        <v>781</v>
      </c>
      <c r="N1487" s="323" t="s">
        <v>781</v>
      </c>
      <c r="O1487" s="324" t="s">
        <v>781</v>
      </c>
      <c r="P1487" s="314" t="s">
        <v>4203</v>
      </c>
      <c r="S1487" s="314">
        <v>4177</v>
      </c>
      <c r="T1487" t="s">
        <v>281</v>
      </c>
    </row>
    <row r="1488" spans="1:20">
      <c r="A1488" s="314">
        <v>4177</v>
      </c>
      <c r="B1488" s="315" t="s">
        <v>1105</v>
      </c>
      <c r="C1488" s="316" t="s">
        <v>761</v>
      </c>
      <c r="D1488" s="317" t="s">
        <v>193</v>
      </c>
      <c r="E1488" s="317" t="s">
        <v>781</v>
      </c>
      <c r="F1488" s="318" t="s">
        <v>781</v>
      </c>
      <c r="G1488" s="316">
        <v>1000</v>
      </c>
      <c r="H1488" s="316" t="s">
        <v>4204</v>
      </c>
      <c r="I1488" s="320" t="s">
        <v>4205</v>
      </c>
      <c r="J1488" s="345" t="s">
        <v>781</v>
      </c>
      <c r="K1488" s="312" t="s">
        <v>1108</v>
      </c>
      <c r="L1488" s="321" t="s">
        <v>549</v>
      </c>
      <c r="M1488" s="322" t="s">
        <v>781</v>
      </c>
      <c r="N1488" s="323" t="s">
        <v>781</v>
      </c>
      <c r="O1488" s="324" t="s">
        <v>781</v>
      </c>
      <c r="P1488" s="314" t="s">
        <v>4206</v>
      </c>
      <c r="S1488" s="314">
        <v>4177</v>
      </c>
      <c r="T1488" t="s">
        <v>281</v>
      </c>
    </row>
    <row r="1489" spans="1:20">
      <c r="A1489" s="314">
        <v>4177</v>
      </c>
      <c r="B1489" s="315" t="s">
        <v>1105</v>
      </c>
      <c r="C1489" s="316" t="s">
        <v>761</v>
      </c>
      <c r="D1489" s="317" t="s">
        <v>193</v>
      </c>
      <c r="E1489" s="317" t="s">
        <v>781</v>
      </c>
      <c r="F1489" s="318" t="s">
        <v>781</v>
      </c>
      <c r="G1489" s="316">
        <v>1451.63</v>
      </c>
      <c r="H1489" s="316" t="s">
        <v>3450</v>
      </c>
      <c r="I1489" s="320" t="s">
        <v>4207</v>
      </c>
      <c r="J1489" s="345" t="s">
        <v>781</v>
      </c>
      <c r="K1489" s="312" t="s">
        <v>1108</v>
      </c>
      <c r="L1489" s="321" t="s">
        <v>549</v>
      </c>
      <c r="M1489" s="322" t="s">
        <v>781</v>
      </c>
      <c r="N1489" s="323" t="s">
        <v>781</v>
      </c>
      <c r="O1489" s="324" t="s">
        <v>781</v>
      </c>
      <c r="P1489" s="314" t="s">
        <v>4208</v>
      </c>
      <c r="S1489" s="314">
        <v>4177</v>
      </c>
      <c r="T1489" t="s">
        <v>281</v>
      </c>
    </row>
    <row r="1490" spans="1:20">
      <c r="A1490" s="314">
        <v>4177</v>
      </c>
      <c r="B1490" s="315" t="s">
        <v>1105</v>
      </c>
      <c r="C1490" s="316" t="s">
        <v>761</v>
      </c>
      <c r="D1490" s="317" t="s">
        <v>193</v>
      </c>
      <c r="E1490" s="317" t="s">
        <v>781</v>
      </c>
      <c r="F1490" s="318" t="s">
        <v>781</v>
      </c>
      <c r="G1490" s="316">
        <v>2789</v>
      </c>
      <c r="H1490" s="316" t="s">
        <v>4209</v>
      </c>
      <c r="I1490" s="320" t="s">
        <v>4210</v>
      </c>
      <c r="J1490" s="345" t="s">
        <v>781</v>
      </c>
      <c r="K1490" s="312" t="s">
        <v>1108</v>
      </c>
      <c r="L1490" s="321" t="s">
        <v>549</v>
      </c>
      <c r="M1490" s="322" t="s">
        <v>781</v>
      </c>
      <c r="N1490" s="323" t="s">
        <v>781</v>
      </c>
      <c r="O1490" s="324" t="s">
        <v>781</v>
      </c>
      <c r="P1490" s="314" t="s">
        <v>4211</v>
      </c>
      <c r="S1490" s="314">
        <v>4177</v>
      </c>
      <c r="T1490" t="s">
        <v>281</v>
      </c>
    </row>
    <row r="1491" spans="1:20">
      <c r="A1491" s="314">
        <v>4177</v>
      </c>
      <c r="B1491" s="315" t="s">
        <v>1105</v>
      </c>
      <c r="C1491" s="316" t="s">
        <v>761</v>
      </c>
      <c r="D1491" s="317" t="s">
        <v>193</v>
      </c>
      <c r="E1491" s="317" t="s">
        <v>781</v>
      </c>
      <c r="F1491" s="318" t="s">
        <v>781</v>
      </c>
      <c r="G1491" s="316">
        <v>790.83</v>
      </c>
      <c r="H1491" s="316" t="s">
        <v>4212</v>
      </c>
      <c r="I1491" s="320" t="s">
        <v>4213</v>
      </c>
      <c r="J1491" s="345" t="s">
        <v>781</v>
      </c>
      <c r="K1491" s="312" t="s">
        <v>1108</v>
      </c>
      <c r="L1491" s="321" t="s">
        <v>549</v>
      </c>
      <c r="M1491" s="322" t="s">
        <v>781</v>
      </c>
      <c r="N1491" s="323" t="s">
        <v>781</v>
      </c>
      <c r="O1491" s="324" t="s">
        <v>781</v>
      </c>
      <c r="P1491" s="314" t="s">
        <v>4214</v>
      </c>
      <c r="S1491" s="314">
        <v>4177</v>
      </c>
      <c r="T1491" t="s">
        <v>281</v>
      </c>
    </row>
    <row r="1492" spans="1:20">
      <c r="A1492" s="314">
        <v>4177</v>
      </c>
      <c r="B1492" s="315" t="s">
        <v>11</v>
      </c>
      <c r="C1492" s="316" t="s">
        <v>761</v>
      </c>
      <c r="D1492" s="317" t="s">
        <v>195</v>
      </c>
      <c r="E1492" s="317" t="s">
        <v>781</v>
      </c>
      <c r="F1492" s="318" t="s">
        <v>781</v>
      </c>
      <c r="G1492" s="316">
        <v>8865.5400000000009</v>
      </c>
      <c r="H1492" s="316" t="s">
        <v>1597</v>
      </c>
      <c r="I1492" s="320" t="s">
        <v>4215</v>
      </c>
      <c r="J1492" s="308" t="s">
        <v>764</v>
      </c>
      <c r="K1492" s="309" t="s">
        <v>781</v>
      </c>
      <c r="L1492" s="321" t="s">
        <v>781</v>
      </c>
      <c r="M1492" s="322" t="s">
        <v>781</v>
      </c>
      <c r="N1492" s="323" t="s">
        <v>781</v>
      </c>
      <c r="O1492" s="324" t="s">
        <v>781</v>
      </c>
      <c r="P1492" s="314" t="s">
        <v>4216</v>
      </c>
      <c r="S1492" s="314">
        <v>4177</v>
      </c>
      <c r="T1492" t="s">
        <v>281</v>
      </c>
    </row>
    <row r="1493" spans="1:20">
      <c r="A1493" s="314">
        <v>4177</v>
      </c>
      <c r="B1493" s="315" t="s">
        <v>11</v>
      </c>
      <c r="C1493" s="316" t="s">
        <v>761</v>
      </c>
      <c r="D1493" s="317" t="s">
        <v>195</v>
      </c>
      <c r="E1493" s="317" t="s">
        <v>781</v>
      </c>
      <c r="F1493" s="318" t="s">
        <v>781</v>
      </c>
      <c r="G1493" s="316">
        <v>11636.81</v>
      </c>
      <c r="H1493" s="316" t="s">
        <v>4217</v>
      </c>
      <c r="I1493" s="320" t="s">
        <v>4218</v>
      </c>
      <c r="J1493" s="308" t="s">
        <v>764</v>
      </c>
      <c r="K1493" s="309" t="s">
        <v>781</v>
      </c>
      <c r="L1493" s="321" t="s">
        <v>781</v>
      </c>
      <c r="M1493" s="322" t="s">
        <v>781</v>
      </c>
      <c r="N1493" s="323" t="s">
        <v>781</v>
      </c>
      <c r="O1493" s="324" t="s">
        <v>781</v>
      </c>
      <c r="P1493" s="314" t="s">
        <v>4219</v>
      </c>
      <c r="S1493" s="314">
        <v>4177</v>
      </c>
      <c r="T1493" t="s">
        <v>281</v>
      </c>
    </row>
    <row r="1494" spans="1:20">
      <c r="A1494" s="314">
        <v>4177</v>
      </c>
      <c r="B1494" s="315" t="s">
        <v>11</v>
      </c>
      <c r="C1494" s="316" t="s">
        <v>761</v>
      </c>
      <c r="D1494" s="317" t="s">
        <v>195</v>
      </c>
      <c r="E1494" s="317" t="s">
        <v>781</v>
      </c>
      <c r="F1494" s="318" t="s">
        <v>781</v>
      </c>
      <c r="G1494" s="316">
        <v>859.18</v>
      </c>
      <c r="H1494" s="316" t="s">
        <v>4220</v>
      </c>
      <c r="I1494" s="320" t="s">
        <v>4221</v>
      </c>
      <c r="J1494" s="308" t="s">
        <v>764</v>
      </c>
      <c r="K1494" s="309" t="s">
        <v>781</v>
      </c>
      <c r="L1494" s="321" t="s">
        <v>781</v>
      </c>
      <c r="M1494" s="322" t="s">
        <v>781</v>
      </c>
      <c r="N1494" s="323" t="s">
        <v>781</v>
      </c>
      <c r="O1494" s="324" t="s">
        <v>781</v>
      </c>
      <c r="P1494" s="314" t="s">
        <v>4222</v>
      </c>
      <c r="S1494" s="314">
        <v>4177</v>
      </c>
      <c r="T1494" t="s">
        <v>281</v>
      </c>
    </row>
    <row r="1495" spans="1:20">
      <c r="A1495" s="314">
        <v>4177</v>
      </c>
      <c r="B1495" s="315" t="s">
        <v>11</v>
      </c>
      <c r="C1495" s="316" t="s">
        <v>761</v>
      </c>
      <c r="D1495" s="317" t="s">
        <v>195</v>
      </c>
      <c r="E1495" s="317" t="s">
        <v>781</v>
      </c>
      <c r="F1495" s="318" t="s">
        <v>781</v>
      </c>
      <c r="G1495" s="316">
        <v>414.86</v>
      </c>
      <c r="H1495" s="316" t="s">
        <v>4223</v>
      </c>
      <c r="I1495" s="320" t="s">
        <v>4218</v>
      </c>
      <c r="J1495" s="308" t="s">
        <v>764</v>
      </c>
      <c r="K1495" s="309" t="s">
        <v>781</v>
      </c>
      <c r="L1495" s="321" t="s">
        <v>781</v>
      </c>
      <c r="M1495" s="322" t="s">
        <v>781</v>
      </c>
      <c r="N1495" s="323" t="s">
        <v>781</v>
      </c>
      <c r="O1495" s="324" t="s">
        <v>781</v>
      </c>
      <c r="P1495" s="314" t="s">
        <v>4224</v>
      </c>
      <c r="S1495" s="314">
        <v>4177</v>
      </c>
      <c r="T1495" t="s">
        <v>281</v>
      </c>
    </row>
    <row r="1496" spans="1:20">
      <c r="A1496" s="314">
        <v>4177</v>
      </c>
      <c r="B1496" s="315" t="s">
        <v>11</v>
      </c>
      <c r="C1496" s="316" t="s">
        <v>761</v>
      </c>
      <c r="D1496" s="317" t="s">
        <v>195</v>
      </c>
      <c r="E1496" s="317" t="s">
        <v>781</v>
      </c>
      <c r="F1496" s="318" t="s">
        <v>781</v>
      </c>
      <c r="G1496" s="316">
        <v>7280.32</v>
      </c>
      <c r="H1496" s="316" t="s">
        <v>2138</v>
      </c>
      <c r="I1496" s="320" t="s">
        <v>4225</v>
      </c>
      <c r="J1496" s="308" t="s">
        <v>764</v>
      </c>
      <c r="K1496" s="309" t="s">
        <v>781</v>
      </c>
      <c r="L1496" s="321" t="s">
        <v>781</v>
      </c>
      <c r="M1496" s="322" t="s">
        <v>781</v>
      </c>
      <c r="N1496" s="323" t="s">
        <v>781</v>
      </c>
      <c r="O1496" s="324" t="s">
        <v>781</v>
      </c>
      <c r="P1496" s="314" t="s">
        <v>4226</v>
      </c>
      <c r="S1496" s="314">
        <v>4177</v>
      </c>
      <c r="T1496" t="s">
        <v>281</v>
      </c>
    </row>
    <row r="1497" spans="1:20">
      <c r="A1497" s="314">
        <v>4177</v>
      </c>
      <c r="B1497" s="315" t="s">
        <v>11</v>
      </c>
      <c r="C1497" s="316" t="s">
        <v>761</v>
      </c>
      <c r="D1497" s="317" t="s">
        <v>195</v>
      </c>
      <c r="E1497" s="317" t="s">
        <v>781</v>
      </c>
      <c r="F1497" s="318" t="s">
        <v>781</v>
      </c>
      <c r="G1497" s="316">
        <v>6758.12</v>
      </c>
      <c r="H1497" s="316" t="s">
        <v>4227</v>
      </c>
      <c r="I1497" s="320" t="s">
        <v>2836</v>
      </c>
      <c r="J1497" s="308" t="s">
        <v>764</v>
      </c>
      <c r="K1497" s="309" t="s">
        <v>781</v>
      </c>
      <c r="L1497" s="321" t="s">
        <v>781</v>
      </c>
      <c r="M1497" s="322" t="s">
        <v>781</v>
      </c>
      <c r="N1497" s="323" t="s">
        <v>781</v>
      </c>
      <c r="O1497" s="324" t="s">
        <v>781</v>
      </c>
      <c r="P1497" s="314" t="s">
        <v>4228</v>
      </c>
      <c r="S1497" s="314">
        <v>4177</v>
      </c>
      <c r="T1497" t="s">
        <v>281</v>
      </c>
    </row>
    <row r="1498" spans="1:20">
      <c r="A1498" s="314">
        <v>4177</v>
      </c>
      <c r="B1498" s="315" t="s">
        <v>11</v>
      </c>
      <c r="C1498" s="316" t="s">
        <v>761</v>
      </c>
      <c r="D1498" s="317" t="s">
        <v>195</v>
      </c>
      <c r="E1498" s="317" t="s">
        <v>781</v>
      </c>
      <c r="F1498" s="318" t="s">
        <v>781</v>
      </c>
      <c r="G1498" s="316">
        <v>802.56</v>
      </c>
      <c r="H1498" s="316" t="s">
        <v>1581</v>
      </c>
      <c r="I1498" s="320" t="s">
        <v>4229</v>
      </c>
      <c r="J1498" s="308" t="s">
        <v>764</v>
      </c>
      <c r="K1498" s="309" t="s">
        <v>781</v>
      </c>
      <c r="L1498" s="321" t="s">
        <v>781</v>
      </c>
      <c r="M1498" s="322" t="s">
        <v>781</v>
      </c>
      <c r="N1498" s="323" t="s">
        <v>781</v>
      </c>
      <c r="O1498" s="324" t="s">
        <v>781</v>
      </c>
      <c r="P1498" s="314" t="s">
        <v>4230</v>
      </c>
      <c r="S1498" s="314">
        <v>4177</v>
      </c>
      <c r="T1498" t="s">
        <v>281</v>
      </c>
    </row>
    <row r="1499" spans="1:20">
      <c r="A1499" s="326">
        <v>2169</v>
      </c>
      <c r="B1499" s="327" t="s">
        <v>10</v>
      </c>
      <c r="C1499" s="304" t="s">
        <v>754</v>
      </c>
      <c r="D1499" s="304" t="s">
        <v>192</v>
      </c>
      <c r="E1499" s="304" t="s">
        <v>755</v>
      </c>
      <c r="F1499" s="328" t="s">
        <v>35</v>
      </c>
      <c r="G1499" s="329">
        <v>14593.58</v>
      </c>
      <c r="H1499" s="304" t="s">
        <v>756</v>
      </c>
      <c r="I1499" s="333" t="s">
        <v>757</v>
      </c>
      <c r="J1499" s="331" t="s">
        <v>781</v>
      </c>
      <c r="K1499" s="312" t="s">
        <v>758</v>
      </c>
      <c r="L1499" s="332" t="s">
        <v>549</v>
      </c>
      <c r="M1499" s="304" t="s">
        <v>781</v>
      </c>
      <c r="N1499" s="304" t="s">
        <v>781</v>
      </c>
      <c r="O1499" s="326" t="s">
        <v>781</v>
      </c>
      <c r="P1499" s="326" t="s">
        <v>4231</v>
      </c>
      <c r="S1499" s="326">
        <v>2169</v>
      </c>
      <c r="T1499" t="s">
        <v>281</v>
      </c>
    </row>
    <row r="1500" spans="1:20">
      <c r="A1500" s="314">
        <v>2169</v>
      </c>
      <c r="B1500" s="315" t="s">
        <v>11</v>
      </c>
      <c r="C1500" s="316" t="s">
        <v>761</v>
      </c>
      <c r="D1500" s="317" t="s">
        <v>195</v>
      </c>
      <c r="E1500" s="317" t="s">
        <v>781</v>
      </c>
      <c r="F1500" s="318" t="s">
        <v>77</v>
      </c>
      <c r="G1500" s="316">
        <v>2720.75</v>
      </c>
      <c r="H1500" s="373" t="s">
        <v>4232</v>
      </c>
      <c r="I1500" s="374" t="s">
        <v>4233</v>
      </c>
      <c r="J1500" s="308" t="s">
        <v>1423</v>
      </c>
      <c r="K1500" s="309" t="s">
        <v>781</v>
      </c>
      <c r="L1500" s="321" t="s">
        <v>781</v>
      </c>
      <c r="M1500" s="322" t="s">
        <v>781</v>
      </c>
      <c r="N1500" s="373" t="s">
        <v>4232</v>
      </c>
      <c r="O1500" s="375" t="s">
        <v>781</v>
      </c>
      <c r="P1500" s="314" t="s">
        <v>4234</v>
      </c>
      <c r="S1500" s="314">
        <v>2169</v>
      </c>
      <c r="T1500" t="s">
        <v>281</v>
      </c>
    </row>
    <row r="1501" spans="1:20">
      <c r="A1501" s="314">
        <v>2169</v>
      </c>
      <c r="B1501" s="315" t="s">
        <v>11</v>
      </c>
      <c r="C1501" s="316" t="s">
        <v>761</v>
      </c>
      <c r="D1501" s="317" t="s">
        <v>195</v>
      </c>
      <c r="E1501" s="317" t="s">
        <v>781</v>
      </c>
      <c r="F1501" s="318" t="s">
        <v>105</v>
      </c>
      <c r="G1501" s="316">
        <v>2738.57</v>
      </c>
      <c r="H1501" s="303" t="s">
        <v>4235</v>
      </c>
      <c r="I1501" s="320" t="s">
        <v>4236</v>
      </c>
      <c r="J1501" s="308" t="s">
        <v>11</v>
      </c>
      <c r="K1501" s="309" t="s">
        <v>781</v>
      </c>
      <c r="L1501" s="321" t="s">
        <v>781</v>
      </c>
      <c r="M1501" s="322" t="s">
        <v>781</v>
      </c>
      <c r="N1501" s="312" t="s">
        <v>781</v>
      </c>
      <c r="O1501" s="324" t="s">
        <v>781</v>
      </c>
      <c r="P1501" s="314" t="s">
        <v>4237</v>
      </c>
      <c r="S1501" s="314">
        <v>2169</v>
      </c>
      <c r="T1501" t="s">
        <v>281</v>
      </c>
    </row>
    <row r="1502" spans="1:20">
      <c r="A1502" s="314">
        <v>2169</v>
      </c>
      <c r="B1502" s="315" t="s">
        <v>11</v>
      </c>
      <c r="C1502" s="316" t="s">
        <v>761</v>
      </c>
      <c r="D1502" s="317" t="s">
        <v>195</v>
      </c>
      <c r="E1502" s="317" t="s">
        <v>781</v>
      </c>
      <c r="F1502" s="318" t="s">
        <v>110</v>
      </c>
      <c r="G1502" s="316">
        <v>950</v>
      </c>
      <c r="H1502" s="316" t="s">
        <v>4238</v>
      </c>
      <c r="I1502" s="320" t="s">
        <v>4239</v>
      </c>
      <c r="J1502" s="308" t="s">
        <v>11</v>
      </c>
      <c r="K1502" s="309" t="s">
        <v>781</v>
      </c>
      <c r="L1502" s="321" t="s">
        <v>781</v>
      </c>
      <c r="M1502" s="322" t="s">
        <v>781</v>
      </c>
      <c r="N1502" s="323" t="s">
        <v>781</v>
      </c>
      <c r="O1502" s="324" t="s">
        <v>781</v>
      </c>
      <c r="P1502" s="314" t="s">
        <v>4240</v>
      </c>
      <c r="S1502" s="314">
        <v>2169</v>
      </c>
      <c r="T1502" t="s">
        <v>281</v>
      </c>
    </row>
    <row r="1503" spans="1:20">
      <c r="A1503" s="314">
        <v>2169</v>
      </c>
      <c r="B1503" s="315" t="s">
        <v>11</v>
      </c>
      <c r="C1503" s="316" t="s">
        <v>761</v>
      </c>
      <c r="D1503" s="317" t="s">
        <v>195</v>
      </c>
      <c r="E1503" s="317" t="s">
        <v>781</v>
      </c>
      <c r="F1503" s="318" t="s">
        <v>91</v>
      </c>
      <c r="G1503" s="316">
        <v>560</v>
      </c>
      <c r="H1503" s="316" t="s">
        <v>4241</v>
      </c>
      <c r="I1503" s="320" t="s">
        <v>4242</v>
      </c>
      <c r="J1503" s="308" t="s">
        <v>11</v>
      </c>
      <c r="K1503" s="309" t="s">
        <v>781</v>
      </c>
      <c r="L1503" s="321" t="s">
        <v>781</v>
      </c>
      <c r="M1503" s="322" t="s">
        <v>781</v>
      </c>
      <c r="N1503" s="323" t="s">
        <v>781</v>
      </c>
      <c r="O1503" s="324" t="s">
        <v>781</v>
      </c>
      <c r="P1503" s="314" t="s">
        <v>4243</v>
      </c>
      <c r="S1503" s="314">
        <v>2169</v>
      </c>
      <c r="T1503" t="s">
        <v>281</v>
      </c>
    </row>
    <row r="1504" spans="1:20">
      <c r="A1504" s="314">
        <v>2169</v>
      </c>
      <c r="B1504" s="315" t="s">
        <v>11</v>
      </c>
      <c r="C1504" s="316" t="s">
        <v>761</v>
      </c>
      <c r="D1504" s="317" t="s">
        <v>195</v>
      </c>
      <c r="E1504" s="317" t="s">
        <v>781</v>
      </c>
      <c r="F1504" s="318" t="s">
        <v>97</v>
      </c>
      <c r="G1504" s="316">
        <v>700</v>
      </c>
      <c r="H1504" s="316" t="s">
        <v>4244</v>
      </c>
      <c r="I1504" s="320" t="s">
        <v>4245</v>
      </c>
      <c r="J1504" s="308" t="s">
        <v>11</v>
      </c>
      <c r="K1504" s="309" t="s">
        <v>781</v>
      </c>
      <c r="L1504" s="321" t="s">
        <v>781</v>
      </c>
      <c r="M1504" s="322" t="s">
        <v>781</v>
      </c>
      <c r="N1504" s="323" t="s">
        <v>781</v>
      </c>
      <c r="O1504" s="324" t="s">
        <v>781</v>
      </c>
      <c r="P1504" s="314" t="s">
        <v>4246</v>
      </c>
      <c r="S1504" s="314">
        <v>2169</v>
      </c>
      <c r="T1504" t="s">
        <v>281</v>
      </c>
    </row>
    <row r="1505" spans="1:20">
      <c r="A1505" s="314">
        <v>2169</v>
      </c>
      <c r="B1505" s="315" t="s">
        <v>11</v>
      </c>
      <c r="C1505" s="316" t="s">
        <v>761</v>
      </c>
      <c r="D1505" s="317" t="s">
        <v>195</v>
      </c>
      <c r="E1505" s="317" t="s">
        <v>781</v>
      </c>
      <c r="F1505" s="318" t="s">
        <v>89</v>
      </c>
      <c r="G1505" s="316">
        <v>409.86</v>
      </c>
      <c r="H1505" s="316" t="s">
        <v>4247</v>
      </c>
      <c r="I1505" s="320" t="s">
        <v>4248</v>
      </c>
      <c r="J1505" s="308" t="s">
        <v>11</v>
      </c>
      <c r="K1505" s="309" t="s">
        <v>781</v>
      </c>
      <c r="L1505" s="321" t="s">
        <v>781</v>
      </c>
      <c r="M1505" s="322" t="s">
        <v>781</v>
      </c>
      <c r="N1505" s="323" t="s">
        <v>781</v>
      </c>
      <c r="O1505" s="324" t="s">
        <v>781</v>
      </c>
      <c r="P1505" s="314" t="s">
        <v>4249</v>
      </c>
      <c r="S1505" s="314">
        <v>2169</v>
      </c>
      <c r="T1505" t="s">
        <v>281</v>
      </c>
    </row>
    <row r="1506" spans="1:20">
      <c r="A1506" s="314">
        <v>2169</v>
      </c>
      <c r="B1506" s="315" t="s">
        <v>11</v>
      </c>
      <c r="C1506" s="316" t="s">
        <v>761</v>
      </c>
      <c r="D1506" s="317" t="s">
        <v>195</v>
      </c>
      <c r="E1506" s="317" t="s">
        <v>781</v>
      </c>
      <c r="F1506" s="318" t="s">
        <v>83</v>
      </c>
      <c r="G1506" s="316">
        <v>1043</v>
      </c>
      <c r="H1506" s="316" t="s">
        <v>4250</v>
      </c>
      <c r="I1506" s="320" t="s">
        <v>4251</v>
      </c>
      <c r="J1506" s="308" t="s">
        <v>11</v>
      </c>
      <c r="K1506" s="309" t="s">
        <v>781</v>
      </c>
      <c r="L1506" s="321" t="s">
        <v>781</v>
      </c>
      <c r="M1506" s="322" t="s">
        <v>781</v>
      </c>
      <c r="N1506" s="323" t="s">
        <v>781</v>
      </c>
      <c r="O1506" s="324" t="s">
        <v>781</v>
      </c>
      <c r="P1506" s="314" t="s">
        <v>4252</v>
      </c>
      <c r="S1506" s="314">
        <v>2169</v>
      </c>
      <c r="T1506" t="s">
        <v>281</v>
      </c>
    </row>
    <row r="1507" spans="1:20">
      <c r="A1507" s="314">
        <v>2169</v>
      </c>
      <c r="B1507" s="315" t="s">
        <v>11</v>
      </c>
      <c r="C1507" s="316" t="s">
        <v>761</v>
      </c>
      <c r="D1507" s="317" t="s">
        <v>195</v>
      </c>
      <c r="E1507" s="317" t="s">
        <v>781</v>
      </c>
      <c r="F1507" s="318" t="s">
        <v>85</v>
      </c>
      <c r="G1507" s="316">
        <v>2200</v>
      </c>
      <c r="H1507" s="316" t="s">
        <v>4253</v>
      </c>
      <c r="I1507" s="320" t="s">
        <v>4254</v>
      </c>
      <c r="J1507" s="308" t="s">
        <v>11</v>
      </c>
      <c r="K1507" s="309" t="s">
        <v>781</v>
      </c>
      <c r="L1507" s="321" t="s">
        <v>781</v>
      </c>
      <c r="M1507" s="322" t="s">
        <v>781</v>
      </c>
      <c r="N1507" s="323" t="s">
        <v>781</v>
      </c>
      <c r="O1507" s="324" t="s">
        <v>781</v>
      </c>
      <c r="P1507" s="314" t="s">
        <v>4255</v>
      </c>
      <c r="S1507" s="314">
        <v>2169</v>
      </c>
      <c r="T1507" t="s">
        <v>281</v>
      </c>
    </row>
    <row r="1508" spans="1:20">
      <c r="A1508" s="314">
        <v>2169</v>
      </c>
      <c r="B1508" s="315" t="s">
        <v>11</v>
      </c>
      <c r="C1508" s="316" t="s">
        <v>761</v>
      </c>
      <c r="D1508" s="317" t="s">
        <v>195</v>
      </c>
      <c r="E1508" s="317" t="s">
        <v>781</v>
      </c>
      <c r="F1508" s="318" t="s">
        <v>85</v>
      </c>
      <c r="G1508" s="316">
        <v>2300</v>
      </c>
      <c r="H1508" s="316" t="s">
        <v>4256</v>
      </c>
      <c r="I1508" s="320" t="s">
        <v>4257</v>
      </c>
      <c r="J1508" s="308" t="s">
        <v>11</v>
      </c>
      <c r="K1508" s="309" t="s">
        <v>781</v>
      </c>
      <c r="L1508" s="321" t="s">
        <v>781</v>
      </c>
      <c r="M1508" s="322" t="s">
        <v>781</v>
      </c>
      <c r="N1508" s="323" t="s">
        <v>781</v>
      </c>
      <c r="O1508" s="324" t="s">
        <v>781</v>
      </c>
      <c r="P1508" s="314" t="s">
        <v>4258</v>
      </c>
      <c r="S1508" s="314">
        <v>2169</v>
      </c>
      <c r="T1508" t="s">
        <v>281</v>
      </c>
    </row>
    <row r="1509" spans="1:20">
      <c r="A1509" s="314">
        <v>2169</v>
      </c>
      <c r="B1509" s="315" t="s">
        <v>11</v>
      </c>
      <c r="C1509" s="316" t="s">
        <v>761</v>
      </c>
      <c r="D1509" s="317" t="s">
        <v>195</v>
      </c>
      <c r="E1509" s="317" t="s">
        <v>781</v>
      </c>
      <c r="F1509" s="318" t="s">
        <v>110</v>
      </c>
      <c r="G1509" s="316">
        <v>975</v>
      </c>
      <c r="H1509" s="316" t="s">
        <v>4259</v>
      </c>
      <c r="I1509" s="320" t="s">
        <v>4260</v>
      </c>
      <c r="J1509" s="308" t="s">
        <v>11</v>
      </c>
      <c r="K1509" s="309" t="s">
        <v>781</v>
      </c>
      <c r="L1509" s="321" t="s">
        <v>781</v>
      </c>
      <c r="M1509" s="322" t="s">
        <v>781</v>
      </c>
      <c r="N1509" s="323" t="s">
        <v>781</v>
      </c>
      <c r="O1509" s="324" t="s">
        <v>781</v>
      </c>
      <c r="P1509" s="314" t="s">
        <v>4261</v>
      </c>
      <c r="S1509" s="314">
        <v>2169</v>
      </c>
      <c r="T1509" t="s">
        <v>281</v>
      </c>
    </row>
    <row r="1510" spans="1:20">
      <c r="A1510" s="314">
        <v>2169</v>
      </c>
      <c r="B1510" s="315" t="s">
        <v>11</v>
      </c>
      <c r="C1510" s="316" t="s">
        <v>761</v>
      </c>
      <c r="D1510" s="317" t="s">
        <v>195</v>
      </c>
      <c r="E1510" s="317" t="s">
        <v>781</v>
      </c>
      <c r="F1510" s="318" t="s">
        <v>110</v>
      </c>
      <c r="G1510" s="316">
        <v>280</v>
      </c>
      <c r="H1510" s="316" t="s">
        <v>4262</v>
      </c>
      <c r="I1510" s="320" t="s">
        <v>4263</v>
      </c>
      <c r="J1510" s="308" t="s">
        <v>11</v>
      </c>
      <c r="K1510" s="309" t="s">
        <v>781</v>
      </c>
      <c r="L1510" s="321" t="s">
        <v>781</v>
      </c>
      <c r="M1510" s="322" t="s">
        <v>781</v>
      </c>
      <c r="N1510" s="323" t="s">
        <v>781</v>
      </c>
      <c r="O1510" s="324" t="s">
        <v>781</v>
      </c>
      <c r="P1510" s="314" t="s">
        <v>4264</v>
      </c>
      <c r="S1510" s="314">
        <v>2169</v>
      </c>
      <c r="T1510" t="s">
        <v>281</v>
      </c>
    </row>
    <row r="1511" spans="1:20">
      <c r="A1511" s="314">
        <v>2169</v>
      </c>
      <c r="B1511" s="315" t="s">
        <v>11</v>
      </c>
      <c r="C1511" s="316" t="s">
        <v>761</v>
      </c>
      <c r="D1511" s="317" t="s">
        <v>195</v>
      </c>
      <c r="E1511" s="317" t="s">
        <v>781</v>
      </c>
      <c r="F1511" s="318" t="s">
        <v>110</v>
      </c>
      <c r="G1511" s="316">
        <v>1120</v>
      </c>
      <c r="H1511" s="316" t="s">
        <v>4265</v>
      </c>
      <c r="I1511" s="320" t="s">
        <v>4266</v>
      </c>
      <c r="J1511" s="308" t="s">
        <v>11</v>
      </c>
      <c r="K1511" s="309" t="s">
        <v>781</v>
      </c>
      <c r="L1511" s="321" t="s">
        <v>781</v>
      </c>
      <c r="M1511" s="322" t="s">
        <v>781</v>
      </c>
      <c r="N1511" s="323" t="s">
        <v>781</v>
      </c>
      <c r="O1511" s="324" t="s">
        <v>781</v>
      </c>
      <c r="P1511" s="314" t="s">
        <v>4267</v>
      </c>
      <c r="S1511" s="314">
        <v>2169</v>
      </c>
      <c r="T1511" t="s">
        <v>281</v>
      </c>
    </row>
    <row r="1512" spans="1:20">
      <c r="A1512" s="314">
        <v>2169</v>
      </c>
      <c r="B1512" s="315" t="s">
        <v>11</v>
      </c>
      <c r="C1512" s="316" t="s">
        <v>761</v>
      </c>
      <c r="D1512" s="317" t="s">
        <v>195</v>
      </c>
      <c r="E1512" s="317" t="s">
        <v>781</v>
      </c>
      <c r="F1512" s="318" t="s">
        <v>91</v>
      </c>
      <c r="G1512" s="316">
        <v>1015</v>
      </c>
      <c r="H1512" s="316" t="s">
        <v>4268</v>
      </c>
      <c r="I1512" s="320" t="s">
        <v>4269</v>
      </c>
      <c r="J1512" s="308" t="s">
        <v>11</v>
      </c>
      <c r="K1512" s="309" t="s">
        <v>781</v>
      </c>
      <c r="L1512" s="321" t="s">
        <v>781</v>
      </c>
      <c r="M1512" s="322" t="s">
        <v>781</v>
      </c>
      <c r="N1512" s="323" t="s">
        <v>781</v>
      </c>
      <c r="O1512" s="324" t="s">
        <v>781</v>
      </c>
      <c r="P1512" s="314" t="s">
        <v>4270</v>
      </c>
      <c r="S1512" s="314">
        <v>2169</v>
      </c>
      <c r="T1512" t="s">
        <v>281</v>
      </c>
    </row>
    <row r="1513" spans="1:20">
      <c r="A1513" s="314">
        <v>2169</v>
      </c>
      <c r="B1513" s="315" t="s">
        <v>11</v>
      </c>
      <c r="C1513" s="316" t="s">
        <v>761</v>
      </c>
      <c r="D1513" s="317" t="s">
        <v>195</v>
      </c>
      <c r="E1513" s="317" t="s">
        <v>781</v>
      </c>
      <c r="F1513" s="318" t="s">
        <v>91</v>
      </c>
      <c r="G1513" s="316">
        <v>470</v>
      </c>
      <c r="H1513" s="316" t="s">
        <v>1539</v>
      </c>
      <c r="I1513" s="320" t="s">
        <v>4271</v>
      </c>
      <c r="J1513" s="308" t="s">
        <v>11</v>
      </c>
      <c r="K1513" s="309" t="s">
        <v>781</v>
      </c>
      <c r="L1513" s="321" t="s">
        <v>781</v>
      </c>
      <c r="M1513" s="322" t="s">
        <v>781</v>
      </c>
      <c r="N1513" s="323" t="s">
        <v>781</v>
      </c>
      <c r="O1513" s="324" t="s">
        <v>781</v>
      </c>
      <c r="P1513" s="314" t="s">
        <v>4272</v>
      </c>
      <c r="S1513" s="314">
        <v>2169</v>
      </c>
      <c r="T1513" t="s">
        <v>281</v>
      </c>
    </row>
    <row r="1514" spans="1:20">
      <c r="A1514" s="314">
        <v>2169</v>
      </c>
      <c r="B1514" s="315" t="s">
        <v>11</v>
      </c>
      <c r="C1514" s="316" t="s">
        <v>761</v>
      </c>
      <c r="D1514" s="317" t="s">
        <v>195</v>
      </c>
      <c r="E1514" s="317" t="s">
        <v>781</v>
      </c>
      <c r="F1514" s="318" t="s">
        <v>81</v>
      </c>
      <c r="G1514" s="316">
        <v>4284.7</v>
      </c>
      <c r="H1514" s="316" t="s">
        <v>4273</v>
      </c>
      <c r="I1514" s="320" t="s">
        <v>4274</v>
      </c>
      <c r="J1514" s="308" t="s">
        <v>11</v>
      </c>
      <c r="K1514" s="309" t="s">
        <v>781</v>
      </c>
      <c r="L1514" s="321" t="s">
        <v>781</v>
      </c>
      <c r="M1514" s="322" t="s">
        <v>781</v>
      </c>
      <c r="N1514" s="323" t="s">
        <v>781</v>
      </c>
      <c r="O1514" s="324" t="s">
        <v>781</v>
      </c>
      <c r="P1514" s="314" t="s">
        <v>4275</v>
      </c>
      <c r="S1514" s="314">
        <v>2169</v>
      </c>
      <c r="T1514" t="s">
        <v>281</v>
      </c>
    </row>
    <row r="1515" spans="1:20">
      <c r="A1515" s="314">
        <v>2169</v>
      </c>
      <c r="B1515" s="315" t="s">
        <v>11</v>
      </c>
      <c r="C1515" s="316" t="s">
        <v>761</v>
      </c>
      <c r="D1515" s="317" t="s">
        <v>195</v>
      </c>
      <c r="E1515" s="317" t="s">
        <v>781</v>
      </c>
      <c r="F1515" s="318" t="s">
        <v>110</v>
      </c>
      <c r="G1515" s="316">
        <v>808</v>
      </c>
      <c r="H1515" s="316" t="s">
        <v>4276</v>
      </c>
      <c r="I1515" s="320" t="s">
        <v>4277</v>
      </c>
      <c r="J1515" s="308" t="s">
        <v>11</v>
      </c>
      <c r="K1515" s="309" t="s">
        <v>781</v>
      </c>
      <c r="L1515" s="321" t="s">
        <v>781</v>
      </c>
      <c r="M1515" s="322" t="s">
        <v>781</v>
      </c>
      <c r="N1515" s="323" t="s">
        <v>781</v>
      </c>
      <c r="O1515" s="324" t="s">
        <v>781</v>
      </c>
      <c r="P1515" s="314" t="s">
        <v>4278</v>
      </c>
      <c r="S1515" s="314">
        <v>2169</v>
      </c>
      <c r="T1515" t="s">
        <v>281</v>
      </c>
    </row>
    <row r="1516" spans="1:20">
      <c r="A1516" s="326">
        <v>2008</v>
      </c>
      <c r="B1516" s="327" t="s">
        <v>10</v>
      </c>
      <c r="C1516" s="304" t="s">
        <v>754</v>
      </c>
      <c r="D1516" s="304" t="s">
        <v>192</v>
      </c>
      <c r="E1516" s="304" t="s">
        <v>755</v>
      </c>
      <c r="F1516" s="328" t="s">
        <v>35</v>
      </c>
      <c r="G1516" s="329">
        <v>8172.28</v>
      </c>
      <c r="H1516" s="304" t="s">
        <v>756</v>
      </c>
      <c r="I1516" s="333" t="s">
        <v>757</v>
      </c>
      <c r="J1516" s="331" t="s">
        <v>781</v>
      </c>
      <c r="K1516" s="312" t="s">
        <v>758</v>
      </c>
      <c r="L1516" s="332" t="s">
        <v>549</v>
      </c>
      <c r="M1516" s="304" t="s">
        <v>781</v>
      </c>
      <c r="N1516" s="304" t="s">
        <v>781</v>
      </c>
      <c r="O1516" s="326" t="s">
        <v>781</v>
      </c>
      <c r="P1516" s="326" t="s">
        <v>4279</v>
      </c>
      <c r="S1516" s="326">
        <v>2008</v>
      </c>
      <c r="T1516" t="s">
        <v>281</v>
      </c>
    </row>
    <row r="1517" spans="1:20">
      <c r="A1517" s="326">
        <v>4193</v>
      </c>
      <c r="B1517" s="327" t="s">
        <v>10</v>
      </c>
      <c r="C1517" s="304" t="s">
        <v>754</v>
      </c>
      <c r="D1517" s="304" t="s">
        <v>192</v>
      </c>
      <c r="E1517" s="304" t="s">
        <v>755</v>
      </c>
      <c r="F1517" s="328" t="s">
        <v>35</v>
      </c>
      <c r="G1517" s="329">
        <v>4097.1400000000003</v>
      </c>
      <c r="H1517" s="304" t="s">
        <v>756</v>
      </c>
      <c r="I1517" s="330" t="s">
        <v>757</v>
      </c>
      <c r="J1517" s="331" t="s">
        <v>781</v>
      </c>
      <c r="K1517" s="312" t="s">
        <v>758</v>
      </c>
      <c r="L1517" s="332" t="s">
        <v>549</v>
      </c>
      <c r="M1517" s="304" t="s">
        <v>781</v>
      </c>
      <c r="N1517" s="304" t="s">
        <v>781</v>
      </c>
      <c r="O1517" s="326" t="s">
        <v>781</v>
      </c>
      <c r="P1517" s="326" t="s">
        <v>4280</v>
      </c>
      <c r="S1517" s="326">
        <v>4193</v>
      </c>
      <c r="T1517" t="s">
        <v>281</v>
      </c>
    </row>
    <row r="1518" spans="1:20">
      <c r="A1518" s="314">
        <v>4193</v>
      </c>
      <c r="B1518" s="315" t="s">
        <v>11</v>
      </c>
      <c r="C1518" s="316" t="s">
        <v>761</v>
      </c>
      <c r="D1518" s="317" t="s">
        <v>195</v>
      </c>
      <c r="E1518" s="346" t="s">
        <v>781</v>
      </c>
      <c r="F1518" s="318" t="s">
        <v>85</v>
      </c>
      <c r="G1518" s="316">
        <v>3722</v>
      </c>
      <c r="H1518" s="316" t="s">
        <v>4217</v>
      </c>
      <c r="I1518" s="325" t="s">
        <v>4281</v>
      </c>
      <c r="J1518" s="308" t="s">
        <v>764</v>
      </c>
      <c r="K1518" s="347" t="s">
        <v>781</v>
      </c>
      <c r="L1518" s="321" t="s">
        <v>781</v>
      </c>
      <c r="M1518" s="322" t="s">
        <v>781</v>
      </c>
      <c r="N1518" s="323" t="s">
        <v>781</v>
      </c>
      <c r="O1518" s="324" t="s">
        <v>781</v>
      </c>
      <c r="P1518" s="314" t="s">
        <v>4282</v>
      </c>
      <c r="S1518" s="314">
        <v>4193</v>
      </c>
      <c r="T1518" t="s">
        <v>281</v>
      </c>
    </row>
    <row r="1519" spans="1:20">
      <c r="A1519" s="314">
        <v>4193</v>
      </c>
      <c r="B1519" s="315" t="s">
        <v>11</v>
      </c>
      <c r="C1519" s="316" t="s">
        <v>761</v>
      </c>
      <c r="D1519" s="317" t="s">
        <v>195</v>
      </c>
      <c r="E1519" s="346" t="s">
        <v>781</v>
      </c>
      <c r="F1519" s="318" t="s">
        <v>85</v>
      </c>
      <c r="G1519" s="316">
        <v>11278</v>
      </c>
      <c r="H1519" s="316" t="s">
        <v>4283</v>
      </c>
      <c r="I1519" s="325" t="s">
        <v>4284</v>
      </c>
      <c r="J1519" s="308" t="s">
        <v>764</v>
      </c>
      <c r="K1519" s="347" t="s">
        <v>781</v>
      </c>
      <c r="L1519" s="321" t="s">
        <v>781</v>
      </c>
      <c r="M1519" s="322" t="s">
        <v>781</v>
      </c>
      <c r="N1519" s="323" t="s">
        <v>781</v>
      </c>
      <c r="O1519" s="324" t="s">
        <v>781</v>
      </c>
      <c r="P1519" s="314" t="s">
        <v>4285</v>
      </c>
      <c r="S1519" s="314">
        <v>4193</v>
      </c>
      <c r="T1519" t="s">
        <v>281</v>
      </c>
    </row>
    <row r="1520" spans="1:20">
      <c r="A1520" s="314">
        <v>4193</v>
      </c>
      <c r="B1520" s="315" t="s">
        <v>11</v>
      </c>
      <c r="C1520" s="316" t="s">
        <v>761</v>
      </c>
      <c r="D1520" s="317" t="s">
        <v>195</v>
      </c>
      <c r="E1520" s="346" t="s">
        <v>781</v>
      </c>
      <c r="F1520" s="318" t="s">
        <v>97</v>
      </c>
      <c r="G1520" s="316">
        <v>100</v>
      </c>
      <c r="H1520" s="316" t="s">
        <v>4286</v>
      </c>
      <c r="I1520" s="325" t="s">
        <v>4287</v>
      </c>
      <c r="J1520" s="308" t="s">
        <v>764</v>
      </c>
      <c r="K1520" s="347" t="s">
        <v>781</v>
      </c>
      <c r="L1520" s="321" t="s">
        <v>781</v>
      </c>
      <c r="M1520" s="322" t="s">
        <v>781</v>
      </c>
      <c r="N1520" s="323" t="s">
        <v>781</v>
      </c>
      <c r="O1520" s="324" t="s">
        <v>781</v>
      </c>
      <c r="P1520" s="314" t="s">
        <v>4288</v>
      </c>
      <c r="S1520" s="314">
        <v>4193</v>
      </c>
      <c r="T1520" t="s">
        <v>281</v>
      </c>
    </row>
    <row r="1521" spans="1:20">
      <c r="A1521" s="314">
        <v>4193</v>
      </c>
      <c r="B1521" s="315" t="s">
        <v>11</v>
      </c>
      <c r="C1521" s="316" t="s">
        <v>761</v>
      </c>
      <c r="D1521" s="317" t="s">
        <v>195</v>
      </c>
      <c r="E1521" s="346" t="s">
        <v>781</v>
      </c>
      <c r="F1521" s="318" t="s">
        <v>103</v>
      </c>
      <c r="G1521" s="316">
        <v>75.5</v>
      </c>
      <c r="H1521" s="316" t="s">
        <v>4289</v>
      </c>
      <c r="I1521" s="325" t="s">
        <v>4290</v>
      </c>
      <c r="J1521" s="308" t="s">
        <v>764</v>
      </c>
      <c r="K1521" s="347" t="s">
        <v>781</v>
      </c>
      <c r="L1521" s="321" t="s">
        <v>781</v>
      </c>
      <c r="M1521" s="322" t="s">
        <v>781</v>
      </c>
      <c r="N1521" s="323" t="s">
        <v>781</v>
      </c>
      <c r="O1521" s="324" t="s">
        <v>781</v>
      </c>
      <c r="P1521" s="314" t="s">
        <v>4291</v>
      </c>
      <c r="S1521" s="314">
        <v>4193</v>
      </c>
      <c r="T1521" t="s">
        <v>281</v>
      </c>
    </row>
    <row r="1522" spans="1:20">
      <c r="A1522" s="314">
        <v>4193</v>
      </c>
      <c r="B1522" s="315" t="s">
        <v>11</v>
      </c>
      <c r="C1522" s="316" t="s">
        <v>761</v>
      </c>
      <c r="D1522" s="317" t="s">
        <v>195</v>
      </c>
      <c r="E1522" s="346" t="s">
        <v>781</v>
      </c>
      <c r="F1522" s="318" t="s">
        <v>103</v>
      </c>
      <c r="G1522" s="316">
        <v>2400</v>
      </c>
      <c r="H1522" s="316" t="s">
        <v>4292</v>
      </c>
      <c r="I1522" s="325" t="s">
        <v>4293</v>
      </c>
      <c r="J1522" s="308" t="s">
        <v>764</v>
      </c>
      <c r="K1522" s="347" t="s">
        <v>781</v>
      </c>
      <c r="L1522" s="321" t="s">
        <v>781</v>
      </c>
      <c r="M1522" s="322" t="s">
        <v>781</v>
      </c>
      <c r="N1522" s="323" t="s">
        <v>781</v>
      </c>
      <c r="O1522" s="324" t="s">
        <v>781</v>
      </c>
      <c r="P1522" s="314" t="s">
        <v>4294</v>
      </c>
      <c r="S1522" s="314">
        <v>4193</v>
      </c>
      <c r="T1522" t="s">
        <v>281</v>
      </c>
    </row>
    <row r="1523" spans="1:20">
      <c r="A1523" s="314">
        <v>4193</v>
      </c>
      <c r="B1523" s="315" t="s">
        <v>11</v>
      </c>
      <c r="C1523" s="316" t="s">
        <v>761</v>
      </c>
      <c r="D1523" s="317" t="s">
        <v>195</v>
      </c>
      <c r="E1523" s="346" t="s">
        <v>781</v>
      </c>
      <c r="F1523" s="318" t="s">
        <v>107</v>
      </c>
      <c r="G1523" s="316">
        <v>1967.4</v>
      </c>
      <c r="H1523" s="316" t="s">
        <v>4295</v>
      </c>
      <c r="I1523" s="325" t="s">
        <v>4296</v>
      </c>
      <c r="J1523" s="308" t="s">
        <v>764</v>
      </c>
      <c r="K1523" s="347" t="s">
        <v>781</v>
      </c>
      <c r="L1523" s="321" t="s">
        <v>781</v>
      </c>
      <c r="M1523" s="322" t="s">
        <v>781</v>
      </c>
      <c r="N1523" s="323" t="s">
        <v>781</v>
      </c>
      <c r="O1523" s="324" t="s">
        <v>781</v>
      </c>
      <c r="P1523" s="314" t="s">
        <v>4297</v>
      </c>
      <c r="S1523" s="314">
        <v>4193</v>
      </c>
      <c r="T1523" t="s">
        <v>281</v>
      </c>
    </row>
    <row r="1524" spans="1:20">
      <c r="A1524" s="314">
        <v>4193</v>
      </c>
      <c r="B1524" s="315" t="s">
        <v>11</v>
      </c>
      <c r="C1524" s="316" t="s">
        <v>761</v>
      </c>
      <c r="D1524" s="317" t="s">
        <v>195</v>
      </c>
      <c r="E1524" s="346" t="s">
        <v>781</v>
      </c>
      <c r="F1524" s="318" t="s">
        <v>107</v>
      </c>
      <c r="G1524" s="316">
        <v>2100</v>
      </c>
      <c r="H1524" s="316" t="s">
        <v>4298</v>
      </c>
      <c r="I1524" s="325" t="s">
        <v>4299</v>
      </c>
      <c r="J1524" s="308" t="s">
        <v>764</v>
      </c>
      <c r="K1524" s="347" t="s">
        <v>781</v>
      </c>
      <c r="L1524" s="321" t="s">
        <v>781</v>
      </c>
      <c r="M1524" s="322" t="s">
        <v>781</v>
      </c>
      <c r="N1524" s="323" t="s">
        <v>781</v>
      </c>
      <c r="O1524" s="324" t="s">
        <v>781</v>
      </c>
      <c r="P1524" s="314" t="s">
        <v>4300</v>
      </c>
      <c r="S1524" s="314">
        <v>4193</v>
      </c>
      <c r="T1524" t="s">
        <v>281</v>
      </c>
    </row>
    <row r="1525" spans="1:20">
      <c r="A1525" s="314">
        <v>4193</v>
      </c>
      <c r="B1525" s="315" t="s">
        <v>11</v>
      </c>
      <c r="C1525" s="316" t="s">
        <v>761</v>
      </c>
      <c r="D1525" s="317" t="s">
        <v>195</v>
      </c>
      <c r="E1525" s="346" t="s">
        <v>781</v>
      </c>
      <c r="F1525" s="318" t="s">
        <v>97</v>
      </c>
      <c r="G1525" s="316">
        <v>1730</v>
      </c>
      <c r="H1525" s="316" t="s">
        <v>4301</v>
      </c>
      <c r="I1525" s="325" t="s">
        <v>4302</v>
      </c>
      <c r="J1525" s="308" t="s">
        <v>764</v>
      </c>
      <c r="K1525" s="347" t="s">
        <v>781</v>
      </c>
      <c r="L1525" s="321" t="s">
        <v>781</v>
      </c>
      <c r="M1525" s="322" t="s">
        <v>781</v>
      </c>
      <c r="N1525" s="323" t="s">
        <v>781</v>
      </c>
      <c r="O1525" s="324" t="s">
        <v>781</v>
      </c>
      <c r="P1525" s="314" t="s">
        <v>4303</v>
      </c>
      <c r="S1525" s="314">
        <v>4193</v>
      </c>
      <c r="T1525" t="s">
        <v>281</v>
      </c>
    </row>
    <row r="1526" spans="1:20">
      <c r="A1526" s="314">
        <v>4193</v>
      </c>
      <c r="B1526" s="315" t="s">
        <v>11</v>
      </c>
      <c r="C1526" s="316" t="s">
        <v>754</v>
      </c>
      <c r="D1526" s="317" t="s">
        <v>196</v>
      </c>
      <c r="E1526" s="346" t="s">
        <v>781</v>
      </c>
      <c r="F1526" s="318" t="s">
        <v>69</v>
      </c>
      <c r="G1526" s="316">
        <v>126</v>
      </c>
      <c r="H1526" s="316" t="s">
        <v>754</v>
      </c>
      <c r="I1526" s="325" t="s">
        <v>4304</v>
      </c>
      <c r="J1526" s="308" t="s">
        <v>819</v>
      </c>
      <c r="K1526" s="347" t="s">
        <v>781</v>
      </c>
      <c r="L1526" s="321" t="s">
        <v>781</v>
      </c>
      <c r="M1526" s="322" t="s">
        <v>781</v>
      </c>
      <c r="N1526" s="323" t="s">
        <v>781</v>
      </c>
      <c r="O1526" s="324" t="s">
        <v>781</v>
      </c>
      <c r="P1526" s="314" t="s">
        <v>4305</v>
      </c>
      <c r="S1526" s="314">
        <v>4193</v>
      </c>
      <c r="T1526" t="s">
        <v>281</v>
      </c>
    </row>
    <row r="1527" spans="1:20">
      <c r="A1527" s="314">
        <v>4193</v>
      </c>
      <c r="B1527" s="315" t="s">
        <v>11</v>
      </c>
      <c r="C1527" s="316" t="s">
        <v>761</v>
      </c>
      <c r="D1527" s="317" t="s">
        <v>195</v>
      </c>
      <c r="E1527" s="346" t="s">
        <v>781</v>
      </c>
      <c r="F1527" s="318" t="s">
        <v>89</v>
      </c>
      <c r="G1527" s="316">
        <v>430.2</v>
      </c>
      <c r="H1527" s="316" t="s">
        <v>4292</v>
      </c>
      <c r="I1527" s="325" t="s">
        <v>4306</v>
      </c>
      <c r="J1527" s="308" t="s">
        <v>764</v>
      </c>
      <c r="K1527" s="347" t="s">
        <v>781</v>
      </c>
      <c r="L1527" s="321" t="s">
        <v>781</v>
      </c>
      <c r="M1527" s="322" t="s">
        <v>781</v>
      </c>
      <c r="N1527" s="323" t="s">
        <v>781</v>
      </c>
      <c r="O1527" s="324" t="s">
        <v>781</v>
      </c>
      <c r="P1527" s="314" t="s">
        <v>4307</v>
      </c>
      <c r="S1527" s="314">
        <v>4193</v>
      </c>
      <c r="T1527" t="s">
        <v>281</v>
      </c>
    </row>
    <row r="1528" spans="1:20">
      <c r="A1528" s="314">
        <v>4193</v>
      </c>
      <c r="B1528" s="315" t="s">
        <v>11</v>
      </c>
      <c r="C1528" s="316" t="s">
        <v>761</v>
      </c>
      <c r="D1528" s="317" t="s">
        <v>195</v>
      </c>
      <c r="E1528" s="346" t="s">
        <v>781</v>
      </c>
      <c r="F1528" s="318" t="s">
        <v>105</v>
      </c>
      <c r="G1528" s="316">
        <v>300</v>
      </c>
      <c r="H1528" s="316" t="s">
        <v>4308</v>
      </c>
      <c r="I1528" s="325" t="s">
        <v>4309</v>
      </c>
      <c r="J1528" s="308" t="s">
        <v>764</v>
      </c>
      <c r="K1528" s="347" t="s">
        <v>781</v>
      </c>
      <c r="L1528" s="321" t="s">
        <v>781</v>
      </c>
      <c r="M1528" s="322" t="s">
        <v>781</v>
      </c>
      <c r="N1528" s="323" t="s">
        <v>781</v>
      </c>
      <c r="O1528" s="324" t="s">
        <v>781</v>
      </c>
      <c r="P1528" s="314" t="s">
        <v>4310</v>
      </c>
      <c r="S1528" s="314">
        <v>4193</v>
      </c>
      <c r="T1528" t="s">
        <v>281</v>
      </c>
    </row>
    <row r="1529" spans="1:20">
      <c r="A1529" s="314">
        <v>4193</v>
      </c>
      <c r="B1529" s="315" t="s">
        <v>11</v>
      </c>
      <c r="C1529" s="316" t="s">
        <v>754</v>
      </c>
      <c r="D1529" s="317" t="s">
        <v>196</v>
      </c>
      <c r="E1529" s="346" t="s">
        <v>781</v>
      </c>
      <c r="F1529" s="318" t="s">
        <v>89</v>
      </c>
      <c r="G1529" s="316">
        <v>3000</v>
      </c>
      <c r="H1529" s="316" t="s">
        <v>754</v>
      </c>
      <c r="I1529" s="325" t="s">
        <v>4311</v>
      </c>
      <c r="J1529" s="308" t="s">
        <v>819</v>
      </c>
      <c r="K1529" s="347" t="s">
        <v>781</v>
      </c>
      <c r="L1529" s="321" t="s">
        <v>781</v>
      </c>
      <c r="M1529" s="322" t="s">
        <v>781</v>
      </c>
      <c r="N1529" s="323" t="s">
        <v>781</v>
      </c>
      <c r="O1529" s="324" t="s">
        <v>781</v>
      </c>
      <c r="P1529" s="314" t="s">
        <v>4312</v>
      </c>
      <c r="S1529" s="314">
        <v>4193</v>
      </c>
      <c r="T1529" t="s">
        <v>281</v>
      </c>
    </row>
    <row r="1530" spans="1:20">
      <c r="A1530" s="314">
        <v>4193</v>
      </c>
      <c r="B1530" s="315" t="s">
        <v>1105</v>
      </c>
      <c r="C1530" s="316" t="s">
        <v>761</v>
      </c>
      <c r="D1530" s="317" t="s">
        <v>193</v>
      </c>
      <c r="E1530" s="346" t="s">
        <v>781</v>
      </c>
      <c r="F1530" s="318" t="s">
        <v>95</v>
      </c>
      <c r="G1530" s="316">
        <v>22338.9</v>
      </c>
      <c r="H1530" s="316" t="s">
        <v>4313</v>
      </c>
      <c r="I1530" s="325" t="s">
        <v>4314</v>
      </c>
      <c r="J1530" s="345" t="s">
        <v>781</v>
      </c>
      <c r="K1530" s="312" t="s">
        <v>1108</v>
      </c>
      <c r="L1530" s="321" t="s">
        <v>549</v>
      </c>
      <c r="M1530" s="322" t="s">
        <v>781</v>
      </c>
      <c r="N1530" s="323" t="s">
        <v>781</v>
      </c>
      <c r="O1530" s="324" t="s">
        <v>781</v>
      </c>
      <c r="P1530" s="314" t="s">
        <v>4315</v>
      </c>
      <c r="S1530" s="314">
        <v>4193</v>
      </c>
      <c r="T1530" t="s">
        <v>281</v>
      </c>
    </row>
    <row r="1531" spans="1:20">
      <c r="A1531" s="314">
        <v>4193</v>
      </c>
      <c r="B1531" s="315" t="s">
        <v>1105</v>
      </c>
      <c r="C1531" s="316" t="s">
        <v>761</v>
      </c>
      <c r="D1531" s="317" t="s">
        <v>193</v>
      </c>
      <c r="E1531" s="346" t="s">
        <v>781</v>
      </c>
      <c r="F1531" s="318" t="s">
        <v>95</v>
      </c>
      <c r="G1531" s="316">
        <v>8540.25</v>
      </c>
      <c r="H1531" s="316" t="s">
        <v>4316</v>
      </c>
      <c r="I1531" s="325" t="s">
        <v>4314</v>
      </c>
      <c r="J1531" s="345" t="s">
        <v>781</v>
      </c>
      <c r="K1531" s="312" t="s">
        <v>1108</v>
      </c>
      <c r="L1531" s="321" t="s">
        <v>549</v>
      </c>
      <c r="M1531" s="322" t="s">
        <v>781</v>
      </c>
      <c r="N1531" s="323" t="s">
        <v>781</v>
      </c>
      <c r="O1531" s="324" t="s">
        <v>781</v>
      </c>
      <c r="P1531" s="314" t="s">
        <v>4317</v>
      </c>
      <c r="S1531" s="314">
        <v>4193</v>
      </c>
      <c r="T1531" t="s">
        <v>281</v>
      </c>
    </row>
    <row r="1532" spans="1:20">
      <c r="A1532" s="314">
        <v>4193</v>
      </c>
      <c r="B1532" s="315" t="s">
        <v>1105</v>
      </c>
      <c r="C1532" s="316" t="s">
        <v>761</v>
      </c>
      <c r="D1532" s="317" t="s">
        <v>193</v>
      </c>
      <c r="E1532" s="346" t="s">
        <v>781</v>
      </c>
      <c r="F1532" s="318" t="s">
        <v>95</v>
      </c>
      <c r="G1532" s="316">
        <v>26161.65</v>
      </c>
      <c r="H1532" s="316" t="s">
        <v>4318</v>
      </c>
      <c r="I1532" s="325" t="s">
        <v>4314</v>
      </c>
      <c r="J1532" s="345" t="s">
        <v>781</v>
      </c>
      <c r="K1532" s="312" t="s">
        <v>1108</v>
      </c>
      <c r="L1532" s="321" t="s">
        <v>549</v>
      </c>
      <c r="M1532" s="322" t="s">
        <v>781</v>
      </c>
      <c r="N1532" s="323" t="s">
        <v>781</v>
      </c>
      <c r="O1532" s="324" t="s">
        <v>781</v>
      </c>
      <c r="P1532" s="314" t="s">
        <v>4319</v>
      </c>
      <c r="S1532" s="314">
        <v>4193</v>
      </c>
      <c r="T1532" t="s">
        <v>281</v>
      </c>
    </row>
    <row r="1533" spans="1:20">
      <c r="A1533" s="314">
        <v>4193</v>
      </c>
      <c r="B1533" s="315" t="s">
        <v>1105</v>
      </c>
      <c r="C1533" s="316" t="s">
        <v>761</v>
      </c>
      <c r="D1533" s="317" t="s">
        <v>193</v>
      </c>
      <c r="E1533" s="346" t="s">
        <v>781</v>
      </c>
      <c r="F1533" s="318" t="s">
        <v>91</v>
      </c>
      <c r="G1533" s="316">
        <v>19206</v>
      </c>
      <c r="H1533" s="316" t="s">
        <v>4320</v>
      </c>
      <c r="I1533" s="325" t="s">
        <v>4321</v>
      </c>
      <c r="J1533" s="345" t="s">
        <v>781</v>
      </c>
      <c r="K1533" s="312" t="s">
        <v>1108</v>
      </c>
      <c r="L1533" s="321" t="s">
        <v>549</v>
      </c>
      <c r="M1533" s="322" t="s">
        <v>781</v>
      </c>
      <c r="N1533" s="323" t="s">
        <v>781</v>
      </c>
      <c r="O1533" s="324" t="s">
        <v>781</v>
      </c>
      <c r="P1533" s="314" t="s">
        <v>4322</v>
      </c>
      <c r="S1533" s="314">
        <v>4193</v>
      </c>
      <c r="T1533" t="s">
        <v>281</v>
      </c>
    </row>
    <row r="1534" spans="1:20">
      <c r="A1534" s="314">
        <v>4193</v>
      </c>
      <c r="B1534" s="315" t="s">
        <v>1105</v>
      </c>
      <c r="C1534" s="316" t="s">
        <v>761</v>
      </c>
      <c r="D1534" s="317" t="s">
        <v>193</v>
      </c>
      <c r="E1534" s="346" t="s">
        <v>781</v>
      </c>
      <c r="F1534" s="318" t="s">
        <v>91</v>
      </c>
      <c r="G1534" s="316">
        <v>2610</v>
      </c>
      <c r="H1534" s="316" t="s">
        <v>4323</v>
      </c>
      <c r="I1534" s="325" t="s">
        <v>4324</v>
      </c>
      <c r="J1534" s="345" t="s">
        <v>781</v>
      </c>
      <c r="K1534" s="312" t="s">
        <v>1108</v>
      </c>
      <c r="L1534" s="321" t="s">
        <v>549</v>
      </c>
      <c r="M1534" s="322" t="s">
        <v>781</v>
      </c>
      <c r="N1534" s="323" t="s">
        <v>781</v>
      </c>
      <c r="O1534" s="324" t="s">
        <v>781</v>
      </c>
      <c r="P1534" s="314" t="s">
        <v>4325</v>
      </c>
      <c r="S1534" s="314">
        <v>4193</v>
      </c>
      <c r="T1534" t="s">
        <v>281</v>
      </c>
    </row>
    <row r="1535" spans="1:20">
      <c r="A1535" s="314">
        <v>4193</v>
      </c>
      <c r="B1535" s="315" t="s">
        <v>1105</v>
      </c>
      <c r="C1535" s="316" t="s">
        <v>761</v>
      </c>
      <c r="D1535" s="317" t="s">
        <v>193</v>
      </c>
      <c r="E1535" s="346" t="s">
        <v>781</v>
      </c>
      <c r="F1535" s="318" t="s">
        <v>91</v>
      </c>
      <c r="G1535" s="316">
        <v>1250</v>
      </c>
      <c r="H1535" s="316" t="s">
        <v>4326</v>
      </c>
      <c r="I1535" s="325" t="s">
        <v>4327</v>
      </c>
      <c r="J1535" s="345" t="s">
        <v>781</v>
      </c>
      <c r="K1535" s="312" t="s">
        <v>1108</v>
      </c>
      <c r="L1535" s="321" t="s">
        <v>549</v>
      </c>
      <c r="M1535" s="322" t="s">
        <v>781</v>
      </c>
      <c r="N1535" s="323" t="s">
        <v>781</v>
      </c>
      <c r="O1535" s="324" t="s">
        <v>781</v>
      </c>
      <c r="P1535" s="314" t="s">
        <v>4328</v>
      </c>
      <c r="S1535" s="314">
        <v>4193</v>
      </c>
      <c r="T1535" t="s">
        <v>281</v>
      </c>
    </row>
    <row r="1536" spans="1:20">
      <c r="A1536" s="314">
        <v>4193</v>
      </c>
      <c r="B1536" s="315" t="s">
        <v>1105</v>
      </c>
      <c r="C1536" s="316" t="s">
        <v>761</v>
      </c>
      <c r="D1536" s="317" t="s">
        <v>193</v>
      </c>
      <c r="E1536" s="346" t="s">
        <v>781</v>
      </c>
      <c r="F1536" s="318" t="s">
        <v>91</v>
      </c>
      <c r="G1536" s="316">
        <v>683.4</v>
      </c>
      <c r="H1536" s="316" t="s">
        <v>4329</v>
      </c>
      <c r="I1536" s="325" t="s">
        <v>4330</v>
      </c>
      <c r="J1536" s="345" t="s">
        <v>781</v>
      </c>
      <c r="K1536" s="312" t="s">
        <v>1108</v>
      </c>
      <c r="L1536" s="321" t="s">
        <v>549</v>
      </c>
      <c r="M1536" s="322" t="s">
        <v>781</v>
      </c>
      <c r="N1536" s="323" t="s">
        <v>781</v>
      </c>
      <c r="O1536" s="324" t="s">
        <v>781</v>
      </c>
      <c r="P1536" s="314" t="s">
        <v>4331</v>
      </c>
      <c r="S1536" s="314">
        <v>4193</v>
      </c>
      <c r="T1536" t="s">
        <v>281</v>
      </c>
    </row>
    <row r="1537" spans="1:20">
      <c r="A1537" s="314">
        <v>4193</v>
      </c>
      <c r="B1537" s="315" t="s">
        <v>1105</v>
      </c>
      <c r="C1537" s="316" t="s">
        <v>761</v>
      </c>
      <c r="D1537" s="317" t="s">
        <v>193</v>
      </c>
      <c r="E1537" s="346" t="s">
        <v>781</v>
      </c>
      <c r="F1537" s="318" t="s">
        <v>91</v>
      </c>
      <c r="G1537" s="316">
        <v>625</v>
      </c>
      <c r="H1537" s="316" t="s">
        <v>4332</v>
      </c>
      <c r="I1537" s="325" t="s">
        <v>4333</v>
      </c>
      <c r="J1537" s="345" t="s">
        <v>781</v>
      </c>
      <c r="K1537" s="312" t="s">
        <v>1108</v>
      </c>
      <c r="L1537" s="321" t="s">
        <v>549</v>
      </c>
      <c r="M1537" s="322" t="s">
        <v>781</v>
      </c>
      <c r="N1537" s="323" t="s">
        <v>781</v>
      </c>
      <c r="O1537" s="324" t="s">
        <v>781</v>
      </c>
      <c r="P1537" s="314" t="s">
        <v>4334</v>
      </c>
      <c r="S1537" s="314">
        <v>4193</v>
      </c>
      <c r="T1537" t="s">
        <v>281</v>
      </c>
    </row>
    <row r="1538" spans="1:20">
      <c r="A1538" s="314">
        <v>4193</v>
      </c>
      <c r="B1538" s="315" t="s">
        <v>1105</v>
      </c>
      <c r="C1538" s="316" t="s">
        <v>761</v>
      </c>
      <c r="D1538" s="317" t="s">
        <v>193</v>
      </c>
      <c r="E1538" s="346" t="s">
        <v>781</v>
      </c>
      <c r="F1538" s="318" t="s">
        <v>91</v>
      </c>
      <c r="G1538" s="316">
        <v>83.34</v>
      </c>
      <c r="H1538" s="316" t="s">
        <v>4335</v>
      </c>
      <c r="I1538" s="325" t="s">
        <v>4336</v>
      </c>
      <c r="J1538" s="345" t="s">
        <v>781</v>
      </c>
      <c r="K1538" s="312" t="s">
        <v>1108</v>
      </c>
      <c r="L1538" s="321" t="s">
        <v>549</v>
      </c>
      <c r="M1538" s="322" t="s">
        <v>781</v>
      </c>
      <c r="N1538" s="323" t="s">
        <v>781</v>
      </c>
      <c r="O1538" s="324" t="s">
        <v>781</v>
      </c>
      <c r="P1538" s="314" t="s">
        <v>4337</v>
      </c>
      <c r="S1538" s="314">
        <v>4193</v>
      </c>
      <c r="T1538" t="s">
        <v>281</v>
      </c>
    </row>
    <row r="1539" spans="1:20">
      <c r="A1539" s="314">
        <v>4193</v>
      </c>
      <c r="B1539" s="315" t="s">
        <v>1105</v>
      </c>
      <c r="C1539" s="316" t="s">
        <v>761</v>
      </c>
      <c r="D1539" s="317" t="s">
        <v>193</v>
      </c>
      <c r="E1539" s="346" t="s">
        <v>781</v>
      </c>
      <c r="F1539" s="318" t="s">
        <v>91</v>
      </c>
      <c r="G1539" s="316">
        <v>625</v>
      </c>
      <c r="H1539" s="316" t="s">
        <v>4338</v>
      </c>
      <c r="I1539" s="325" t="s">
        <v>4339</v>
      </c>
      <c r="J1539" s="345" t="s">
        <v>781</v>
      </c>
      <c r="K1539" s="312" t="s">
        <v>1108</v>
      </c>
      <c r="L1539" s="321" t="s">
        <v>549</v>
      </c>
      <c r="M1539" s="322" t="s">
        <v>781</v>
      </c>
      <c r="N1539" s="323" t="s">
        <v>781</v>
      </c>
      <c r="O1539" s="324" t="s">
        <v>781</v>
      </c>
      <c r="P1539" s="314" t="s">
        <v>4340</v>
      </c>
      <c r="S1539" s="314">
        <v>4193</v>
      </c>
      <c r="T1539" t="s">
        <v>281</v>
      </c>
    </row>
    <row r="1540" spans="1:20">
      <c r="A1540" s="314">
        <v>4193</v>
      </c>
      <c r="B1540" s="315" t="s">
        <v>1105</v>
      </c>
      <c r="C1540" s="316" t="s">
        <v>761</v>
      </c>
      <c r="D1540" s="317" t="s">
        <v>193</v>
      </c>
      <c r="E1540" s="346" t="s">
        <v>781</v>
      </c>
      <c r="F1540" s="318" t="s">
        <v>91</v>
      </c>
      <c r="G1540" s="316">
        <v>1350</v>
      </c>
      <c r="H1540" s="316" t="s">
        <v>4341</v>
      </c>
      <c r="I1540" s="325" t="s">
        <v>4342</v>
      </c>
      <c r="J1540" s="345" t="s">
        <v>781</v>
      </c>
      <c r="K1540" s="312" t="s">
        <v>1108</v>
      </c>
      <c r="L1540" s="321" t="s">
        <v>549</v>
      </c>
      <c r="M1540" s="322" t="s">
        <v>781</v>
      </c>
      <c r="N1540" s="323" t="s">
        <v>781</v>
      </c>
      <c r="O1540" s="324" t="s">
        <v>781</v>
      </c>
      <c r="P1540" s="314" t="s">
        <v>4343</v>
      </c>
      <c r="S1540" s="314">
        <v>4193</v>
      </c>
      <c r="T1540" t="s">
        <v>281</v>
      </c>
    </row>
    <row r="1541" spans="1:20">
      <c r="A1541" s="314">
        <v>4193</v>
      </c>
      <c r="B1541" s="315" t="s">
        <v>1105</v>
      </c>
      <c r="C1541" s="316" t="s">
        <v>761</v>
      </c>
      <c r="D1541" s="317" t="s">
        <v>193</v>
      </c>
      <c r="E1541" s="346" t="s">
        <v>781</v>
      </c>
      <c r="F1541" s="318" t="s">
        <v>91</v>
      </c>
      <c r="G1541" s="316">
        <v>975.8</v>
      </c>
      <c r="H1541" s="316" t="s">
        <v>4344</v>
      </c>
      <c r="I1541" s="325" t="s">
        <v>4345</v>
      </c>
      <c r="J1541" s="345" t="s">
        <v>781</v>
      </c>
      <c r="K1541" s="312" t="s">
        <v>1108</v>
      </c>
      <c r="L1541" s="321" t="s">
        <v>549</v>
      </c>
      <c r="M1541" s="322" t="s">
        <v>781</v>
      </c>
      <c r="N1541" s="323" t="s">
        <v>781</v>
      </c>
      <c r="O1541" s="324" t="s">
        <v>781</v>
      </c>
      <c r="P1541" s="314" t="s">
        <v>4346</v>
      </c>
      <c r="S1541" s="314">
        <v>4193</v>
      </c>
      <c r="T1541" t="s">
        <v>281</v>
      </c>
    </row>
    <row r="1542" spans="1:20">
      <c r="A1542" s="314">
        <v>4193</v>
      </c>
      <c r="B1542" s="315" t="s">
        <v>1105</v>
      </c>
      <c r="C1542" s="316" t="s">
        <v>761</v>
      </c>
      <c r="D1542" s="317" t="s">
        <v>193</v>
      </c>
      <c r="E1542" s="346" t="s">
        <v>781</v>
      </c>
      <c r="F1542" s="318" t="s">
        <v>91</v>
      </c>
      <c r="G1542" s="316">
        <v>3165</v>
      </c>
      <c r="H1542" s="316" t="s">
        <v>4347</v>
      </c>
      <c r="I1542" s="325" t="s">
        <v>4348</v>
      </c>
      <c r="J1542" s="345" t="s">
        <v>781</v>
      </c>
      <c r="K1542" s="312" t="s">
        <v>1108</v>
      </c>
      <c r="L1542" s="321" t="s">
        <v>549</v>
      </c>
      <c r="M1542" s="322" t="s">
        <v>781</v>
      </c>
      <c r="N1542" s="323" t="s">
        <v>781</v>
      </c>
      <c r="O1542" s="324" t="s">
        <v>781</v>
      </c>
      <c r="P1542" s="314" t="s">
        <v>4349</v>
      </c>
      <c r="S1542" s="314">
        <v>4193</v>
      </c>
      <c r="T1542" t="s">
        <v>281</v>
      </c>
    </row>
    <row r="1543" spans="1:20">
      <c r="A1543" s="314">
        <v>4193</v>
      </c>
      <c r="B1543" s="315" t="s">
        <v>1105</v>
      </c>
      <c r="C1543" s="316" t="s">
        <v>761</v>
      </c>
      <c r="D1543" s="317" t="s">
        <v>193</v>
      </c>
      <c r="E1543" s="346" t="s">
        <v>781</v>
      </c>
      <c r="F1543" s="318" t="s">
        <v>97</v>
      </c>
      <c r="G1543" s="316">
        <v>948.67</v>
      </c>
      <c r="H1543" s="316" t="s">
        <v>3429</v>
      </c>
      <c r="I1543" s="325" t="s">
        <v>4350</v>
      </c>
      <c r="J1543" s="345" t="s">
        <v>781</v>
      </c>
      <c r="K1543" s="312" t="s">
        <v>1108</v>
      </c>
      <c r="L1543" s="321" t="s">
        <v>549</v>
      </c>
      <c r="M1543" s="322" t="s">
        <v>781</v>
      </c>
      <c r="N1543" s="323" t="s">
        <v>781</v>
      </c>
      <c r="O1543" s="324" t="s">
        <v>781</v>
      </c>
      <c r="P1543" s="314" t="s">
        <v>4351</v>
      </c>
      <c r="S1543" s="314">
        <v>4193</v>
      </c>
      <c r="T1543" t="s">
        <v>281</v>
      </c>
    </row>
    <row r="1544" spans="1:20">
      <c r="A1544" s="314">
        <v>4193</v>
      </c>
      <c r="B1544" s="315" t="s">
        <v>1105</v>
      </c>
      <c r="C1544" s="316" t="s">
        <v>761</v>
      </c>
      <c r="D1544" s="317" t="s">
        <v>193</v>
      </c>
      <c r="E1544" s="346" t="s">
        <v>781</v>
      </c>
      <c r="F1544" s="318" t="s">
        <v>1972</v>
      </c>
      <c r="G1544" s="316">
        <v>915.07</v>
      </c>
      <c r="H1544" s="316" t="s">
        <v>4352</v>
      </c>
      <c r="I1544" s="325" t="s">
        <v>4353</v>
      </c>
      <c r="J1544" s="345" t="s">
        <v>781</v>
      </c>
      <c r="K1544" s="312" t="s">
        <v>1108</v>
      </c>
      <c r="L1544" s="321" t="s">
        <v>549</v>
      </c>
      <c r="M1544" s="322" t="s">
        <v>781</v>
      </c>
      <c r="N1544" s="323" t="s">
        <v>781</v>
      </c>
      <c r="O1544" s="324" t="s">
        <v>781</v>
      </c>
      <c r="P1544" s="314" t="s">
        <v>4354</v>
      </c>
      <c r="S1544" s="314">
        <v>4193</v>
      </c>
      <c r="T1544" t="s">
        <v>281</v>
      </c>
    </row>
    <row r="1545" spans="1:20">
      <c r="A1545" s="314">
        <v>4193</v>
      </c>
      <c r="B1545" s="315" t="s">
        <v>1105</v>
      </c>
      <c r="C1545" s="316" t="s">
        <v>761</v>
      </c>
      <c r="D1545" s="317" t="s">
        <v>193</v>
      </c>
      <c r="E1545" s="346" t="s">
        <v>781</v>
      </c>
      <c r="F1545" s="318" t="s">
        <v>91</v>
      </c>
      <c r="G1545" s="316">
        <v>902.4</v>
      </c>
      <c r="H1545" s="316" t="s">
        <v>4355</v>
      </c>
      <c r="I1545" s="325" t="s">
        <v>4356</v>
      </c>
      <c r="J1545" s="345" t="s">
        <v>781</v>
      </c>
      <c r="K1545" s="312" t="s">
        <v>1108</v>
      </c>
      <c r="L1545" s="321" t="s">
        <v>549</v>
      </c>
      <c r="M1545" s="322" t="s">
        <v>781</v>
      </c>
      <c r="N1545" s="323" t="s">
        <v>781</v>
      </c>
      <c r="O1545" s="324" t="s">
        <v>781</v>
      </c>
      <c r="P1545" s="314" t="s">
        <v>4357</v>
      </c>
      <c r="S1545" s="314">
        <v>4193</v>
      </c>
      <c r="T1545" t="s">
        <v>281</v>
      </c>
    </row>
    <row r="1546" spans="1:20">
      <c r="A1546" s="314">
        <v>4193</v>
      </c>
      <c r="B1546" s="315" t="s">
        <v>1105</v>
      </c>
      <c r="C1546" s="316" t="s">
        <v>761</v>
      </c>
      <c r="D1546" s="317" t="s">
        <v>193</v>
      </c>
      <c r="E1546" s="346" t="s">
        <v>781</v>
      </c>
      <c r="F1546" s="318" t="s">
        <v>1972</v>
      </c>
      <c r="G1546" s="316">
        <v>3500</v>
      </c>
      <c r="H1546" s="316" t="s">
        <v>4358</v>
      </c>
      <c r="I1546" s="325" t="s">
        <v>4359</v>
      </c>
      <c r="J1546" s="345" t="s">
        <v>781</v>
      </c>
      <c r="K1546" s="312" t="s">
        <v>1108</v>
      </c>
      <c r="L1546" s="321" t="s">
        <v>549</v>
      </c>
      <c r="M1546" s="322" t="s">
        <v>781</v>
      </c>
      <c r="N1546" s="323" t="s">
        <v>781</v>
      </c>
      <c r="O1546" s="324" t="s">
        <v>781</v>
      </c>
      <c r="P1546" s="314" t="s">
        <v>4360</v>
      </c>
      <c r="S1546" s="314">
        <v>4193</v>
      </c>
      <c r="T1546" t="s">
        <v>281</v>
      </c>
    </row>
    <row r="1547" spans="1:20">
      <c r="A1547" s="314">
        <v>4193</v>
      </c>
      <c r="B1547" s="315" t="s">
        <v>1105</v>
      </c>
      <c r="C1547" s="316" t="s">
        <v>761</v>
      </c>
      <c r="D1547" s="317" t="s">
        <v>193</v>
      </c>
      <c r="E1547" s="346" t="s">
        <v>781</v>
      </c>
      <c r="F1547" s="318" t="s">
        <v>97</v>
      </c>
      <c r="G1547" s="316">
        <v>574.86</v>
      </c>
      <c r="H1547" s="316" t="s">
        <v>2553</v>
      </c>
      <c r="I1547" s="325" t="s">
        <v>4361</v>
      </c>
      <c r="J1547" s="345" t="s">
        <v>781</v>
      </c>
      <c r="K1547" s="312" t="s">
        <v>1108</v>
      </c>
      <c r="L1547" s="321" t="s">
        <v>549</v>
      </c>
      <c r="M1547" s="322" t="s">
        <v>781</v>
      </c>
      <c r="N1547" s="323" t="s">
        <v>781</v>
      </c>
      <c r="O1547" s="324" t="s">
        <v>781</v>
      </c>
      <c r="P1547" s="314" t="s">
        <v>4362</v>
      </c>
      <c r="S1547" s="314">
        <v>4193</v>
      </c>
      <c r="T1547" t="s">
        <v>281</v>
      </c>
    </row>
    <row r="1548" spans="1:20">
      <c r="A1548" s="314">
        <v>4193</v>
      </c>
      <c r="B1548" s="315" t="s">
        <v>1105</v>
      </c>
      <c r="C1548" s="316" t="s">
        <v>761</v>
      </c>
      <c r="D1548" s="317" t="s">
        <v>193</v>
      </c>
      <c r="E1548" s="346" t="s">
        <v>781</v>
      </c>
      <c r="F1548" s="318" t="s">
        <v>91</v>
      </c>
      <c r="G1548" s="316">
        <v>1309.74</v>
      </c>
      <c r="H1548" s="316" t="s">
        <v>4363</v>
      </c>
      <c r="I1548" s="325" t="s">
        <v>4364</v>
      </c>
      <c r="J1548" s="345" t="s">
        <v>781</v>
      </c>
      <c r="K1548" s="312" t="s">
        <v>1108</v>
      </c>
      <c r="L1548" s="321" t="s">
        <v>549</v>
      </c>
      <c r="M1548" s="322" t="s">
        <v>781</v>
      </c>
      <c r="N1548" s="323" t="s">
        <v>781</v>
      </c>
      <c r="O1548" s="324" t="s">
        <v>781</v>
      </c>
      <c r="P1548" s="314" t="s">
        <v>4365</v>
      </c>
      <c r="S1548" s="314">
        <v>4193</v>
      </c>
      <c r="T1548" t="s">
        <v>281</v>
      </c>
    </row>
    <row r="1549" spans="1:20">
      <c r="A1549" s="314">
        <v>4193</v>
      </c>
      <c r="B1549" s="315" t="s">
        <v>1105</v>
      </c>
      <c r="C1549" s="316" t="s">
        <v>761</v>
      </c>
      <c r="D1549" s="317" t="s">
        <v>193</v>
      </c>
      <c r="E1549" s="346" t="s">
        <v>781</v>
      </c>
      <c r="F1549" s="318" t="s">
        <v>99</v>
      </c>
      <c r="G1549" s="316">
        <v>368.31</v>
      </c>
      <c r="H1549" s="316" t="s">
        <v>4366</v>
      </c>
      <c r="I1549" s="325" t="s">
        <v>4367</v>
      </c>
      <c r="J1549" s="345" t="s">
        <v>781</v>
      </c>
      <c r="K1549" s="312" t="s">
        <v>1108</v>
      </c>
      <c r="L1549" s="321" t="s">
        <v>549</v>
      </c>
      <c r="M1549" s="322" t="s">
        <v>781</v>
      </c>
      <c r="N1549" s="323" t="s">
        <v>781</v>
      </c>
      <c r="O1549" s="324" t="s">
        <v>781</v>
      </c>
      <c r="P1549" s="314" t="s">
        <v>4368</v>
      </c>
      <c r="S1549" s="314">
        <v>4193</v>
      </c>
      <c r="T1549" t="s">
        <v>281</v>
      </c>
    </row>
    <row r="1550" spans="1:20">
      <c r="A1550" s="314">
        <v>4193</v>
      </c>
      <c r="B1550" s="315" t="s">
        <v>1105</v>
      </c>
      <c r="C1550" s="316" t="s">
        <v>761</v>
      </c>
      <c r="D1550" s="317" t="s">
        <v>193</v>
      </c>
      <c r="E1550" s="346" t="s">
        <v>781</v>
      </c>
      <c r="F1550" s="318" t="s">
        <v>1972</v>
      </c>
      <c r="G1550" s="316">
        <v>1273.3900000000001</v>
      </c>
      <c r="H1550" s="316" t="s">
        <v>3450</v>
      </c>
      <c r="I1550" s="325" t="s">
        <v>4369</v>
      </c>
      <c r="J1550" s="345" t="s">
        <v>781</v>
      </c>
      <c r="K1550" s="312" t="s">
        <v>1108</v>
      </c>
      <c r="L1550" s="321" t="s">
        <v>549</v>
      </c>
      <c r="M1550" s="322" t="s">
        <v>781</v>
      </c>
      <c r="N1550" s="323" t="s">
        <v>781</v>
      </c>
      <c r="O1550" s="324" t="s">
        <v>781</v>
      </c>
      <c r="P1550" s="314" t="s">
        <v>4370</v>
      </c>
      <c r="S1550" s="314">
        <v>4193</v>
      </c>
      <c r="T1550" t="s">
        <v>281</v>
      </c>
    </row>
    <row r="1551" spans="1:20">
      <c r="A1551" s="314">
        <v>4193</v>
      </c>
      <c r="B1551" s="315" t="s">
        <v>1105</v>
      </c>
      <c r="C1551" s="316" t="s">
        <v>761</v>
      </c>
      <c r="D1551" s="317" t="s">
        <v>193</v>
      </c>
      <c r="E1551" s="346" t="s">
        <v>781</v>
      </c>
      <c r="F1551" s="318" t="s">
        <v>91</v>
      </c>
      <c r="G1551" s="316">
        <v>769.38</v>
      </c>
      <c r="H1551" s="316" t="s">
        <v>4371</v>
      </c>
      <c r="I1551" s="325" t="s">
        <v>4372</v>
      </c>
      <c r="J1551" s="345" t="s">
        <v>781</v>
      </c>
      <c r="K1551" s="312" t="s">
        <v>1108</v>
      </c>
      <c r="L1551" s="321" t="s">
        <v>549</v>
      </c>
      <c r="M1551" s="322" t="s">
        <v>781</v>
      </c>
      <c r="N1551" s="323" t="s">
        <v>781</v>
      </c>
      <c r="O1551" s="324" t="s">
        <v>781</v>
      </c>
      <c r="P1551" s="314" t="s">
        <v>4373</v>
      </c>
      <c r="S1551" s="314">
        <v>4193</v>
      </c>
      <c r="T1551" t="s">
        <v>281</v>
      </c>
    </row>
    <row r="1552" spans="1:20">
      <c r="A1552" s="314">
        <v>4193</v>
      </c>
      <c r="B1552" s="315" t="s">
        <v>1105</v>
      </c>
      <c r="C1552" s="316" t="s">
        <v>761</v>
      </c>
      <c r="D1552" s="317" t="s">
        <v>193</v>
      </c>
      <c r="E1552" s="346" t="s">
        <v>781</v>
      </c>
      <c r="F1552" s="318" t="s">
        <v>4374</v>
      </c>
      <c r="G1552" s="316">
        <v>9741.5</v>
      </c>
      <c r="H1552" s="316" t="s">
        <v>4375</v>
      </c>
      <c r="I1552" s="320" t="s">
        <v>4376</v>
      </c>
      <c r="J1552" s="345" t="s">
        <v>781</v>
      </c>
      <c r="K1552" s="312" t="s">
        <v>1108</v>
      </c>
      <c r="L1552" s="321" t="s">
        <v>549</v>
      </c>
      <c r="M1552" s="322" t="s">
        <v>781</v>
      </c>
      <c r="N1552" s="323" t="s">
        <v>781</v>
      </c>
      <c r="O1552" s="324" t="s">
        <v>781</v>
      </c>
      <c r="P1552" s="314" t="s">
        <v>4377</v>
      </c>
      <c r="S1552" s="314">
        <v>4193</v>
      </c>
      <c r="T1552" t="s">
        <v>281</v>
      </c>
    </row>
    <row r="1553" spans="1:20">
      <c r="A1553" s="314">
        <v>4193</v>
      </c>
      <c r="B1553" s="315" t="s">
        <v>1105</v>
      </c>
      <c r="C1553" s="316" t="s">
        <v>761</v>
      </c>
      <c r="D1553" s="317" t="s">
        <v>193</v>
      </c>
      <c r="E1553" s="346" t="s">
        <v>781</v>
      </c>
      <c r="F1553" s="318" t="s">
        <v>97</v>
      </c>
      <c r="G1553" s="316">
        <v>3482.33</v>
      </c>
      <c r="H1553" s="316" t="s">
        <v>4378</v>
      </c>
      <c r="I1553" s="325" t="s">
        <v>4379</v>
      </c>
      <c r="J1553" s="345" t="s">
        <v>781</v>
      </c>
      <c r="K1553" s="312" t="s">
        <v>1108</v>
      </c>
      <c r="L1553" s="321" t="s">
        <v>549</v>
      </c>
      <c r="M1553" s="322" t="s">
        <v>781</v>
      </c>
      <c r="N1553" s="323" t="s">
        <v>781</v>
      </c>
      <c r="O1553" s="324" t="s">
        <v>781</v>
      </c>
      <c r="P1553" s="314" t="s">
        <v>4380</v>
      </c>
      <c r="S1553" s="314">
        <v>4193</v>
      </c>
      <c r="T1553" t="s">
        <v>281</v>
      </c>
    </row>
    <row r="1554" spans="1:20">
      <c r="A1554" s="314">
        <v>4193</v>
      </c>
      <c r="B1554" s="315" t="s">
        <v>1105</v>
      </c>
      <c r="C1554" s="316" t="s">
        <v>761</v>
      </c>
      <c r="D1554" s="317" t="s">
        <v>193</v>
      </c>
      <c r="E1554" s="346" t="s">
        <v>781</v>
      </c>
      <c r="F1554" s="318" t="s">
        <v>4381</v>
      </c>
      <c r="G1554" s="316">
        <v>2338.12</v>
      </c>
      <c r="H1554" s="316" t="s">
        <v>4382</v>
      </c>
      <c r="I1554" s="325" t="s">
        <v>4383</v>
      </c>
      <c r="J1554" s="345" t="s">
        <v>781</v>
      </c>
      <c r="K1554" s="312" t="s">
        <v>1108</v>
      </c>
      <c r="L1554" s="321" t="s">
        <v>549</v>
      </c>
      <c r="M1554" s="322" t="s">
        <v>781</v>
      </c>
      <c r="N1554" s="323" t="s">
        <v>781</v>
      </c>
      <c r="O1554" s="324" t="s">
        <v>781</v>
      </c>
      <c r="P1554" s="314" t="s">
        <v>4384</v>
      </c>
      <c r="S1554" s="314">
        <v>4193</v>
      </c>
      <c r="T1554" t="s">
        <v>281</v>
      </c>
    </row>
    <row r="1555" spans="1:20">
      <c r="A1555" s="314">
        <v>4193</v>
      </c>
      <c r="B1555" s="315" t="s">
        <v>1105</v>
      </c>
      <c r="C1555" s="316" t="s">
        <v>761</v>
      </c>
      <c r="D1555" s="317" t="s">
        <v>193</v>
      </c>
      <c r="E1555" s="346" t="s">
        <v>781</v>
      </c>
      <c r="F1555" s="318" t="s">
        <v>97</v>
      </c>
      <c r="G1555" s="316">
        <v>2883.33</v>
      </c>
      <c r="H1555" s="316" t="s">
        <v>4385</v>
      </c>
      <c r="I1555" s="325" t="s">
        <v>4386</v>
      </c>
      <c r="J1555" s="345" t="s">
        <v>781</v>
      </c>
      <c r="K1555" s="312" t="s">
        <v>1108</v>
      </c>
      <c r="L1555" s="321" t="s">
        <v>549</v>
      </c>
      <c r="M1555" s="322" t="s">
        <v>781</v>
      </c>
      <c r="N1555" s="323" t="s">
        <v>781</v>
      </c>
      <c r="O1555" s="324" t="s">
        <v>781</v>
      </c>
      <c r="P1555" s="314" t="s">
        <v>4387</v>
      </c>
      <c r="S1555" s="314">
        <v>4193</v>
      </c>
      <c r="T1555" t="s">
        <v>281</v>
      </c>
    </row>
    <row r="1556" spans="1:20">
      <c r="A1556" s="314">
        <v>4193</v>
      </c>
      <c r="B1556" s="315" t="s">
        <v>1105</v>
      </c>
      <c r="C1556" s="316" t="s">
        <v>761</v>
      </c>
      <c r="D1556" s="317" t="s">
        <v>193</v>
      </c>
      <c r="E1556" s="346" t="s">
        <v>781</v>
      </c>
      <c r="F1556" s="318" t="s">
        <v>4374</v>
      </c>
      <c r="G1556" s="316">
        <v>330</v>
      </c>
      <c r="H1556" s="316" t="s">
        <v>4388</v>
      </c>
      <c r="I1556" s="325" t="s">
        <v>4389</v>
      </c>
      <c r="J1556" s="345" t="s">
        <v>781</v>
      </c>
      <c r="K1556" s="312" t="s">
        <v>1108</v>
      </c>
      <c r="L1556" s="321" t="s">
        <v>549</v>
      </c>
      <c r="M1556" s="322" t="s">
        <v>781</v>
      </c>
      <c r="N1556" s="323" t="s">
        <v>781</v>
      </c>
      <c r="O1556" s="324" t="s">
        <v>781</v>
      </c>
      <c r="P1556" s="314" t="s">
        <v>4390</v>
      </c>
      <c r="S1556" s="314">
        <v>4193</v>
      </c>
      <c r="T1556" t="s">
        <v>281</v>
      </c>
    </row>
    <row r="1557" spans="1:20">
      <c r="A1557" s="314">
        <v>4193</v>
      </c>
      <c r="B1557" s="315" t="s">
        <v>1105</v>
      </c>
      <c r="C1557" s="316" t="s">
        <v>761</v>
      </c>
      <c r="D1557" s="317" t="s">
        <v>193</v>
      </c>
      <c r="E1557" s="346" t="s">
        <v>781</v>
      </c>
      <c r="F1557" s="318" t="s">
        <v>71</v>
      </c>
      <c r="G1557" s="316">
        <v>146.66999999999999</v>
      </c>
      <c r="H1557" s="316" t="s">
        <v>4391</v>
      </c>
      <c r="I1557" s="325" t="s">
        <v>4392</v>
      </c>
      <c r="J1557" s="345" t="s">
        <v>781</v>
      </c>
      <c r="K1557" s="312" t="s">
        <v>1108</v>
      </c>
      <c r="L1557" s="321" t="s">
        <v>549</v>
      </c>
      <c r="M1557" s="322" t="s">
        <v>781</v>
      </c>
      <c r="N1557" s="323" t="s">
        <v>781</v>
      </c>
      <c r="O1557" s="324" t="s">
        <v>781</v>
      </c>
      <c r="P1557" s="314" t="s">
        <v>4393</v>
      </c>
      <c r="S1557" s="314">
        <v>4193</v>
      </c>
      <c r="T1557" t="s">
        <v>281</v>
      </c>
    </row>
    <row r="1558" spans="1:20">
      <c r="A1558" s="314">
        <v>4193</v>
      </c>
      <c r="B1558" s="315" t="s">
        <v>1105</v>
      </c>
      <c r="C1558" s="316" t="s">
        <v>761</v>
      </c>
      <c r="D1558" s="317" t="s">
        <v>193</v>
      </c>
      <c r="E1558" s="346" t="s">
        <v>781</v>
      </c>
      <c r="F1558" s="318" t="s">
        <v>1972</v>
      </c>
      <c r="G1558" s="316">
        <v>1628.05</v>
      </c>
      <c r="H1558" s="316" t="s">
        <v>1212</v>
      </c>
      <c r="I1558" s="325" t="s">
        <v>4394</v>
      </c>
      <c r="J1558" s="345" t="s">
        <v>781</v>
      </c>
      <c r="K1558" s="312" t="s">
        <v>1108</v>
      </c>
      <c r="L1558" s="321" t="s">
        <v>549</v>
      </c>
      <c r="M1558" s="322" t="s">
        <v>781</v>
      </c>
      <c r="N1558" s="323" t="s">
        <v>781</v>
      </c>
      <c r="O1558" s="324" t="s">
        <v>781</v>
      </c>
      <c r="P1558" s="314" t="s">
        <v>4395</v>
      </c>
      <c r="S1558" s="314">
        <v>4193</v>
      </c>
      <c r="T1558" t="s">
        <v>281</v>
      </c>
    </row>
    <row r="1559" spans="1:20">
      <c r="A1559" s="314">
        <v>4193</v>
      </c>
      <c r="B1559" s="315" t="s">
        <v>1105</v>
      </c>
      <c r="C1559" s="316" t="s">
        <v>761</v>
      </c>
      <c r="D1559" s="317" t="s">
        <v>193</v>
      </c>
      <c r="E1559" s="346" t="s">
        <v>781</v>
      </c>
      <c r="F1559" s="318" t="s">
        <v>1972</v>
      </c>
      <c r="G1559" s="316">
        <v>2026.66</v>
      </c>
      <c r="H1559" s="316" t="s">
        <v>1212</v>
      </c>
      <c r="I1559" s="325" t="s">
        <v>4396</v>
      </c>
      <c r="J1559" s="345" t="s">
        <v>781</v>
      </c>
      <c r="K1559" s="312" t="s">
        <v>1108</v>
      </c>
      <c r="L1559" s="321" t="s">
        <v>549</v>
      </c>
      <c r="M1559" s="322" t="s">
        <v>781</v>
      </c>
      <c r="N1559" s="323" t="s">
        <v>781</v>
      </c>
      <c r="O1559" s="324" t="s">
        <v>781</v>
      </c>
      <c r="P1559" s="314" t="s">
        <v>4397</v>
      </c>
      <c r="S1559" s="314">
        <v>4193</v>
      </c>
      <c r="T1559" t="s">
        <v>281</v>
      </c>
    </row>
    <row r="1560" spans="1:20">
      <c r="A1560" s="314">
        <v>4193</v>
      </c>
      <c r="B1560" s="315" t="s">
        <v>1105</v>
      </c>
      <c r="C1560" s="316" t="s">
        <v>761</v>
      </c>
      <c r="D1560" s="317" t="s">
        <v>193</v>
      </c>
      <c r="E1560" s="346" t="s">
        <v>781</v>
      </c>
      <c r="F1560" s="318" t="s">
        <v>4374</v>
      </c>
      <c r="G1560" s="316">
        <v>5416.67</v>
      </c>
      <c r="H1560" s="316" t="s">
        <v>1110</v>
      </c>
      <c r="I1560" s="325" t="s">
        <v>4398</v>
      </c>
      <c r="J1560" s="345" t="s">
        <v>781</v>
      </c>
      <c r="K1560" s="312" t="s">
        <v>1108</v>
      </c>
      <c r="L1560" s="321" t="s">
        <v>549</v>
      </c>
      <c r="M1560" s="322" t="s">
        <v>781</v>
      </c>
      <c r="N1560" s="323" t="s">
        <v>781</v>
      </c>
      <c r="O1560" s="324" t="s">
        <v>781</v>
      </c>
      <c r="P1560" s="314" t="s">
        <v>4399</v>
      </c>
      <c r="S1560" s="314">
        <v>4193</v>
      </c>
      <c r="T1560" t="s">
        <v>281</v>
      </c>
    </row>
    <row r="1561" spans="1:20">
      <c r="A1561" s="314">
        <v>4193</v>
      </c>
      <c r="B1561" s="315" t="s">
        <v>1105</v>
      </c>
      <c r="C1561" s="316" t="s">
        <v>761</v>
      </c>
      <c r="D1561" s="317" t="s">
        <v>193</v>
      </c>
      <c r="E1561" s="346" t="s">
        <v>781</v>
      </c>
      <c r="F1561" s="318" t="s">
        <v>4381</v>
      </c>
      <c r="G1561" s="316">
        <v>24.17</v>
      </c>
      <c r="H1561" s="316" t="s">
        <v>4400</v>
      </c>
      <c r="I1561" s="325" t="s">
        <v>4401</v>
      </c>
      <c r="J1561" s="345" t="s">
        <v>781</v>
      </c>
      <c r="K1561" s="312" t="s">
        <v>1108</v>
      </c>
      <c r="L1561" s="321" t="s">
        <v>549</v>
      </c>
      <c r="M1561" s="322" t="s">
        <v>781</v>
      </c>
      <c r="N1561" s="323" t="s">
        <v>781</v>
      </c>
      <c r="O1561" s="324" t="s">
        <v>781</v>
      </c>
      <c r="P1561" s="314" t="s">
        <v>4402</v>
      </c>
      <c r="S1561" s="314">
        <v>4193</v>
      </c>
      <c r="T1561" t="s">
        <v>281</v>
      </c>
    </row>
    <row r="1562" spans="1:20">
      <c r="A1562" s="314">
        <v>4193</v>
      </c>
      <c r="B1562" s="315" t="s">
        <v>1105</v>
      </c>
      <c r="C1562" s="316" t="s">
        <v>761</v>
      </c>
      <c r="D1562" s="317" t="s">
        <v>193</v>
      </c>
      <c r="E1562" s="346" t="s">
        <v>781</v>
      </c>
      <c r="F1562" s="318" t="s">
        <v>91</v>
      </c>
      <c r="G1562" s="316">
        <v>204.5</v>
      </c>
      <c r="H1562" s="316" t="s">
        <v>4403</v>
      </c>
      <c r="I1562" s="325" t="s">
        <v>4404</v>
      </c>
      <c r="J1562" s="345" t="s">
        <v>781</v>
      </c>
      <c r="K1562" s="312" t="s">
        <v>1108</v>
      </c>
      <c r="L1562" s="321" t="s">
        <v>549</v>
      </c>
      <c r="M1562" s="322" t="s">
        <v>781</v>
      </c>
      <c r="N1562" s="323" t="s">
        <v>781</v>
      </c>
      <c r="O1562" s="324" t="s">
        <v>781</v>
      </c>
      <c r="P1562" s="314" t="s">
        <v>4405</v>
      </c>
      <c r="S1562" s="314">
        <v>4193</v>
      </c>
      <c r="T1562" t="s">
        <v>281</v>
      </c>
    </row>
    <row r="1563" spans="1:20">
      <c r="A1563" s="314">
        <v>4193</v>
      </c>
      <c r="B1563" s="315" t="s">
        <v>1105</v>
      </c>
      <c r="C1563" s="316" t="s">
        <v>761</v>
      </c>
      <c r="D1563" s="317" t="s">
        <v>193</v>
      </c>
      <c r="E1563" s="346" t="s">
        <v>781</v>
      </c>
      <c r="F1563" s="318" t="s">
        <v>4381</v>
      </c>
      <c r="G1563" s="316">
        <v>214</v>
      </c>
      <c r="H1563" s="316" t="s">
        <v>4400</v>
      </c>
      <c r="I1563" s="325" t="s">
        <v>4401</v>
      </c>
      <c r="J1563" s="345" t="s">
        <v>781</v>
      </c>
      <c r="K1563" s="312" t="s">
        <v>1108</v>
      </c>
      <c r="L1563" s="321" t="s">
        <v>549</v>
      </c>
      <c r="M1563" s="322" t="s">
        <v>781</v>
      </c>
      <c r="N1563" s="323" t="s">
        <v>781</v>
      </c>
      <c r="O1563" s="324" t="s">
        <v>781</v>
      </c>
      <c r="P1563" s="314" t="s">
        <v>4406</v>
      </c>
      <c r="S1563" s="314">
        <v>4193</v>
      </c>
      <c r="T1563" t="s">
        <v>281</v>
      </c>
    </row>
    <row r="1564" spans="1:20">
      <c r="A1564" s="314">
        <v>4193</v>
      </c>
      <c r="B1564" s="315" t="s">
        <v>1105</v>
      </c>
      <c r="C1564" s="316" t="s">
        <v>761</v>
      </c>
      <c r="D1564" s="317" t="s">
        <v>193</v>
      </c>
      <c r="E1564" s="346" t="s">
        <v>781</v>
      </c>
      <c r="F1564" s="318" t="s">
        <v>91</v>
      </c>
      <c r="G1564" s="316">
        <v>56.25</v>
      </c>
      <c r="H1564" s="316" t="s">
        <v>4407</v>
      </c>
      <c r="I1564" s="325" t="s">
        <v>4408</v>
      </c>
      <c r="J1564" s="345" t="s">
        <v>781</v>
      </c>
      <c r="K1564" s="312" t="s">
        <v>1108</v>
      </c>
      <c r="L1564" s="321" t="s">
        <v>549</v>
      </c>
      <c r="M1564" s="322" t="s">
        <v>781</v>
      </c>
      <c r="N1564" s="323" t="s">
        <v>781</v>
      </c>
      <c r="O1564" s="324" t="s">
        <v>781</v>
      </c>
      <c r="P1564" s="314" t="s">
        <v>4409</v>
      </c>
      <c r="S1564" s="314">
        <v>4193</v>
      </c>
      <c r="T1564" t="s">
        <v>281</v>
      </c>
    </row>
    <row r="1565" spans="1:20">
      <c r="A1565" s="314">
        <v>4193</v>
      </c>
      <c r="B1565" s="315" t="s">
        <v>1105</v>
      </c>
      <c r="C1565" s="316" t="s">
        <v>761</v>
      </c>
      <c r="D1565" s="317" t="s">
        <v>193</v>
      </c>
      <c r="E1565" s="346" t="s">
        <v>781</v>
      </c>
      <c r="F1565" s="318" t="s">
        <v>97</v>
      </c>
      <c r="G1565" s="316">
        <v>530.4</v>
      </c>
      <c r="H1565" s="316" t="s">
        <v>4286</v>
      </c>
      <c r="I1565" s="325" t="s">
        <v>4410</v>
      </c>
      <c r="J1565" s="345" t="s">
        <v>781</v>
      </c>
      <c r="K1565" s="312" t="s">
        <v>1108</v>
      </c>
      <c r="L1565" s="321" t="s">
        <v>549</v>
      </c>
      <c r="M1565" s="322" t="s">
        <v>781</v>
      </c>
      <c r="N1565" s="323" t="s">
        <v>781</v>
      </c>
      <c r="O1565" s="324" t="s">
        <v>781</v>
      </c>
      <c r="P1565" s="314" t="s">
        <v>4411</v>
      </c>
      <c r="S1565" s="314">
        <v>4193</v>
      </c>
      <c r="T1565" t="s">
        <v>281</v>
      </c>
    </row>
    <row r="1566" spans="1:20">
      <c r="A1566" s="314">
        <v>4193</v>
      </c>
      <c r="B1566" s="315" t="s">
        <v>1105</v>
      </c>
      <c r="C1566" s="316" t="s">
        <v>761</v>
      </c>
      <c r="D1566" s="317" t="s">
        <v>193</v>
      </c>
      <c r="E1566" s="346" t="s">
        <v>781</v>
      </c>
      <c r="F1566" s="318" t="s">
        <v>97</v>
      </c>
      <c r="G1566" s="316">
        <v>1537.2</v>
      </c>
      <c r="H1566" s="316" t="s">
        <v>4412</v>
      </c>
      <c r="I1566" s="325" t="s">
        <v>4413</v>
      </c>
      <c r="J1566" s="345" t="s">
        <v>781</v>
      </c>
      <c r="K1566" s="312" t="s">
        <v>1108</v>
      </c>
      <c r="L1566" s="321" t="s">
        <v>549</v>
      </c>
      <c r="M1566" s="322" t="s">
        <v>781</v>
      </c>
      <c r="N1566" s="323" t="s">
        <v>781</v>
      </c>
      <c r="O1566" s="324" t="s">
        <v>781</v>
      </c>
      <c r="P1566" s="314" t="s">
        <v>4414</v>
      </c>
      <c r="S1566" s="314">
        <v>4193</v>
      </c>
      <c r="T1566" t="s">
        <v>281</v>
      </c>
    </row>
    <row r="1567" spans="1:20">
      <c r="A1567" s="314">
        <v>4193</v>
      </c>
      <c r="B1567" s="315" t="s">
        <v>1105</v>
      </c>
      <c r="C1567" s="316" t="s">
        <v>761</v>
      </c>
      <c r="D1567" s="317" t="s">
        <v>193</v>
      </c>
      <c r="E1567" s="346" t="s">
        <v>781</v>
      </c>
      <c r="F1567" s="318" t="s">
        <v>4381</v>
      </c>
      <c r="G1567" s="316">
        <v>240</v>
      </c>
      <c r="H1567" s="316" t="s">
        <v>4415</v>
      </c>
      <c r="I1567" s="325" t="s">
        <v>4416</v>
      </c>
      <c r="J1567" s="345" t="s">
        <v>781</v>
      </c>
      <c r="K1567" s="312" t="s">
        <v>1108</v>
      </c>
      <c r="L1567" s="321" t="s">
        <v>549</v>
      </c>
      <c r="M1567" s="322" t="s">
        <v>781</v>
      </c>
      <c r="N1567" s="323" t="s">
        <v>781</v>
      </c>
      <c r="O1567" s="324" t="s">
        <v>781</v>
      </c>
      <c r="P1567" s="314" t="s">
        <v>4417</v>
      </c>
      <c r="S1567" s="314">
        <v>4193</v>
      </c>
      <c r="T1567" t="s">
        <v>281</v>
      </c>
    </row>
    <row r="1568" spans="1:20">
      <c r="A1568" s="314">
        <v>4193</v>
      </c>
      <c r="B1568" s="315" t="s">
        <v>1105</v>
      </c>
      <c r="C1568" s="316" t="s">
        <v>761</v>
      </c>
      <c r="D1568" s="317" t="s">
        <v>193</v>
      </c>
      <c r="E1568" s="346" t="s">
        <v>781</v>
      </c>
      <c r="F1568" s="318" t="s">
        <v>91</v>
      </c>
      <c r="G1568" s="316">
        <v>429.17</v>
      </c>
      <c r="H1568" s="316" t="s">
        <v>4418</v>
      </c>
      <c r="I1568" s="325" t="s">
        <v>4419</v>
      </c>
      <c r="J1568" s="345" t="s">
        <v>781</v>
      </c>
      <c r="K1568" s="312" t="s">
        <v>1108</v>
      </c>
      <c r="L1568" s="321" t="s">
        <v>549</v>
      </c>
      <c r="M1568" s="322" t="s">
        <v>781</v>
      </c>
      <c r="N1568" s="323" t="s">
        <v>781</v>
      </c>
      <c r="O1568" s="324" t="s">
        <v>781</v>
      </c>
      <c r="P1568" s="314" t="s">
        <v>4420</v>
      </c>
      <c r="S1568" s="314">
        <v>4193</v>
      </c>
      <c r="T1568" t="s">
        <v>281</v>
      </c>
    </row>
    <row r="1569" spans="1:20">
      <c r="A1569" s="314">
        <v>4193</v>
      </c>
      <c r="B1569" s="315" t="s">
        <v>1105</v>
      </c>
      <c r="C1569" s="316" t="s">
        <v>761</v>
      </c>
      <c r="D1569" s="317" t="s">
        <v>193</v>
      </c>
      <c r="E1569" s="346" t="s">
        <v>781</v>
      </c>
      <c r="F1569" s="318" t="s">
        <v>77</v>
      </c>
      <c r="G1569" s="316">
        <v>16.829999999999998</v>
      </c>
      <c r="H1569" s="316" t="s">
        <v>4421</v>
      </c>
      <c r="I1569" s="325" t="s">
        <v>4422</v>
      </c>
      <c r="J1569" s="345" t="s">
        <v>781</v>
      </c>
      <c r="K1569" s="312" t="s">
        <v>1108</v>
      </c>
      <c r="L1569" s="321" t="s">
        <v>549</v>
      </c>
      <c r="M1569" s="322" t="s">
        <v>781</v>
      </c>
      <c r="N1569" s="323" t="s">
        <v>781</v>
      </c>
      <c r="O1569" s="324" t="s">
        <v>781</v>
      </c>
      <c r="P1569" s="314" t="s">
        <v>4423</v>
      </c>
      <c r="S1569" s="314">
        <v>4193</v>
      </c>
      <c r="T1569" t="s">
        <v>281</v>
      </c>
    </row>
    <row r="1570" spans="1:20">
      <c r="A1570" s="314">
        <v>4193</v>
      </c>
      <c r="B1570" s="315" t="s">
        <v>1105</v>
      </c>
      <c r="C1570" s="316" t="s">
        <v>761</v>
      </c>
      <c r="D1570" s="317" t="s">
        <v>193</v>
      </c>
      <c r="E1570" s="346" t="s">
        <v>781</v>
      </c>
      <c r="F1570" s="318" t="s">
        <v>4381</v>
      </c>
      <c r="G1570" s="316">
        <v>1041.67</v>
      </c>
      <c r="H1570" s="316" t="s">
        <v>4424</v>
      </c>
      <c r="I1570" s="325" t="s">
        <v>4425</v>
      </c>
      <c r="J1570" s="345" t="s">
        <v>781</v>
      </c>
      <c r="K1570" s="312" t="s">
        <v>1108</v>
      </c>
      <c r="L1570" s="321" t="s">
        <v>549</v>
      </c>
      <c r="M1570" s="322" t="s">
        <v>781</v>
      </c>
      <c r="N1570" s="323" t="s">
        <v>781</v>
      </c>
      <c r="O1570" s="324" t="s">
        <v>781</v>
      </c>
      <c r="P1570" s="314" t="s">
        <v>4426</v>
      </c>
      <c r="S1570" s="314">
        <v>4193</v>
      </c>
      <c r="T1570" t="s">
        <v>281</v>
      </c>
    </row>
    <row r="1571" spans="1:20">
      <c r="A1571" s="314">
        <v>4193</v>
      </c>
      <c r="B1571" s="315" t="s">
        <v>1105</v>
      </c>
      <c r="C1571" s="316" t="s">
        <v>761</v>
      </c>
      <c r="D1571" s="317" t="s">
        <v>193</v>
      </c>
      <c r="E1571" s="346" t="s">
        <v>781</v>
      </c>
      <c r="F1571" s="318" t="s">
        <v>4381</v>
      </c>
      <c r="G1571" s="316">
        <v>180</v>
      </c>
      <c r="H1571" s="316" t="s">
        <v>4427</v>
      </c>
      <c r="I1571" s="325" t="s">
        <v>4428</v>
      </c>
      <c r="J1571" s="345" t="s">
        <v>781</v>
      </c>
      <c r="K1571" s="312" t="s">
        <v>1108</v>
      </c>
      <c r="L1571" s="321" t="s">
        <v>549</v>
      </c>
      <c r="M1571" s="322" t="s">
        <v>781</v>
      </c>
      <c r="N1571" s="323" t="s">
        <v>781</v>
      </c>
      <c r="O1571" s="324" t="s">
        <v>781</v>
      </c>
      <c r="P1571" s="314" t="s">
        <v>4429</v>
      </c>
      <c r="S1571" s="314">
        <v>4193</v>
      </c>
      <c r="T1571" t="s">
        <v>281</v>
      </c>
    </row>
    <row r="1572" spans="1:20">
      <c r="A1572" s="314">
        <v>4193</v>
      </c>
      <c r="B1572" s="315" t="s">
        <v>1105</v>
      </c>
      <c r="C1572" s="316" t="s">
        <v>761</v>
      </c>
      <c r="D1572" s="317" t="s">
        <v>193</v>
      </c>
      <c r="E1572" s="346" t="s">
        <v>781</v>
      </c>
      <c r="F1572" s="318" t="s">
        <v>4381</v>
      </c>
      <c r="G1572" s="316">
        <v>16.670000000000002</v>
      </c>
      <c r="H1572" s="316" t="s">
        <v>4430</v>
      </c>
      <c r="I1572" s="325" t="s">
        <v>4431</v>
      </c>
      <c r="J1572" s="345" t="s">
        <v>781</v>
      </c>
      <c r="K1572" s="312" t="s">
        <v>1108</v>
      </c>
      <c r="L1572" s="321" t="s">
        <v>549</v>
      </c>
      <c r="M1572" s="322" t="s">
        <v>781</v>
      </c>
      <c r="N1572" s="323" t="s">
        <v>781</v>
      </c>
      <c r="O1572" s="324" t="s">
        <v>781</v>
      </c>
      <c r="P1572" s="314" t="s">
        <v>4432</v>
      </c>
      <c r="S1572" s="314">
        <v>4193</v>
      </c>
      <c r="T1572" t="s">
        <v>281</v>
      </c>
    </row>
    <row r="1573" spans="1:20">
      <c r="A1573" s="314">
        <v>4193</v>
      </c>
      <c r="B1573" s="315" t="s">
        <v>1105</v>
      </c>
      <c r="C1573" s="316" t="s">
        <v>761</v>
      </c>
      <c r="D1573" s="317" t="s">
        <v>193</v>
      </c>
      <c r="E1573" s="346" t="s">
        <v>781</v>
      </c>
      <c r="F1573" s="318" t="s">
        <v>91</v>
      </c>
      <c r="G1573" s="316">
        <v>26.73</v>
      </c>
      <c r="H1573" s="316" t="s">
        <v>4433</v>
      </c>
      <c r="I1573" s="325" t="s">
        <v>4434</v>
      </c>
      <c r="J1573" s="345" t="s">
        <v>781</v>
      </c>
      <c r="K1573" s="312" t="s">
        <v>1108</v>
      </c>
      <c r="L1573" s="321" t="s">
        <v>549</v>
      </c>
      <c r="M1573" s="322" t="s">
        <v>781</v>
      </c>
      <c r="N1573" s="323" t="s">
        <v>781</v>
      </c>
      <c r="O1573" s="324" t="s">
        <v>781</v>
      </c>
      <c r="P1573" s="314" t="s">
        <v>4435</v>
      </c>
      <c r="S1573" s="314">
        <v>4193</v>
      </c>
      <c r="T1573" t="s">
        <v>281</v>
      </c>
    </row>
    <row r="1574" spans="1:20">
      <c r="A1574" s="314">
        <v>4193</v>
      </c>
      <c r="B1574" s="315" t="s">
        <v>1105</v>
      </c>
      <c r="C1574" s="316" t="s">
        <v>761</v>
      </c>
      <c r="D1574" s="317" t="s">
        <v>193</v>
      </c>
      <c r="E1574" s="346" t="s">
        <v>781</v>
      </c>
      <c r="F1574" s="318" t="s">
        <v>89</v>
      </c>
      <c r="G1574" s="316">
        <v>165</v>
      </c>
      <c r="H1574" s="316" t="s">
        <v>4436</v>
      </c>
      <c r="I1574" s="325" t="s">
        <v>4437</v>
      </c>
      <c r="J1574" s="345" t="s">
        <v>781</v>
      </c>
      <c r="K1574" s="312" t="s">
        <v>1108</v>
      </c>
      <c r="L1574" s="321" t="s">
        <v>549</v>
      </c>
      <c r="M1574" s="322" t="s">
        <v>781</v>
      </c>
      <c r="N1574" s="323" t="s">
        <v>781</v>
      </c>
      <c r="O1574" s="324" t="s">
        <v>781</v>
      </c>
      <c r="P1574" s="314" t="s">
        <v>4438</v>
      </c>
      <c r="S1574" s="314">
        <v>4193</v>
      </c>
      <c r="T1574" t="s">
        <v>281</v>
      </c>
    </row>
    <row r="1575" spans="1:20">
      <c r="A1575" s="314">
        <v>4193</v>
      </c>
      <c r="B1575" s="315" t="s">
        <v>1275</v>
      </c>
      <c r="C1575" s="316" t="s">
        <v>761</v>
      </c>
      <c r="D1575" s="317" t="s">
        <v>198</v>
      </c>
      <c r="E1575" s="346" t="s">
        <v>781</v>
      </c>
      <c r="F1575" s="318" t="s">
        <v>43</v>
      </c>
      <c r="G1575" s="316">
        <v>62883.42</v>
      </c>
      <c r="H1575" s="316" t="s">
        <v>4439</v>
      </c>
      <c r="I1575" s="325" t="s">
        <v>4440</v>
      </c>
      <c r="J1575" s="308" t="s">
        <v>1278</v>
      </c>
      <c r="K1575" s="347" t="s">
        <v>781</v>
      </c>
      <c r="L1575" s="321" t="s">
        <v>781</v>
      </c>
      <c r="M1575" s="322" t="s">
        <v>781</v>
      </c>
      <c r="N1575" s="323" t="s">
        <v>781</v>
      </c>
      <c r="O1575" s="324" t="s">
        <v>781</v>
      </c>
      <c r="P1575" s="314" t="s">
        <v>4441</v>
      </c>
      <c r="S1575" s="314">
        <v>4193</v>
      </c>
      <c r="T1575" t="s">
        <v>281</v>
      </c>
    </row>
    <row r="1576" spans="1:20">
      <c r="A1576" s="326">
        <v>1038</v>
      </c>
      <c r="B1576" s="327" t="s">
        <v>10</v>
      </c>
      <c r="C1576" s="304" t="s">
        <v>754</v>
      </c>
      <c r="D1576" s="304" t="s">
        <v>192</v>
      </c>
      <c r="E1576" s="304" t="s">
        <v>755</v>
      </c>
      <c r="F1576" s="328" t="s">
        <v>35</v>
      </c>
      <c r="G1576" s="304">
        <v>286.72000000000003</v>
      </c>
      <c r="H1576" s="304" t="s">
        <v>756</v>
      </c>
      <c r="I1576" s="333" t="s">
        <v>757</v>
      </c>
      <c r="J1576" s="331" t="s">
        <v>781</v>
      </c>
      <c r="K1576" s="312" t="s">
        <v>758</v>
      </c>
      <c r="L1576" s="332" t="s">
        <v>549</v>
      </c>
      <c r="M1576" s="304" t="s">
        <v>781</v>
      </c>
      <c r="N1576" s="304" t="s">
        <v>781</v>
      </c>
      <c r="O1576" s="326" t="s">
        <v>781</v>
      </c>
      <c r="P1576" s="326" t="s">
        <v>4442</v>
      </c>
      <c r="S1576" s="326">
        <v>1038</v>
      </c>
      <c r="T1576" t="s">
        <v>281</v>
      </c>
    </row>
    <row r="1577" spans="1:20">
      <c r="A1577" s="301">
        <v>1038</v>
      </c>
      <c r="B1577" s="302" t="s">
        <v>11</v>
      </c>
      <c r="C1577" s="303" t="s">
        <v>761</v>
      </c>
      <c r="D1577" s="304" t="s">
        <v>195</v>
      </c>
      <c r="E1577" s="304" t="s">
        <v>781</v>
      </c>
      <c r="F1577" s="305" t="s">
        <v>110</v>
      </c>
      <c r="G1577" s="303">
        <v>12468</v>
      </c>
      <c r="H1577" s="303" t="s">
        <v>4443</v>
      </c>
      <c r="I1577" s="344" t="s">
        <v>4444</v>
      </c>
      <c r="J1577" s="308" t="s">
        <v>764</v>
      </c>
      <c r="K1577" s="309" t="s">
        <v>781</v>
      </c>
      <c r="L1577" s="310" t="s">
        <v>781</v>
      </c>
      <c r="M1577" s="311" t="s">
        <v>781</v>
      </c>
      <c r="N1577" s="312" t="s">
        <v>781</v>
      </c>
      <c r="O1577" s="313" t="s">
        <v>781</v>
      </c>
      <c r="P1577" s="301" t="s">
        <v>4445</v>
      </c>
      <c r="S1577" s="301">
        <v>1038</v>
      </c>
      <c r="T1577" t="s">
        <v>281</v>
      </c>
    </row>
    <row r="1578" spans="1:20">
      <c r="A1578" s="314">
        <v>1038</v>
      </c>
      <c r="B1578" s="315" t="s">
        <v>11</v>
      </c>
      <c r="C1578" s="316" t="s">
        <v>754</v>
      </c>
      <c r="D1578" s="317" t="s">
        <v>196</v>
      </c>
      <c r="E1578" s="317" t="s">
        <v>781</v>
      </c>
      <c r="F1578" s="318" t="s">
        <v>85</v>
      </c>
      <c r="G1578" s="316">
        <v>1000</v>
      </c>
      <c r="H1578" s="316" t="s">
        <v>4446</v>
      </c>
      <c r="I1578" s="320" t="s">
        <v>4447</v>
      </c>
      <c r="J1578" s="308" t="s">
        <v>819</v>
      </c>
      <c r="K1578" s="309" t="s">
        <v>781</v>
      </c>
      <c r="L1578" s="321" t="s">
        <v>781</v>
      </c>
      <c r="M1578" s="322" t="s">
        <v>781</v>
      </c>
      <c r="N1578" s="323" t="s">
        <v>781</v>
      </c>
      <c r="O1578" s="324" t="s">
        <v>781</v>
      </c>
      <c r="P1578" s="314" t="s">
        <v>4448</v>
      </c>
      <c r="S1578" s="314">
        <v>1038</v>
      </c>
      <c r="T1578" t="s">
        <v>281</v>
      </c>
    </row>
    <row r="1579" spans="1:20">
      <c r="A1579" s="314">
        <v>1038</v>
      </c>
      <c r="B1579" s="315" t="s">
        <v>11</v>
      </c>
      <c r="C1579" s="316" t="s">
        <v>754</v>
      </c>
      <c r="D1579" s="317" t="s">
        <v>196</v>
      </c>
      <c r="E1579" s="317" t="s">
        <v>781</v>
      </c>
      <c r="F1579" s="318" t="s">
        <v>85</v>
      </c>
      <c r="G1579" s="316">
        <v>1437</v>
      </c>
      <c r="H1579" s="316" t="s">
        <v>4446</v>
      </c>
      <c r="I1579" s="320" t="s">
        <v>4449</v>
      </c>
      <c r="J1579" s="308" t="s">
        <v>819</v>
      </c>
      <c r="K1579" s="309" t="s">
        <v>781</v>
      </c>
      <c r="L1579" s="321" t="s">
        <v>781</v>
      </c>
      <c r="M1579" s="322" t="s">
        <v>781</v>
      </c>
      <c r="N1579" s="323" t="s">
        <v>781</v>
      </c>
      <c r="O1579" s="324" t="s">
        <v>781</v>
      </c>
      <c r="P1579" s="314" t="s">
        <v>4450</v>
      </c>
      <c r="S1579" s="314">
        <v>1038</v>
      </c>
      <c r="T1579" t="s">
        <v>281</v>
      </c>
    </row>
    <row r="1580" spans="1:20">
      <c r="A1580" s="314">
        <v>1038</v>
      </c>
      <c r="B1580" s="315" t="s">
        <v>11</v>
      </c>
      <c r="C1580" s="316" t="s">
        <v>761</v>
      </c>
      <c r="D1580" s="317" t="s">
        <v>195</v>
      </c>
      <c r="E1580" s="317" t="s">
        <v>781</v>
      </c>
      <c r="F1580" s="318" t="s">
        <v>83</v>
      </c>
      <c r="G1580" s="316">
        <v>2300</v>
      </c>
      <c r="H1580" s="316" t="s">
        <v>4446</v>
      </c>
      <c r="I1580" s="320" t="s">
        <v>3746</v>
      </c>
      <c r="J1580" s="308" t="s">
        <v>819</v>
      </c>
      <c r="K1580" s="309" t="s">
        <v>781</v>
      </c>
      <c r="L1580" s="321" t="s">
        <v>781</v>
      </c>
      <c r="M1580" s="322" t="s">
        <v>781</v>
      </c>
      <c r="N1580" s="323" t="s">
        <v>781</v>
      </c>
      <c r="O1580" s="324" t="s">
        <v>781</v>
      </c>
      <c r="P1580" s="314" t="s">
        <v>4451</v>
      </c>
      <c r="S1580" s="314">
        <v>1038</v>
      </c>
      <c r="T1580" t="s">
        <v>281</v>
      </c>
    </row>
    <row r="1581" spans="1:20">
      <c r="A1581" s="301">
        <v>2174</v>
      </c>
      <c r="B1581" s="302" t="s">
        <v>11</v>
      </c>
      <c r="C1581" s="303" t="s">
        <v>761</v>
      </c>
      <c r="D1581" s="304" t="s">
        <v>195</v>
      </c>
      <c r="E1581" s="304" t="s">
        <v>781</v>
      </c>
      <c r="F1581" s="305" t="s">
        <v>103</v>
      </c>
      <c r="G1581" s="303">
        <v>7131.75</v>
      </c>
      <c r="H1581" s="303" t="s">
        <v>4452</v>
      </c>
      <c r="I1581" s="344" t="s">
        <v>4453</v>
      </c>
      <c r="J1581" s="308" t="s">
        <v>764</v>
      </c>
      <c r="K1581" s="309" t="s">
        <v>781</v>
      </c>
      <c r="L1581" s="310" t="s">
        <v>781</v>
      </c>
      <c r="M1581" s="311" t="s">
        <v>781</v>
      </c>
      <c r="N1581" s="312" t="s">
        <v>781</v>
      </c>
      <c r="O1581" s="313" t="s">
        <v>781</v>
      </c>
      <c r="P1581" s="301" t="s">
        <v>4454</v>
      </c>
      <c r="S1581" s="301">
        <v>2174</v>
      </c>
      <c r="T1581" t="s">
        <v>281</v>
      </c>
    </row>
    <row r="1582" spans="1:20">
      <c r="A1582" s="314">
        <v>2174</v>
      </c>
      <c r="B1582" s="315" t="s">
        <v>11</v>
      </c>
      <c r="C1582" s="316" t="s">
        <v>761</v>
      </c>
      <c r="D1582" s="317" t="s">
        <v>195</v>
      </c>
      <c r="E1582" s="317" t="s">
        <v>781</v>
      </c>
      <c r="F1582" s="318" t="s">
        <v>105</v>
      </c>
      <c r="G1582" s="316">
        <v>2352</v>
      </c>
      <c r="H1582" s="316" t="s">
        <v>1140</v>
      </c>
      <c r="I1582" s="320" t="s">
        <v>4043</v>
      </c>
      <c r="J1582" s="308" t="s">
        <v>764</v>
      </c>
      <c r="K1582" s="309" t="s">
        <v>781</v>
      </c>
      <c r="L1582" s="321" t="s">
        <v>781</v>
      </c>
      <c r="M1582" s="322" t="s">
        <v>781</v>
      </c>
      <c r="N1582" s="323" t="s">
        <v>781</v>
      </c>
      <c r="O1582" s="324" t="s">
        <v>781</v>
      </c>
      <c r="P1582" s="314" t="s">
        <v>4455</v>
      </c>
      <c r="S1582" s="314">
        <v>2174</v>
      </c>
      <c r="T1582" t="s">
        <v>281</v>
      </c>
    </row>
    <row r="1583" spans="1:20">
      <c r="A1583" s="314">
        <v>2174</v>
      </c>
      <c r="B1583" s="315" t="s">
        <v>11</v>
      </c>
      <c r="C1583" s="316" t="s">
        <v>761</v>
      </c>
      <c r="D1583" s="317" t="s">
        <v>195</v>
      </c>
      <c r="E1583" s="317" t="s">
        <v>781</v>
      </c>
      <c r="F1583" s="318" t="s">
        <v>105</v>
      </c>
      <c r="G1583" s="316">
        <v>2040</v>
      </c>
      <c r="H1583" s="316" t="s">
        <v>861</v>
      </c>
      <c r="I1583" s="320" t="s">
        <v>4043</v>
      </c>
      <c r="J1583" s="308" t="s">
        <v>764</v>
      </c>
      <c r="K1583" s="309" t="s">
        <v>781</v>
      </c>
      <c r="L1583" s="321" t="s">
        <v>781</v>
      </c>
      <c r="M1583" s="322" t="s">
        <v>781</v>
      </c>
      <c r="N1583" s="323" t="s">
        <v>781</v>
      </c>
      <c r="O1583" s="324" t="s">
        <v>781</v>
      </c>
      <c r="P1583" s="314" t="s">
        <v>4456</v>
      </c>
      <c r="S1583" s="314">
        <v>2174</v>
      </c>
      <c r="T1583" t="s">
        <v>281</v>
      </c>
    </row>
    <row r="1584" spans="1:20">
      <c r="A1584" s="326">
        <v>7047</v>
      </c>
      <c r="B1584" s="327" t="s">
        <v>10</v>
      </c>
      <c r="C1584" s="304" t="s">
        <v>754</v>
      </c>
      <c r="D1584" s="304" t="s">
        <v>192</v>
      </c>
      <c r="E1584" s="304" t="s">
        <v>755</v>
      </c>
      <c r="F1584" s="328" t="s">
        <v>35</v>
      </c>
      <c r="G1584" s="329">
        <v>3234.69</v>
      </c>
      <c r="H1584" s="304" t="s">
        <v>756</v>
      </c>
      <c r="I1584" s="333" t="s">
        <v>757</v>
      </c>
      <c r="J1584" s="331" t="s">
        <v>781</v>
      </c>
      <c r="K1584" s="312" t="s">
        <v>758</v>
      </c>
      <c r="L1584" s="332" t="s">
        <v>549</v>
      </c>
      <c r="M1584" s="304" t="s">
        <v>781</v>
      </c>
      <c r="N1584" s="304" t="s">
        <v>781</v>
      </c>
      <c r="O1584" s="326" t="s">
        <v>781</v>
      </c>
      <c r="P1584" s="326" t="s">
        <v>4457</v>
      </c>
      <c r="S1584" s="326">
        <v>7047</v>
      </c>
      <c r="T1584" t="s">
        <v>281</v>
      </c>
    </row>
    <row r="1585" spans="1:20">
      <c r="A1585" s="314">
        <v>7047</v>
      </c>
      <c r="B1585" s="315" t="s">
        <v>10</v>
      </c>
      <c r="C1585" s="316" t="s">
        <v>761</v>
      </c>
      <c r="D1585" s="317" t="s">
        <v>191</v>
      </c>
      <c r="E1585" s="317" t="s">
        <v>781</v>
      </c>
      <c r="F1585" s="318" t="s">
        <v>35</v>
      </c>
      <c r="G1585" s="316">
        <v>31057</v>
      </c>
      <c r="H1585" s="316" t="s">
        <v>4458</v>
      </c>
      <c r="I1585" s="320" t="s">
        <v>4459</v>
      </c>
      <c r="J1585" s="335" t="s">
        <v>781</v>
      </c>
      <c r="K1585" s="312" t="s">
        <v>1481</v>
      </c>
      <c r="L1585" s="321" t="s">
        <v>1321</v>
      </c>
      <c r="M1585" s="353" t="s">
        <v>1505</v>
      </c>
      <c r="N1585" s="354" t="s">
        <v>781</v>
      </c>
      <c r="O1585" s="324" t="s">
        <v>1506</v>
      </c>
      <c r="P1585" s="314" t="s">
        <v>4460</v>
      </c>
      <c r="S1585" s="314">
        <v>7047</v>
      </c>
      <c r="T1585" t="s">
        <v>281</v>
      </c>
    </row>
    <row r="1586" spans="1:20">
      <c r="A1586" s="314">
        <v>7047</v>
      </c>
      <c r="B1586" s="315" t="s">
        <v>10</v>
      </c>
      <c r="C1586" s="316" t="s">
        <v>761</v>
      </c>
      <c r="D1586" s="317" t="s">
        <v>191</v>
      </c>
      <c r="E1586" s="317" t="s">
        <v>781</v>
      </c>
      <c r="F1586" s="318" t="s">
        <v>35</v>
      </c>
      <c r="G1586" s="316">
        <v>7633.45</v>
      </c>
      <c r="H1586" s="316" t="s">
        <v>4461</v>
      </c>
      <c r="I1586" s="320" t="s">
        <v>4462</v>
      </c>
      <c r="J1586" s="335" t="s">
        <v>781</v>
      </c>
      <c r="K1586" s="312" t="s">
        <v>1481</v>
      </c>
      <c r="L1586" s="321" t="s">
        <v>1321</v>
      </c>
      <c r="M1586" s="353" t="s">
        <v>1513</v>
      </c>
      <c r="N1586" s="354" t="s">
        <v>781</v>
      </c>
      <c r="O1586" s="324" t="s">
        <v>1514</v>
      </c>
      <c r="P1586" s="314" t="s">
        <v>4463</v>
      </c>
      <c r="S1586" s="314">
        <v>7047</v>
      </c>
      <c r="T1586" t="s">
        <v>281</v>
      </c>
    </row>
    <row r="1587" spans="1:20">
      <c r="A1587" s="314">
        <v>7047</v>
      </c>
      <c r="B1587" s="315" t="s">
        <v>10</v>
      </c>
      <c r="C1587" s="316" t="s">
        <v>761</v>
      </c>
      <c r="D1587" s="317" t="s">
        <v>191</v>
      </c>
      <c r="E1587" s="317" t="s">
        <v>781</v>
      </c>
      <c r="F1587" s="318" t="s">
        <v>35</v>
      </c>
      <c r="G1587" s="316">
        <v>16282</v>
      </c>
      <c r="H1587" s="316" t="s">
        <v>4464</v>
      </c>
      <c r="I1587" s="320" t="s">
        <v>4465</v>
      </c>
      <c r="J1587" s="335" t="s">
        <v>781</v>
      </c>
      <c r="K1587" s="312" t="s">
        <v>1481</v>
      </c>
      <c r="L1587" s="321" t="s">
        <v>1321</v>
      </c>
      <c r="M1587" s="353" t="s">
        <v>1493</v>
      </c>
      <c r="N1587" s="354" t="s">
        <v>781</v>
      </c>
      <c r="O1587" s="324" t="s">
        <v>1494</v>
      </c>
      <c r="P1587" s="314" t="s">
        <v>4466</v>
      </c>
      <c r="S1587" s="314">
        <v>7047</v>
      </c>
      <c r="T1587" t="s">
        <v>281</v>
      </c>
    </row>
    <row r="1588" spans="1:20">
      <c r="A1588" s="314">
        <v>7047</v>
      </c>
      <c r="B1588" s="315" t="s">
        <v>11</v>
      </c>
      <c r="C1588" s="316" t="s">
        <v>761</v>
      </c>
      <c r="D1588" s="317" t="s">
        <v>195</v>
      </c>
      <c r="E1588" s="317" t="s">
        <v>781</v>
      </c>
      <c r="F1588" s="318" t="s">
        <v>105</v>
      </c>
      <c r="G1588" s="316">
        <v>807.84</v>
      </c>
      <c r="H1588" s="316" t="s">
        <v>4467</v>
      </c>
      <c r="I1588" s="320" t="s">
        <v>4468</v>
      </c>
      <c r="J1588" s="308" t="s">
        <v>764</v>
      </c>
      <c r="K1588" s="309" t="s">
        <v>781</v>
      </c>
      <c r="L1588" s="321" t="s">
        <v>781</v>
      </c>
      <c r="M1588" s="311" t="s">
        <v>781</v>
      </c>
      <c r="N1588" s="323" t="s">
        <v>781</v>
      </c>
      <c r="O1588" s="324" t="s">
        <v>781</v>
      </c>
      <c r="P1588" s="314" t="s">
        <v>4469</v>
      </c>
      <c r="S1588" s="314">
        <v>7047</v>
      </c>
      <c r="T1588" t="s">
        <v>281</v>
      </c>
    </row>
    <row r="1589" spans="1:20">
      <c r="A1589" s="314">
        <v>7047</v>
      </c>
      <c r="B1589" s="315" t="s">
        <v>11</v>
      </c>
      <c r="C1589" s="316" t="s">
        <v>761</v>
      </c>
      <c r="D1589" s="317" t="s">
        <v>195</v>
      </c>
      <c r="E1589" s="317" t="s">
        <v>781</v>
      </c>
      <c r="F1589" s="318" t="s">
        <v>85</v>
      </c>
      <c r="G1589" s="316">
        <v>123.96</v>
      </c>
      <c r="H1589" s="316" t="s">
        <v>4470</v>
      </c>
      <c r="I1589" s="320" t="s">
        <v>4471</v>
      </c>
      <c r="J1589" s="308" t="s">
        <v>764</v>
      </c>
      <c r="K1589" s="309" t="s">
        <v>781</v>
      </c>
      <c r="L1589" s="321" t="s">
        <v>781</v>
      </c>
      <c r="M1589" s="322" t="s">
        <v>781</v>
      </c>
      <c r="N1589" s="323" t="s">
        <v>781</v>
      </c>
      <c r="O1589" s="324" t="s">
        <v>781</v>
      </c>
      <c r="P1589" s="314" t="s">
        <v>4472</v>
      </c>
      <c r="S1589" s="314">
        <v>7047</v>
      </c>
      <c r="T1589" t="s">
        <v>281</v>
      </c>
    </row>
    <row r="1590" spans="1:20">
      <c r="A1590" s="314">
        <v>7047</v>
      </c>
      <c r="B1590" s="315" t="s">
        <v>11</v>
      </c>
      <c r="C1590" s="316" t="s">
        <v>761</v>
      </c>
      <c r="D1590" s="317" t="s">
        <v>195</v>
      </c>
      <c r="E1590" s="317" t="s">
        <v>781</v>
      </c>
      <c r="F1590" s="318" t="s">
        <v>105</v>
      </c>
      <c r="G1590" s="316">
        <v>2821</v>
      </c>
      <c r="H1590" s="316" t="s">
        <v>910</v>
      </c>
      <c r="I1590" s="320" t="s">
        <v>4473</v>
      </c>
      <c r="J1590" s="308" t="s">
        <v>764</v>
      </c>
      <c r="K1590" s="309" t="s">
        <v>781</v>
      </c>
      <c r="L1590" s="321" t="s">
        <v>781</v>
      </c>
      <c r="M1590" s="322" t="s">
        <v>781</v>
      </c>
      <c r="N1590" s="323" t="s">
        <v>781</v>
      </c>
      <c r="O1590" s="324" t="s">
        <v>781</v>
      </c>
      <c r="P1590" s="314" t="s">
        <v>4474</v>
      </c>
      <c r="S1590" s="314">
        <v>7047</v>
      </c>
      <c r="T1590" t="s">
        <v>281</v>
      </c>
    </row>
    <row r="1591" spans="1:20">
      <c r="A1591" s="314">
        <v>7047</v>
      </c>
      <c r="B1591" s="315" t="s">
        <v>11</v>
      </c>
      <c r="C1591" s="316" t="s">
        <v>761</v>
      </c>
      <c r="D1591" s="317" t="s">
        <v>195</v>
      </c>
      <c r="E1591" s="317" t="s">
        <v>781</v>
      </c>
      <c r="F1591" s="318" t="s">
        <v>105</v>
      </c>
      <c r="G1591" s="316">
        <v>3443.65</v>
      </c>
      <c r="H1591" s="316" t="s">
        <v>1919</v>
      </c>
      <c r="I1591" s="320" t="s">
        <v>4473</v>
      </c>
      <c r="J1591" s="308" t="s">
        <v>764</v>
      </c>
      <c r="K1591" s="309" t="s">
        <v>781</v>
      </c>
      <c r="L1591" s="321" t="s">
        <v>781</v>
      </c>
      <c r="M1591" s="322" t="s">
        <v>781</v>
      </c>
      <c r="N1591" s="323" t="s">
        <v>781</v>
      </c>
      <c r="O1591" s="324" t="s">
        <v>781</v>
      </c>
      <c r="P1591" s="314" t="s">
        <v>4475</v>
      </c>
      <c r="S1591" s="314">
        <v>7047</v>
      </c>
      <c r="T1591" t="s">
        <v>281</v>
      </c>
    </row>
    <row r="1592" spans="1:20">
      <c r="A1592" s="314">
        <v>7047</v>
      </c>
      <c r="B1592" s="315" t="s">
        <v>11</v>
      </c>
      <c r="C1592" s="316" t="s">
        <v>761</v>
      </c>
      <c r="D1592" s="317" t="s">
        <v>195</v>
      </c>
      <c r="E1592" s="317" t="s">
        <v>781</v>
      </c>
      <c r="F1592" s="318" t="s">
        <v>105</v>
      </c>
      <c r="G1592" s="316">
        <v>1640.71</v>
      </c>
      <c r="H1592" s="316" t="s">
        <v>4476</v>
      </c>
      <c r="I1592" s="320" t="s">
        <v>4473</v>
      </c>
      <c r="J1592" s="308" t="s">
        <v>764</v>
      </c>
      <c r="K1592" s="309" t="s">
        <v>781</v>
      </c>
      <c r="L1592" s="321" t="s">
        <v>781</v>
      </c>
      <c r="M1592" s="322" t="s">
        <v>781</v>
      </c>
      <c r="N1592" s="323" t="s">
        <v>781</v>
      </c>
      <c r="O1592" s="324" t="s">
        <v>781</v>
      </c>
      <c r="P1592" s="314" t="s">
        <v>4477</v>
      </c>
      <c r="S1592" s="314">
        <v>7047</v>
      </c>
      <c r="T1592" t="s">
        <v>281</v>
      </c>
    </row>
    <row r="1593" spans="1:20">
      <c r="A1593" s="314">
        <v>7047</v>
      </c>
      <c r="B1593" s="315" t="s">
        <v>11</v>
      </c>
      <c r="C1593" s="316" t="s">
        <v>761</v>
      </c>
      <c r="D1593" s="317" t="s">
        <v>195</v>
      </c>
      <c r="E1593" s="317" t="s">
        <v>781</v>
      </c>
      <c r="F1593" s="318" t="s">
        <v>91</v>
      </c>
      <c r="G1593" s="316">
        <v>734.88</v>
      </c>
      <c r="H1593" s="316" t="s">
        <v>4478</v>
      </c>
      <c r="I1593" s="320" t="s">
        <v>4479</v>
      </c>
      <c r="J1593" s="308" t="s">
        <v>764</v>
      </c>
      <c r="K1593" s="309" t="s">
        <v>781</v>
      </c>
      <c r="L1593" s="321" t="s">
        <v>781</v>
      </c>
      <c r="M1593" s="322" t="s">
        <v>781</v>
      </c>
      <c r="N1593" s="323" t="s">
        <v>781</v>
      </c>
      <c r="O1593" s="324" t="s">
        <v>781</v>
      </c>
      <c r="P1593" s="314" t="s">
        <v>4480</v>
      </c>
      <c r="S1593" s="314">
        <v>7047</v>
      </c>
      <c r="T1593" t="s">
        <v>281</v>
      </c>
    </row>
    <row r="1594" spans="1:20">
      <c r="A1594" s="314">
        <v>7047</v>
      </c>
      <c r="B1594" s="315" t="s">
        <v>11</v>
      </c>
      <c r="C1594" s="316" t="s">
        <v>761</v>
      </c>
      <c r="D1594" s="317" t="s">
        <v>195</v>
      </c>
      <c r="E1594" s="317" t="s">
        <v>781</v>
      </c>
      <c r="F1594" s="318" t="s">
        <v>105</v>
      </c>
      <c r="G1594" s="316">
        <v>750</v>
      </c>
      <c r="H1594" s="316" t="s">
        <v>4481</v>
      </c>
      <c r="I1594" s="320" t="s">
        <v>4482</v>
      </c>
      <c r="J1594" s="308" t="s">
        <v>764</v>
      </c>
      <c r="K1594" s="309" t="s">
        <v>781</v>
      </c>
      <c r="L1594" s="321" t="s">
        <v>781</v>
      </c>
      <c r="M1594" s="322" t="s">
        <v>781</v>
      </c>
      <c r="N1594" s="323" t="s">
        <v>781</v>
      </c>
      <c r="O1594" s="324" t="s">
        <v>781</v>
      </c>
      <c r="P1594" s="314" t="s">
        <v>4483</v>
      </c>
      <c r="S1594" s="314">
        <v>7047</v>
      </c>
      <c r="T1594" t="s">
        <v>281</v>
      </c>
    </row>
    <row r="1595" spans="1:20">
      <c r="A1595" s="314">
        <v>7047</v>
      </c>
      <c r="B1595" s="315" t="s">
        <v>11</v>
      </c>
      <c r="C1595" s="316" t="s">
        <v>761</v>
      </c>
      <c r="D1595" s="317" t="s">
        <v>195</v>
      </c>
      <c r="E1595" s="317" t="s">
        <v>781</v>
      </c>
      <c r="F1595" s="318" t="s">
        <v>105</v>
      </c>
      <c r="G1595" s="316">
        <v>1650</v>
      </c>
      <c r="H1595" s="316" t="s">
        <v>905</v>
      </c>
      <c r="I1595" s="320" t="s">
        <v>4473</v>
      </c>
      <c r="J1595" s="308" t="s">
        <v>764</v>
      </c>
      <c r="K1595" s="309" t="s">
        <v>781</v>
      </c>
      <c r="L1595" s="321" t="s">
        <v>781</v>
      </c>
      <c r="M1595" s="322" t="s">
        <v>781</v>
      </c>
      <c r="N1595" s="323" t="s">
        <v>781</v>
      </c>
      <c r="O1595" s="324" t="s">
        <v>781</v>
      </c>
      <c r="P1595" s="314" t="s">
        <v>4484</v>
      </c>
      <c r="S1595" s="314">
        <v>7047</v>
      </c>
      <c r="T1595" t="s">
        <v>281</v>
      </c>
    </row>
    <row r="1596" spans="1:20">
      <c r="A1596" s="314">
        <v>7047</v>
      </c>
      <c r="B1596" s="315" t="s">
        <v>11</v>
      </c>
      <c r="C1596" s="316" t="s">
        <v>761</v>
      </c>
      <c r="D1596" s="317" t="s">
        <v>195</v>
      </c>
      <c r="E1596" s="317" t="s">
        <v>781</v>
      </c>
      <c r="F1596" s="318" t="s">
        <v>105</v>
      </c>
      <c r="G1596" s="316">
        <v>1170</v>
      </c>
      <c r="H1596" s="316" t="s">
        <v>4485</v>
      </c>
      <c r="I1596" s="320" t="s">
        <v>4473</v>
      </c>
      <c r="J1596" s="308" t="s">
        <v>764</v>
      </c>
      <c r="K1596" s="309" t="s">
        <v>781</v>
      </c>
      <c r="L1596" s="321" t="s">
        <v>781</v>
      </c>
      <c r="M1596" s="322" t="s">
        <v>781</v>
      </c>
      <c r="N1596" s="323" t="s">
        <v>781</v>
      </c>
      <c r="O1596" s="324" t="s">
        <v>781</v>
      </c>
      <c r="P1596" s="314" t="s">
        <v>4486</v>
      </c>
      <c r="S1596" s="314">
        <v>7047</v>
      </c>
      <c r="T1596" t="s">
        <v>281</v>
      </c>
    </row>
    <row r="1597" spans="1:20">
      <c r="A1597" s="314">
        <v>7047</v>
      </c>
      <c r="B1597" s="315" t="s">
        <v>11</v>
      </c>
      <c r="C1597" s="316" t="s">
        <v>761</v>
      </c>
      <c r="D1597" s="317" t="s">
        <v>195</v>
      </c>
      <c r="E1597" s="317" t="s">
        <v>781</v>
      </c>
      <c r="F1597" s="318" t="s">
        <v>105</v>
      </c>
      <c r="G1597" s="316">
        <v>4081.84</v>
      </c>
      <c r="H1597" s="316" t="s">
        <v>1190</v>
      </c>
      <c r="I1597" s="320" t="s">
        <v>4487</v>
      </c>
      <c r="J1597" s="308" t="s">
        <v>764</v>
      </c>
      <c r="K1597" s="309" t="s">
        <v>781</v>
      </c>
      <c r="L1597" s="321" t="s">
        <v>781</v>
      </c>
      <c r="M1597" s="322" t="s">
        <v>781</v>
      </c>
      <c r="N1597" s="323" t="s">
        <v>781</v>
      </c>
      <c r="O1597" s="324" t="s">
        <v>781</v>
      </c>
      <c r="P1597" s="314" t="s">
        <v>4488</v>
      </c>
      <c r="S1597" s="314">
        <v>7047</v>
      </c>
      <c r="T1597" t="s">
        <v>281</v>
      </c>
    </row>
    <row r="1598" spans="1:20">
      <c r="A1598" s="314">
        <v>7047</v>
      </c>
      <c r="B1598" s="315" t="s">
        <v>11</v>
      </c>
      <c r="C1598" s="316" t="s">
        <v>761</v>
      </c>
      <c r="D1598" s="317" t="s">
        <v>195</v>
      </c>
      <c r="E1598" s="317" t="s">
        <v>781</v>
      </c>
      <c r="F1598" s="318" t="s">
        <v>103</v>
      </c>
      <c r="G1598" s="316">
        <v>925</v>
      </c>
      <c r="H1598" s="316" t="s">
        <v>4489</v>
      </c>
      <c r="I1598" s="320" t="s">
        <v>2551</v>
      </c>
      <c r="J1598" s="308" t="s">
        <v>764</v>
      </c>
      <c r="K1598" s="309" t="s">
        <v>781</v>
      </c>
      <c r="L1598" s="321" t="s">
        <v>781</v>
      </c>
      <c r="M1598" s="322" t="s">
        <v>781</v>
      </c>
      <c r="N1598" s="323" t="s">
        <v>781</v>
      </c>
      <c r="O1598" s="324" t="s">
        <v>781</v>
      </c>
      <c r="P1598" s="314" t="s">
        <v>4490</v>
      </c>
      <c r="S1598" s="314">
        <v>7047</v>
      </c>
      <c r="T1598" t="s">
        <v>281</v>
      </c>
    </row>
    <row r="1599" spans="1:20">
      <c r="A1599" s="314">
        <v>7047</v>
      </c>
      <c r="B1599" s="315" t="s">
        <v>11</v>
      </c>
      <c r="C1599" s="316" t="s">
        <v>761</v>
      </c>
      <c r="D1599" s="317" t="s">
        <v>195</v>
      </c>
      <c r="E1599" s="317" t="s">
        <v>781</v>
      </c>
      <c r="F1599" s="318" t="s">
        <v>93</v>
      </c>
      <c r="G1599" s="316">
        <v>45</v>
      </c>
      <c r="H1599" s="316" t="s">
        <v>4491</v>
      </c>
      <c r="I1599" s="320" t="s">
        <v>4492</v>
      </c>
      <c r="J1599" s="308" t="s">
        <v>764</v>
      </c>
      <c r="K1599" s="309" t="s">
        <v>781</v>
      </c>
      <c r="L1599" s="321" t="s">
        <v>781</v>
      </c>
      <c r="M1599" s="322" t="s">
        <v>781</v>
      </c>
      <c r="N1599" s="323" t="s">
        <v>781</v>
      </c>
      <c r="O1599" s="324" t="s">
        <v>781</v>
      </c>
      <c r="P1599" s="314" t="s">
        <v>4493</v>
      </c>
      <c r="S1599" s="314">
        <v>7047</v>
      </c>
      <c r="T1599" t="s">
        <v>281</v>
      </c>
    </row>
    <row r="1600" spans="1:20">
      <c r="A1600" s="314">
        <v>7047</v>
      </c>
      <c r="B1600" s="315" t="s">
        <v>11</v>
      </c>
      <c r="C1600" s="316" t="s">
        <v>761</v>
      </c>
      <c r="D1600" s="317" t="s">
        <v>195</v>
      </c>
      <c r="E1600" s="317" t="s">
        <v>781</v>
      </c>
      <c r="F1600" s="318" t="s">
        <v>105</v>
      </c>
      <c r="G1600" s="316">
        <v>7037.5</v>
      </c>
      <c r="H1600" s="316" t="s">
        <v>4494</v>
      </c>
      <c r="I1600" s="320" t="s">
        <v>4487</v>
      </c>
      <c r="J1600" s="308" t="s">
        <v>764</v>
      </c>
      <c r="K1600" s="309" t="s">
        <v>781</v>
      </c>
      <c r="L1600" s="321" t="s">
        <v>781</v>
      </c>
      <c r="M1600" s="322" t="s">
        <v>781</v>
      </c>
      <c r="N1600" s="323" t="s">
        <v>781</v>
      </c>
      <c r="O1600" s="324" t="s">
        <v>781</v>
      </c>
      <c r="P1600" s="314" t="s">
        <v>4495</v>
      </c>
      <c r="S1600" s="314">
        <v>7047</v>
      </c>
      <c r="T1600" t="s">
        <v>281</v>
      </c>
    </row>
    <row r="1601" spans="1:20">
      <c r="A1601" s="314">
        <v>7047</v>
      </c>
      <c r="B1601" s="315" t="s">
        <v>11</v>
      </c>
      <c r="C1601" s="316" t="s">
        <v>761</v>
      </c>
      <c r="D1601" s="317" t="s">
        <v>195</v>
      </c>
      <c r="E1601" s="317" t="s">
        <v>781</v>
      </c>
      <c r="F1601" s="318" t="s">
        <v>105</v>
      </c>
      <c r="G1601" s="316">
        <v>323.64</v>
      </c>
      <c r="H1601" s="316" t="s">
        <v>4496</v>
      </c>
      <c r="I1601" s="320" t="s">
        <v>4487</v>
      </c>
      <c r="J1601" s="308" t="s">
        <v>764</v>
      </c>
      <c r="K1601" s="309" t="s">
        <v>781</v>
      </c>
      <c r="L1601" s="321" t="s">
        <v>781</v>
      </c>
      <c r="M1601" s="322" t="s">
        <v>781</v>
      </c>
      <c r="N1601" s="323" t="s">
        <v>781</v>
      </c>
      <c r="O1601" s="324" t="s">
        <v>781</v>
      </c>
      <c r="P1601" s="314" t="s">
        <v>4497</v>
      </c>
      <c r="S1601" s="314">
        <v>7047</v>
      </c>
      <c r="T1601" t="s">
        <v>281</v>
      </c>
    </row>
    <row r="1602" spans="1:20">
      <c r="A1602" s="314">
        <v>7047</v>
      </c>
      <c r="B1602" s="315" t="s">
        <v>11</v>
      </c>
      <c r="C1602" s="316" t="s">
        <v>761</v>
      </c>
      <c r="D1602" s="317" t="s">
        <v>195</v>
      </c>
      <c r="E1602" s="317" t="s">
        <v>781</v>
      </c>
      <c r="F1602" s="318" t="s">
        <v>97</v>
      </c>
      <c r="G1602" s="316">
        <v>839.16</v>
      </c>
      <c r="H1602" s="316" t="s">
        <v>3450</v>
      </c>
      <c r="I1602" s="320" t="s">
        <v>4498</v>
      </c>
      <c r="J1602" s="308" t="s">
        <v>764</v>
      </c>
      <c r="K1602" s="309" t="s">
        <v>781</v>
      </c>
      <c r="L1602" s="321" t="s">
        <v>781</v>
      </c>
      <c r="M1602" s="322" t="s">
        <v>781</v>
      </c>
      <c r="N1602" s="323" t="s">
        <v>781</v>
      </c>
      <c r="O1602" s="324" t="s">
        <v>781</v>
      </c>
      <c r="P1602" s="314" t="s">
        <v>4499</v>
      </c>
      <c r="S1602" s="314">
        <v>7047</v>
      </c>
      <c r="T1602" t="s">
        <v>281</v>
      </c>
    </row>
    <row r="1603" spans="1:20">
      <c r="A1603" s="314">
        <v>7047</v>
      </c>
      <c r="B1603" s="315" t="s">
        <v>11</v>
      </c>
      <c r="C1603" s="316" t="s">
        <v>761</v>
      </c>
      <c r="D1603" s="317" t="s">
        <v>195</v>
      </c>
      <c r="E1603" s="317" t="s">
        <v>781</v>
      </c>
      <c r="F1603" s="318" t="s">
        <v>77</v>
      </c>
      <c r="G1603" s="316">
        <v>1262.55</v>
      </c>
      <c r="H1603" s="316" t="s">
        <v>4500</v>
      </c>
      <c r="I1603" s="320" t="s">
        <v>4501</v>
      </c>
      <c r="J1603" s="308" t="s">
        <v>764</v>
      </c>
      <c r="K1603" s="309" t="s">
        <v>781</v>
      </c>
      <c r="L1603" s="321" t="s">
        <v>781</v>
      </c>
      <c r="M1603" s="322" t="s">
        <v>781</v>
      </c>
      <c r="N1603" s="323" t="s">
        <v>781</v>
      </c>
      <c r="O1603" s="324" t="s">
        <v>781</v>
      </c>
      <c r="P1603" s="314" t="s">
        <v>4502</v>
      </c>
      <c r="S1603" s="314">
        <v>7047</v>
      </c>
      <c r="T1603" t="s">
        <v>281</v>
      </c>
    </row>
    <row r="1604" spans="1:20">
      <c r="A1604" s="314">
        <v>7047</v>
      </c>
      <c r="B1604" s="315" t="s">
        <v>11</v>
      </c>
      <c r="C1604" s="316" t="s">
        <v>761</v>
      </c>
      <c r="D1604" s="317" t="s">
        <v>195</v>
      </c>
      <c r="E1604" s="317" t="s">
        <v>781</v>
      </c>
      <c r="F1604" s="318" t="s">
        <v>105</v>
      </c>
      <c r="G1604" s="316">
        <v>4753.04</v>
      </c>
      <c r="H1604" s="316" t="s">
        <v>4503</v>
      </c>
      <c r="I1604" s="320" t="s">
        <v>4504</v>
      </c>
      <c r="J1604" s="308" t="s">
        <v>764</v>
      </c>
      <c r="K1604" s="309" t="s">
        <v>781</v>
      </c>
      <c r="L1604" s="321" t="s">
        <v>781</v>
      </c>
      <c r="M1604" s="322" t="s">
        <v>781</v>
      </c>
      <c r="N1604" s="323" t="s">
        <v>781</v>
      </c>
      <c r="O1604" s="324" t="s">
        <v>781</v>
      </c>
      <c r="P1604" s="314" t="s">
        <v>4505</v>
      </c>
      <c r="S1604" s="314">
        <v>7047</v>
      </c>
      <c r="T1604" t="s">
        <v>281</v>
      </c>
    </row>
    <row r="1605" spans="1:20">
      <c r="A1605" s="314">
        <v>7047</v>
      </c>
      <c r="B1605" s="315" t="s">
        <v>11</v>
      </c>
      <c r="C1605" s="316" t="s">
        <v>761</v>
      </c>
      <c r="D1605" s="317" t="s">
        <v>195</v>
      </c>
      <c r="E1605" s="317" t="s">
        <v>781</v>
      </c>
      <c r="F1605" s="318" t="s">
        <v>105</v>
      </c>
      <c r="G1605" s="316">
        <v>4189.8999999999996</v>
      </c>
      <c r="H1605" s="316" t="s">
        <v>4506</v>
      </c>
      <c r="I1605" s="320" t="s">
        <v>4473</v>
      </c>
      <c r="J1605" s="308" t="s">
        <v>764</v>
      </c>
      <c r="K1605" s="309" t="s">
        <v>781</v>
      </c>
      <c r="L1605" s="321" t="s">
        <v>781</v>
      </c>
      <c r="M1605" s="322" t="s">
        <v>781</v>
      </c>
      <c r="N1605" s="323" t="s">
        <v>781</v>
      </c>
      <c r="O1605" s="324" t="s">
        <v>781</v>
      </c>
      <c r="P1605" s="314" t="s">
        <v>4507</v>
      </c>
      <c r="S1605" s="314">
        <v>7047</v>
      </c>
      <c r="T1605" t="s">
        <v>281</v>
      </c>
    </row>
    <row r="1606" spans="1:20">
      <c r="A1606" s="314">
        <v>7047</v>
      </c>
      <c r="B1606" s="315" t="s">
        <v>10</v>
      </c>
      <c r="C1606" s="316" t="s">
        <v>754</v>
      </c>
      <c r="D1606" s="317" t="s">
        <v>192</v>
      </c>
      <c r="E1606" s="317" t="s">
        <v>781</v>
      </c>
      <c r="F1606" s="318" t="s">
        <v>35</v>
      </c>
      <c r="G1606" s="316">
        <v>14666.66</v>
      </c>
      <c r="H1606" s="316" t="s">
        <v>756</v>
      </c>
      <c r="I1606" s="320" t="s">
        <v>4508</v>
      </c>
      <c r="J1606" s="335" t="s">
        <v>781</v>
      </c>
      <c r="K1606" s="312" t="s">
        <v>758</v>
      </c>
      <c r="L1606" s="321" t="s">
        <v>549</v>
      </c>
      <c r="M1606" s="322" t="s">
        <v>781</v>
      </c>
      <c r="N1606" s="323" t="s">
        <v>781</v>
      </c>
      <c r="O1606" s="324" t="s">
        <v>781</v>
      </c>
      <c r="P1606" s="314" t="s">
        <v>4509</v>
      </c>
      <c r="S1606" s="314">
        <v>7047</v>
      </c>
      <c r="T1606" t="s">
        <v>281</v>
      </c>
    </row>
    <row r="1607" spans="1:20">
      <c r="A1607" s="314">
        <v>7047</v>
      </c>
      <c r="B1607" s="315" t="s">
        <v>11</v>
      </c>
      <c r="C1607" s="316" t="s">
        <v>761</v>
      </c>
      <c r="D1607" s="317" t="s">
        <v>195</v>
      </c>
      <c r="E1607" s="317" t="s">
        <v>781</v>
      </c>
      <c r="F1607" s="318" t="s">
        <v>93</v>
      </c>
      <c r="G1607" s="316">
        <v>19.190000000000001</v>
      </c>
      <c r="H1607" s="316" t="s">
        <v>2211</v>
      </c>
      <c r="I1607" s="320" t="s">
        <v>4510</v>
      </c>
      <c r="J1607" s="308" t="s">
        <v>764</v>
      </c>
      <c r="K1607" s="309" t="s">
        <v>781</v>
      </c>
      <c r="L1607" s="321" t="s">
        <v>781</v>
      </c>
      <c r="M1607" s="322" t="s">
        <v>781</v>
      </c>
      <c r="N1607" s="323" t="s">
        <v>781</v>
      </c>
      <c r="O1607" s="324" t="s">
        <v>781</v>
      </c>
      <c r="P1607" s="314" t="s">
        <v>4511</v>
      </c>
      <c r="S1607" s="314">
        <v>7047</v>
      </c>
      <c r="T1607" t="s">
        <v>281</v>
      </c>
    </row>
    <row r="1608" spans="1:20">
      <c r="A1608" s="314">
        <v>7047</v>
      </c>
      <c r="B1608" s="315" t="s">
        <v>11</v>
      </c>
      <c r="C1608" s="316" t="s">
        <v>761</v>
      </c>
      <c r="D1608" s="317" t="s">
        <v>195</v>
      </c>
      <c r="E1608" s="317" t="s">
        <v>781</v>
      </c>
      <c r="F1608" s="318" t="s">
        <v>105</v>
      </c>
      <c r="G1608" s="316">
        <v>2979</v>
      </c>
      <c r="H1608" s="316" t="s">
        <v>4512</v>
      </c>
      <c r="I1608" s="320" t="s">
        <v>4487</v>
      </c>
      <c r="J1608" s="308" t="s">
        <v>764</v>
      </c>
      <c r="K1608" s="309" t="s">
        <v>781</v>
      </c>
      <c r="L1608" s="321" t="s">
        <v>781</v>
      </c>
      <c r="M1608" s="322" t="s">
        <v>781</v>
      </c>
      <c r="N1608" s="323" t="s">
        <v>781</v>
      </c>
      <c r="O1608" s="324" t="s">
        <v>781</v>
      </c>
      <c r="P1608" s="314" t="s">
        <v>4513</v>
      </c>
      <c r="S1608" s="314">
        <v>7047</v>
      </c>
      <c r="T1608" t="s">
        <v>281</v>
      </c>
    </row>
    <row r="1609" spans="1:20">
      <c r="A1609" s="314">
        <v>7047</v>
      </c>
      <c r="B1609" s="315" t="s">
        <v>11</v>
      </c>
      <c r="C1609" s="316" t="s">
        <v>761</v>
      </c>
      <c r="D1609" s="317" t="s">
        <v>195</v>
      </c>
      <c r="E1609" s="317" t="s">
        <v>781</v>
      </c>
      <c r="F1609" s="318" t="s">
        <v>103</v>
      </c>
      <c r="G1609" s="316">
        <v>35</v>
      </c>
      <c r="H1609" s="316" t="s">
        <v>4514</v>
      </c>
      <c r="I1609" s="320" t="s">
        <v>4515</v>
      </c>
      <c r="J1609" s="308" t="s">
        <v>764</v>
      </c>
      <c r="K1609" s="309" t="s">
        <v>781</v>
      </c>
      <c r="L1609" s="321" t="s">
        <v>781</v>
      </c>
      <c r="M1609" s="322" t="s">
        <v>781</v>
      </c>
      <c r="N1609" s="323" t="s">
        <v>781</v>
      </c>
      <c r="O1609" s="324" t="s">
        <v>781</v>
      </c>
      <c r="P1609" s="314" t="s">
        <v>4516</v>
      </c>
      <c r="S1609" s="314">
        <v>7047</v>
      </c>
      <c r="T1609" t="s">
        <v>281</v>
      </c>
    </row>
    <row r="1610" spans="1:20">
      <c r="A1610" s="314">
        <v>7047</v>
      </c>
      <c r="B1610" s="315" t="s">
        <v>11</v>
      </c>
      <c r="C1610" s="316" t="s">
        <v>761</v>
      </c>
      <c r="D1610" s="317" t="s">
        <v>195</v>
      </c>
      <c r="E1610" s="317" t="s">
        <v>781</v>
      </c>
      <c r="F1610" s="318" t="s">
        <v>105</v>
      </c>
      <c r="G1610" s="316">
        <v>825</v>
      </c>
      <c r="H1610" s="316" t="s">
        <v>4517</v>
      </c>
      <c r="I1610" s="320" t="s">
        <v>4487</v>
      </c>
      <c r="J1610" s="308" t="s">
        <v>764</v>
      </c>
      <c r="K1610" s="309" t="s">
        <v>781</v>
      </c>
      <c r="L1610" s="321" t="s">
        <v>781</v>
      </c>
      <c r="M1610" s="322" t="s">
        <v>781</v>
      </c>
      <c r="N1610" s="323" t="s">
        <v>781</v>
      </c>
      <c r="O1610" s="324" t="s">
        <v>781</v>
      </c>
      <c r="P1610" s="314" t="s">
        <v>4518</v>
      </c>
      <c r="S1610" s="314">
        <v>7047</v>
      </c>
      <c r="T1610" t="s">
        <v>281</v>
      </c>
    </row>
    <row r="1611" spans="1:20">
      <c r="A1611" s="314">
        <v>7047</v>
      </c>
      <c r="B1611" s="315" t="s">
        <v>11</v>
      </c>
      <c r="C1611" s="316" t="s">
        <v>761</v>
      </c>
      <c r="D1611" s="317" t="s">
        <v>195</v>
      </c>
      <c r="E1611" s="317" t="s">
        <v>781</v>
      </c>
      <c r="F1611" s="318" t="s">
        <v>105</v>
      </c>
      <c r="G1611" s="316">
        <v>1710</v>
      </c>
      <c r="H1611" s="316" t="s">
        <v>4519</v>
      </c>
      <c r="I1611" s="316" t="s">
        <v>4520</v>
      </c>
      <c r="J1611" s="308" t="s">
        <v>764</v>
      </c>
      <c r="K1611" s="309" t="s">
        <v>781</v>
      </c>
      <c r="L1611" s="321" t="s">
        <v>781</v>
      </c>
      <c r="M1611" s="322" t="s">
        <v>781</v>
      </c>
      <c r="N1611" s="323" t="s">
        <v>781</v>
      </c>
      <c r="O1611" s="324" t="s">
        <v>781</v>
      </c>
      <c r="P1611" s="314" t="s">
        <v>4521</v>
      </c>
      <c r="S1611" s="314">
        <v>7047</v>
      </c>
      <c r="T1611" t="s">
        <v>281</v>
      </c>
    </row>
    <row r="1612" spans="1:20">
      <c r="A1612" s="314">
        <v>7047</v>
      </c>
      <c r="B1612" s="315" t="s">
        <v>11</v>
      </c>
      <c r="C1612" s="316" t="s">
        <v>761</v>
      </c>
      <c r="D1612" s="317" t="s">
        <v>195</v>
      </c>
      <c r="E1612" s="317" t="s">
        <v>781</v>
      </c>
      <c r="F1612" s="318" t="s">
        <v>93</v>
      </c>
      <c r="G1612" s="316">
        <v>346.86</v>
      </c>
      <c r="H1612" s="316" t="s">
        <v>4522</v>
      </c>
      <c r="I1612" s="320" t="s">
        <v>4523</v>
      </c>
      <c r="J1612" s="308" t="s">
        <v>764</v>
      </c>
      <c r="K1612" s="309" t="s">
        <v>781</v>
      </c>
      <c r="L1612" s="321" t="s">
        <v>781</v>
      </c>
      <c r="M1612" s="322" t="s">
        <v>781</v>
      </c>
      <c r="N1612" s="323" t="s">
        <v>781</v>
      </c>
      <c r="O1612" s="324" t="s">
        <v>781</v>
      </c>
      <c r="P1612" s="314" t="s">
        <v>4524</v>
      </c>
      <c r="S1612" s="314">
        <v>7047</v>
      </c>
      <c r="T1612" t="s">
        <v>281</v>
      </c>
    </row>
    <row r="1613" spans="1:20">
      <c r="A1613" s="326">
        <v>3410</v>
      </c>
      <c r="B1613" s="327" t="s">
        <v>10</v>
      </c>
      <c r="C1613" s="304" t="s">
        <v>754</v>
      </c>
      <c r="D1613" s="304" t="s">
        <v>192</v>
      </c>
      <c r="E1613" s="304" t="s">
        <v>755</v>
      </c>
      <c r="F1613" s="328" t="s">
        <v>35</v>
      </c>
      <c r="G1613" s="329">
        <v>6289</v>
      </c>
      <c r="H1613" s="304" t="s">
        <v>756</v>
      </c>
      <c r="I1613" s="333" t="s">
        <v>757</v>
      </c>
      <c r="J1613" s="331" t="s">
        <v>781</v>
      </c>
      <c r="K1613" s="312" t="s">
        <v>758</v>
      </c>
      <c r="L1613" s="332" t="s">
        <v>549</v>
      </c>
      <c r="M1613" s="304" t="s">
        <v>781</v>
      </c>
      <c r="N1613" s="304" t="s">
        <v>781</v>
      </c>
      <c r="O1613" s="326" t="s">
        <v>781</v>
      </c>
      <c r="P1613" s="326" t="s">
        <v>4525</v>
      </c>
      <c r="S1613" s="326">
        <v>3410</v>
      </c>
      <c r="T1613" t="s">
        <v>281</v>
      </c>
    </row>
    <row r="1614" spans="1:20">
      <c r="A1614" s="326">
        <v>3381</v>
      </c>
      <c r="B1614" s="327" t="s">
        <v>10</v>
      </c>
      <c r="C1614" s="372" t="s">
        <v>754</v>
      </c>
      <c r="D1614" s="304" t="s">
        <v>192</v>
      </c>
      <c r="E1614" s="304" t="s">
        <v>755</v>
      </c>
      <c r="F1614" s="328" t="s">
        <v>35</v>
      </c>
      <c r="G1614" s="304">
        <v>304.54000000000002</v>
      </c>
      <c r="H1614" s="304" t="s">
        <v>756</v>
      </c>
      <c r="I1614" s="333" t="s">
        <v>757</v>
      </c>
      <c r="J1614" s="331" t="s">
        <v>781</v>
      </c>
      <c r="K1614" s="312" t="s">
        <v>758</v>
      </c>
      <c r="L1614" s="332" t="s">
        <v>549</v>
      </c>
      <c r="M1614" s="304" t="s">
        <v>781</v>
      </c>
      <c r="N1614" s="304" t="s">
        <v>781</v>
      </c>
      <c r="O1614" s="326" t="s">
        <v>781</v>
      </c>
      <c r="P1614" s="326" t="s">
        <v>4526</v>
      </c>
      <c r="S1614" s="326">
        <v>3381</v>
      </c>
      <c r="T1614" t="s">
        <v>281</v>
      </c>
    </row>
    <row r="1615" spans="1:20">
      <c r="A1615" s="301">
        <v>3381</v>
      </c>
      <c r="B1615" s="302" t="s">
        <v>11</v>
      </c>
      <c r="C1615" s="303" t="s">
        <v>761</v>
      </c>
      <c r="D1615" s="304" t="s">
        <v>195</v>
      </c>
      <c r="E1615" s="304" t="s">
        <v>781</v>
      </c>
      <c r="F1615" s="305" t="s">
        <v>105</v>
      </c>
      <c r="G1615" s="303">
        <v>440</v>
      </c>
      <c r="H1615" s="303" t="s">
        <v>2562</v>
      </c>
      <c r="I1615" s="344" t="s">
        <v>4527</v>
      </c>
      <c r="J1615" s="308" t="s">
        <v>764</v>
      </c>
      <c r="K1615" s="309" t="s">
        <v>781</v>
      </c>
      <c r="L1615" s="310" t="s">
        <v>781</v>
      </c>
      <c r="M1615" s="311" t="s">
        <v>781</v>
      </c>
      <c r="N1615" s="312" t="s">
        <v>781</v>
      </c>
      <c r="O1615" s="313" t="s">
        <v>781</v>
      </c>
      <c r="P1615" s="301" t="s">
        <v>4528</v>
      </c>
      <c r="S1615" s="301">
        <v>3381</v>
      </c>
      <c r="T1615" t="s">
        <v>281</v>
      </c>
    </row>
    <row r="1616" spans="1:20">
      <c r="A1616" s="314">
        <v>3381</v>
      </c>
      <c r="B1616" s="315" t="s">
        <v>11</v>
      </c>
      <c r="C1616" s="316" t="s">
        <v>761</v>
      </c>
      <c r="D1616" s="317" t="s">
        <v>195</v>
      </c>
      <c r="E1616" s="317" t="s">
        <v>781</v>
      </c>
      <c r="F1616" s="318" t="s">
        <v>105</v>
      </c>
      <c r="G1616" s="316">
        <v>138.53</v>
      </c>
      <c r="H1616" s="316" t="s">
        <v>4529</v>
      </c>
      <c r="I1616" s="320" t="s">
        <v>4527</v>
      </c>
      <c r="J1616" s="308" t="s">
        <v>764</v>
      </c>
      <c r="K1616" s="309" t="s">
        <v>781</v>
      </c>
      <c r="L1616" s="321" t="s">
        <v>781</v>
      </c>
      <c r="M1616" s="322" t="s">
        <v>781</v>
      </c>
      <c r="N1616" s="323" t="s">
        <v>781</v>
      </c>
      <c r="O1616" s="324" t="s">
        <v>781</v>
      </c>
      <c r="P1616" s="314" t="s">
        <v>4530</v>
      </c>
      <c r="S1616" s="314">
        <v>3381</v>
      </c>
      <c r="T1616" t="s">
        <v>281</v>
      </c>
    </row>
    <row r="1617" spans="1:20">
      <c r="A1617" s="314">
        <v>3381</v>
      </c>
      <c r="B1617" s="315" t="s">
        <v>10</v>
      </c>
      <c r="C1617" s="316" t="s">
        <v>761</v>
      </c>
      <c r="D1617" s="317" t="s">
        <v>191</v>
      </c>
      <c r="E1617" s="317" t="s">
        <v>781</v>
      </c>
      <c r="F1617" s="318" t="s">
        <v>30</v>
      </c>
      <c r="G1617" s="316">
        <v>3000</v>
      </c>
      <c r="H1617" s="316" t="s">
        <v>4531</v>
      </c>
      <c r="I1617" s="320" t="s">
        <v>4532</v>
      </c>
      <c r="J1617" s="335" t="s">
        <v>781</v>
      </c>
      <c r="K1617" s="312" t="s">
        <v>1328</v>
      </c>
      <c r="L1617" s="321" t="s">
        <v>549</v>
      </c>
      <c r="M1617" s="322" t="s">
        <v>781</v>
      </c>
      <c r="N1617" s="323" t="s">
        <v>781</v>
      </c>
      <c r="O1617" s="324" t="s">
        <v>781</v>
      </c>
      <c r="P1617" s="314" t="s">
        <v>4533</v>
      </c>
      <c r="S1617" s="314">
        <v>3381</v>
      </c>
      <c r="T1617" t="s">
        <v>281</v>
      </c>
    </row>
    <row r="1618" spans="1:20">
      <c r="A1618" s="314">
        <v>3381</v>
      </c>
      <c r="B1618" s="315" t="s">
        <v>11</v>
      </c>
      <c r="C1618" s="316" t="s">
        <v>761</v>
      </c>
      <c r="D1618" s="317" t="s">
        <v>195</v>
      </c>
      <c r="E1618" s="317" t="s">
        <v>781</v>
      </c>
      <c r="F1618" s="318" t="s">
        <v>85</v>
      </c>
      <c r="G1618" s="316">
        <v>970</v>
      </c>
      <c r="H1618" s="316" t="s">
        <v>4534</v>
      </c>
      <c r="I1618" s="320" t="s">
        <v>4257</v>
      </c>
      <c r="J1618" s="308" t="s">
        <v>764</v>
      </c>
      <c r="K1618" s="309" t="s">
        <v>781</v>
      </c>
      <c r="L1618" s="321" t="s">
        <v>781</v>
      </c>
      <c r="M1618" s="322" t="s">
        <v>781</v>
      </c>
      <c r="N1618" s="323" t="s">
        <v>781</v>
      </c>
      <c r="O1618" s="324" t="s">
        <v>781</v>
      </c>
      <c r="P1618" s="314" t="s">
        <v>4535</v>
      </c>
      <c r="S1618" s="314">
        <v>3381</v>
      </c>
      <c r="T1618" t="s">
        <v>281</v>
      </c>
    </row>
    <row r="1619" spans="1:20">
      <c r="A1619" s="314">
        <v>3381</v>
      </c>
      <c r="B1619" s="315" t="s">
        <v>11</v>
      </c>
      <c r="C1619" s="316" t="s">
        <v>761</v>
      </c>
      <c r="D1619" s="317" t="s">
        <v>195</v>
      </c>
      <c r="E1619" s="317" t="s">
        <v>781</v>
      </c>
      <c r="F1619" s="318" t="s">
        <v>85</v>
      </c>
      <c r="G1619" s="316">
        <v>1900</v>
      </c>
      <c r="H1619" s="316" t="s">
        <v>4223</v>
      </c>
      <c r="I1619" s="320" t="s">
        <v>4254</v>
      </c>
      <c r="J1619" s="308" t="s">
        <v>764</v>
      </c>
      <c r="K1619" s="309" t="s">
        <v>781</v>
      </c>
      <c r="L1619" s="321" t="s">
        <v>781</v>
      </c>
      <c r="M1619" s="322" t="s">
        <v>781</v>
      </c>
      <c r="N1619" s="323" t="s">
        <v>781</v>
      </c>
      <c r="O1619" s="324" t="s">
        <v>781</v>
      </c>
      <c r="P1619" s="314" t="s">
        <v>4536</v>
      </c>
      <c r="S1619" s="314">
        <v>3381</v>
      </c>
      <c r="T1619" t="s">
        <v>281</v>
      </c>
    </row>
    <row r="1620" spans="1:20">
      <c r="A1620" s="314">
        <v>3381</v>
      </c>
      <c r="B1620" s="315" t="s">
        <v>11</v>
      </c>
      <c r="C1620" s="316" t="s">
        <v>761</v>
      </c>
      <c r="D1620" s="317" t="s">
        <v>195</v>
      </c>
      <c r="E1620" s="317" t="s">
        <v>781</v>
      </c>
      <c r="F1620" s="318" t="s">
        <v>83</v>
      </c>
      <c r="G1620" s="316">
        <v>350</v>
      </c>
      <c r="H1620" s="316" t="s">
        <v>4537</v>
      </c>
      <c r="I1620" s="320" t="s">
        <v>4251</v>
      </c>
      <c r="J1620" s="308" t="s">
        <v>764</v>
      </c>
      <c r="K1620" s="309" t="s">
        <v>781</v>
      </c>
      <c r="L1620" s="321" t="s">
        <v>781</v>
      </c>
      <c r="M1620" s="322" t="s">
        <v>781</v>
      </c>
      <c r="N1620" s="323" t="s">
        <v>781</v>
      </c>
      <c r="O1620" s="324" t="s">
        <v>781</v>
      </c>
      <c r="P1620" s="314" t="s">
        <v>4538</v>
      </c>
      <c r="S1620" s="314">
        <v>3381</v>
      </c>
      <c r="T1620" t="s">
        <v>281</v>
      </c>
    </row>
    <row r="1621" spans="1:20">
      <c r="A1621" s="314">
        <v>3381</v>
      </c>
      <c r="B1621" s="315" t="s">
        <v>10</v>
      </c>
      <c r="C1621" s="316" t="s">
        <v>761</v>
      </c>
      <c r="D1621" s="317" t="s">
        <v>191</v>
      </c>
      <c r="E1621" s="317" t="s">
        <v>781</v>
      </c>
      <c r="F1621" s="318" t="s">
        <v>37</v>
      </c>
      <c r="G1621" s="316">
        <v>401.76</v>
      </c>
      <c r="H1621" s="316" t="s">
        <v>4539</v>
      </c>
      <c r="I1621" s="320" t="s">
        <v>4540</v>
      </c>
      <c r="J1621" s="335" t="s">
        <v>781</v>
      </c>
      <c r="K1621" s="312" t="s">
        <v>1328</v>
      </c>
      <c r="L1621" s="321" t="s">
        <v>549</v>
      </c>
      <c r="M1621" s="322" t="s">
        <v>781</v>
      </c>
      <c r="N1621" s="323" t="s">
        <v>781</v>
      </c>
      <c r="O1621" s="324" t="s">
        <v>781</v>
      </c>
      <c r="P1621" s="314" t="s">
        <v>4541</v>
      </c>
      <c r="S1621" s="314">
        <v>3381</v>
      </c>
      <c r="T1621" t="s">
        <v>281</v>
      </c>
    </row>
    <row r="1622" spans="1:20">
      <c r="A1622" s="314">
        <v>3381</v>
      </c>
      <c r="B1622" s="315" t="s">
        <v>10</v>
      </c>
      <c r="C1622" s="316" t="s">
        <v>761</v>
      </c>
      <c r="D1622" s="317" t="s">
        <v>191</v>
      </c>
      <c r="E1622" s="317" t="s">
        <v>781</v>
      </c>
      <c r="F1622" s="318" t="s">
        <v>43</v>
      </c>
      <c r="G1622" s="316">
        <v>656.41</v>
      </c>
      <c r="H1622" s="316" t="s">
        <v>4539</v>
      </c>
      <c r="I1622" s="320" t="s">
        <v>4542</v>
      </c>
      <c r="J1622" s="335" t="s">
        <v>781</v>
      </c>
      <c r="K1622" s="312" t="s">
        <v>1328</v>
      </c>
      <c r="L1622" s="321" t="s">
        <v>549</v>
      </c>
      <c r="M1622" s="322" t="s">
        <v>781</v>
      </c>
      <c r="N1622" s="323" t="s">
        <v>781</v>
      </c>
      <c r="O1622" s="324" t="s">
        <v>781</v>
      </c>
      <c r="P1622" s="314" t="s">
        <v>4543</v>
      </c>
      <c r="S1622" s="314">
        <v>3381</v>
      </c>
      <c r="T1622" t="s">
        <v>281</v>
      </c>
    </row>
    <row r="1623" spans="1:20">
      <c r="A1623" s="314">
        <v>3381</v>
      </c>
      <c r="B1623" s="315" t="s">
        <v>10</v>
      </c>
      <c r="C1623" s="316" t="s">
        <v>761</v>
      </c>
      <c r="D1623" s="317" t="s">
        <v>191</v>
      </c>
      <c r="E1623" s="317" t="s">
        <v>781</v>
      </c>
      <c r="F1623" s="318" t="s">
        <v>30</v>
      </c>
      <c r="G1623" s="316">
        <v>7401.9</v>
      </c>
      <c r="H1623" s="316" t="s">
        <v>4544</v>
      </c>
      <c r="I1623" s="320" t="s">
        <v>4545</v>
      </c>
      <c r="J1623" s="335" t="s">
        <v>781</v>
      </c>
      <c r="K1623" s="312" t="s">
        <v>1328</v>
      </c>
      <c r="L1623" s="321" t="s">
        <v>549</v>
      </c>
      <c r="M1623" s="322" t="s">
        <v>781</v>
      </c>
      <c r="N1623" s="323" t="s">
        <v>781</v>
      </c>
      <c r="O1623" s="324" t="s">
        <v>781</v>
      </c>
      <c r="P1623" s="314" t="s">
        <v>4546</v>
      </c>
      <c r="S1623" s="314">
        <v>3381</v>
      </c>
      <c r="T1623" t="s">
        <v>281</v>
      </c>
    </row>
    <row r="1624" spans="1:20">
      <c r="A1624" s="314">
        <v>3381</v>
      </c>
      <c r="B1624" s="315" t="s">
        <v>11</v>
      </c>
      <c r="C1624" s="316" t="s">
        <v>761</v>
      </c>
      <c r="D1624" s="317" t="s">
        <v>195</v>
      </c>
      <c r="E1624" s="317" t="s">
        <v>781</v>
      </c>
      <c r="F1624" s="318" t="s">
        <v>97</v>
      </c>
      <c r="G1624" s="316">
        <v>1203.8599999999999</v>
      </c>
      <c r="H1624" s="316" t="s">
        <v>944</v>
      </c>
      <c r="I1624" s="320" t="s">
        <v>4547</v>
      </c>
      <c r="J1624" s="308" t="s">
        <v>764</v>
      </c>
      <c r="K1624" s="309" t="s">
        <v>10</v>
      </c>
      <c r="L1624" s="321" t="s">
        <v>781</v>
      </c>
      <c r="M1624" s="322" t="s">
        <v>781</v>
      </c>
      <c r="N1624" s="323" t="s">
        <v>781</v>
      </c>
      <c r="O1624" s="324" t="s">
        <v>781</v>
      </c>
      <c r="P1624" s="314" t="s">
        <v>4548</v>
      </c>
      <c r="S1624" s="314">
        <v>3381</v>
      </c>
      <c r="T1624" t="s">
        <v>281</v>
      </c>
    </row>
    <row r="1625" spans="1:20">
      <c r="A1625" s="314">
        <v>3381</v>
      </c>
      <c r="B1625" s="315" t="s">
        <v>11</v>
      </c>
      <c r="C1625" s="316" t="s">
        <v>761</v>
      </c>
      <c r="D1625" s="317" t="s">
        <v>195</v>
      </c>
      <c r="E1625" s="317" t="s">
        <v>781</v>
      </c>
      <c r="F1625" s="318" t="s">
        <v>107</v>
      </c>
      <c r="G1625" s="316">
        <v>815.46</v>
      </c>
      <c r="H1625" s="316" t="s">
        <v>4549</v>
      </c>
      <c r="I1625" s="320" t="s">
        <v>4550</v>
      </c>
      <c r="J1625" s="308" t="s">
        <v>764</v>
      </c>
      <c r="K1625" s="309" t="s">
        <v>781</v>
      </c>
      <c r="L1625" s="321" t="s">
        <v>781</v>
      </c>
      <c r="M1625" s="322" t="s">
        <v>781</v>
      </c>
      <c r="N1625" s="323" t="s">
        <v>781</v>
      </c>
      <c r="O1625" s="324" t="s">
        <v>781</v>
      </c>
      <c r="P1625" s="314" t="s">
        <v>4551</v>
      </c>
      <c r="S1625" s="314">
        <v>3381</v>
      </c>
      <c r="T1625" t="s">
        <v>281</v>
      </c>
    </row>
    <row r="1626" spans="1:20">
      <c r="A1626" s="326">
        <v>3380</v>
      </c>
      <c r="B1626" s="327" t="s">
        <v>10</v>
      </c>
      <c r="C1626" s="304" t="s">
        <v>754</v>
      </c>
      <c r="D1626" s="304" t="s">
        <v>192</v>
      </c>
      <c r="E1626" s="304" t="s">
        <v>755</v>
      </c>
      <c r="F1626" s="328" t="s">
        <v>35</v>
      </c>
      <c r="G1626" s="329">
        <v>1502.84</v>
      </c>
      <c r="H1626" s="304" t="s">
        <v>756</v>
      </c>
      <c r="I1626" s="333" t="s">
        <v>757</v>
      </c>
      <c r="J1626" s="331" t="s">
        <v>781</v>
      </c>
      <c r="K1626" s="312" t="s">
        <v>758</v>
      </c>
      <c r="L1626" s="332" t="s">
        <v>549</v>
      </c>
      <c r="M1626" s="304" t="s">
        <v>781</v>
      </c>
      <c r="N1626" s="304" t="s">
        <v>781</v>
      </c>
      <c r="O1626" s="326" t="s">
        <v>781</v>
      </c>
      <c r="P1626" s="326" t="s">
        <v>4552</v>
      </c>
      <c r="S1626" s="326">
        <v>3380</v>
      </c>
      <c r="T1626" t="s">
        <v>281</v>
      </c>
    </row>
    <row r="1627" spans="1:20">
      <c r="A1627" s="301">
        <v>3380</v>
      </c>
      <c r="B1627" s="302" t="s">
        <v>11</v>
      </c>
      <c r="C1627" s="303" t="s">
        <v>761</v>
      </c>
      <c r="D1627" s="304" t="s">
        <v>195</v>
      </c>
      <c r="E1627" s="304" t="s">
        <v>781</v>
      </c>
      <c r="F1627" s="305" t="s">
        <v>107</v>
      </c>
      <c r="G1627" s="303">
        <v>1160</v>
      </c>
      <c r="H1627" s="303" t="s">
        <v>4553</v>
      </c>
      <c r="I1627" s="344" t="s">
        <v>4554</v>
      </c>
      <c r="J1627" s="308" t="s">
        <v>764</v>
      </c>
      <c r="K1627" s="309" t="s">
        <v>781</v>
      </c>
      <c r="L1627" s="310" t="s">
        <v>781</v>
      </c>
      <c r="M1627" s="311" t="s">
        <v>781</v>
      </c>
      <c r="N1627" s="312" t="s">
        <v>781</v>
      </c>
      <c r="O1627" s="313" t="s">
        <v>781</v>
      </c>
      <c r="P1627" s="301" t="s">
        <v>4555</v>
      </c>
      <c r="S1627" s="301">
        <v>3380</v>
      </c>
      <c r="T1627" t="s">
        <v>281</v>
      </c>
    </row>
    <row r="1628" spans="1:20">
      <c r="A1628" s="314">
        <v>3380</v>
      </c>
      <c r="B1628" s="315" t="s">
        <v>11</v>
      </c>
      <c r="C1628" s="316" t="s">
        <v>761</v>
      </c>
      <c r="D1628" s="317" t="s">
        <v>195</v>
      </c>
      <c r="E1628" s="317" t="s">
        <v>781</v>
      </c>
      <c r="F1628" s="318" t="s">
        <v>107</v>
      </c>
      <c r="G1628" s="316">
        <v>1100</v>
      </c>
      <c r="H1628" s="316" t="s">
        <v>4553</v>
      </c>
      <c r="I1628" s="320" t="s">
        <v>4554</v>
      </c>
      <c r="J1628" s="308" t="s">
        <v>764</v>
      </c>
      <c r="K1628" s="309" t="s">
        <v>781</v>
      </c>
      <c r="L1628" s="321" t="s">
        <v>781</v>
      </c>
      <c r="M1628" s="322" t="s">
        <v>781</v>
      </c>
      <c r="N1628" s="323" t="s">
        <v>781</v>
      </c>
      <c r="O1628" s="324" t="s">
        <v>781</v>
      </c>
      <c r="P1628" s="314" t="s">
        <v>4556</v>
      </c>
      <c r="S1628" s="314">
        <v>3380</v>
      </c>
      <c r="T1628" t="s">
        <v>281</v>
      </c>
    </row>
    <row r="1629" spans="1:20">
      <c r="A1629" s="314">
        <v>3380</v>
      </c>
      <c r="B1629" s="315" t="s">
        <v>11</v>
      </c>
      <c r="C1629" s="316" t="s">
        <v>761</v>
      </c>
      <c r="D1629" s="317" t="s">
        <v>195</v>
      </c>
      <c r="E1629" s="317" t="s">
        <v>781</v>
      </c>
      <c r="F1629" s="318" t="s">
        <v>97</v>
      </c>
      <c r="G1629" s="316">
        <v>90</v>
      </c>
      <c r="H1629" s="316" t="s">
        <v>4557</v>
      </c>
      <c r="I1629" s="320" t="s">
        <v>4558</v>
      </c>
      <c r="J1629" s="308" t="s">
        <v>764</v>
      </c>
      <c r="K1629" s="309" t="s">
        <v>781</v>
      </c>
      <c r="L1629" s="321" t="s">
        <v>781</v>
      </c>
      <c r="M1629" s="322" t="s">
        <v>781</v>
      </c>
      <c r="N1629" s="323" t="s">
        <v>781</v>
      </c>
      <c r="O1629" s="324" t="s">
        <v>781</v>
      </c>
      <c r="P1629" s="314" t="s">
        <v>4559</v>
      </c>
      <c r="S1629" s="314">
        <v>3380</v>
      </c>
      <c r="T1629" t="s">
        <v>281</v>
      </c>
    </row>
    <row r="1630" spans="1:20">
      <c r="A1630" s="314">
        <v>3380</v>
      </c>
      <c r="B1630" s="315" t="s">
        <v>11</v>
      </c>
      <c r="C1630" s="316" t="s">
        <v>761</v>
      </c>
      <c r="D1630" s="317" t="s">
        <v>195</v>
      </c>
      <c r="E1630" s="317" t="s">
        <v>781</v>
      </c>
      <c r="F1630" s="318" t="s">
        <v>97</v>
      </c>
      <c r="G1630" s="316">
        <v>100</v>
      </c>
      <c r="H1630" s="316" t="s">
        <v>4557</v>
      </c>
      <c r="I1630" s="320" t="s">
        <v>4558</v>
      </c>
      <c r="J1630" s="308" t="s">
        <v>764</v>
      </c>
      <c r="K1630" s="309" t="s">
        <v>781</v>
      </c>
      <c r="L1630" s="321" t="s">
        <v>781</v>
      </c>
      <c r="M1630" s="322" t="s">
        <v>781</v>
      </c>
      <c r="N1630" s="323" t="s">
        <v>781</v>
      </c>
      <c r="O1630" s="324" t="s">
        <v>781</v>
      </c>
      <c r="P1630" s="314" t="s">
        <v>4560</v>
      </c>
      <c r="S1630" s="314">
        <v>3380</v>
      </c>
      <c r="T1630" t="s">
        <v>281</v>
      </c>
    </row>
    <row r="1631" spans="1:20">
      <c r="A1631" s="326">
        <v>3335</v>
      </c>
      <c r="B1631" s="327" t="s">
        <v>10</v>
      </c>
      <c r="C1631" s="304" t="s">
        <v>754</v>
      </c>
      <c r="D1631" s="304" t="s">
        <v>192</v>
      </c>
      <c r="E1631" s="304" t="s">
        <v>755</v>
      </c>
      <c r="F1631" s="328" t="s">
        <v>35</v>
      </c>
      <c r="G1631" s="304">
        <v>346.33</v>
      </c>
      <c r="H1631" s="304" t="s">
        <v>756</v>
      </c>
      <c r="I1631" s="333" t="s">
        <v>757</v>
      </c>
      <c r="J1631" s="331" t="s">
        <v>781</v>
      </c>
      <c r="K1631" s="312" t="s">
        <v>758</v>
      </c>
      <c r="L1631" s="332" t="s">
        <v>549</v>
      </c>
      <c r="M1631" s="304" t="s">
        <v>781</v>
      </c>
      <c r="N1631" s="304" t="s">
        <v>781</v>
      </c>
      <c r="O1631" s="326" t="s">
        <v>781</v>
      </c>
      <c r="P1631" s="326" t="s">
        <v>4561</v>
      </c>
      <c r="S1631" s="326">
        <v>3335</v>
      </c>
      <c r="T1631" t="s">
        <v>281</v>
      </c>
    </row>
    <row r="1632" spans="1:20">
      <c r="A1632" s="314">
        <v>3335</v>
      </c>
      <c r="B1632" s="315" t="s">
        <v>10</v>
      </c>
      <c r="C1632" s="316" t="s">
        <v>761</v>
      </c>
      <c r="D1632" s="317" t="s">
        <v>191</v>
      </c>
      <c r="E1632" s="317" t="s">
        <v>781</v>
      </c>
      <c r="F1632" s="318" t="s">
        <v>45</v>
      </c>
      <c r="G1632" s="316">
        <v>12000</v>
      </c>
      <c r="H1632" s="316" t="s">
        <v>4562</v>
      </c>
      <c r="I1632" s="320" t="s">
        <v>4563</v>
      </c>
      <c r="J1632" s="335" t="s">
        <v>781</v>
      </c>
      <c r="K1632" s="312" t="s">
        <v>1328</v>
      </c>
      <c r="L1632" s="321" t="s">
        <v>549</v>
      </c>
      <c r="M1632" s="322" t="s">
        <v>781</v>
      </c>
      <c r="N1632" s="323" t="s">
        <v>781</v>
      </c>
      <c r="O1632" s="324" t="s">
        <v>781</v>
      </c>
      <c r="P1632" s="314" t="s">
        <v>4564</v>
      </c>
      <c r="S1632" s="314">
        <v>3335</v>
      </c>
      <c r="T1632" t="s">
        <v>281</v>
      </c>
    </row>
    <row r="1633" spans="1:20">
      <c r="A1633" s="314">
        <v>3335</v>
      </c>
      <c r="B1633" s="315" t="s">
        <v>10</v>
      </c>
      <c r="C1633" s="316" t="s">
        <v>761</v>
      </c>
      <c r="D1633" s="317" t="s">
        <v>191</v>
      </c>
      <c r="E1633" s="317" t="s">
        <v>781</v>
      </c>
      <c r="F1633" s="318" t="s">
        <v>45</v>
      </c>
      <c r="G1633" s="316">
        <v>12000</v>
      </c>
      <c r="H1633" s="316" t="s">
        <v>4565</v>
      </c>
      <c r="I1633" s="320" t="s">
        <v>4566</v>
      </c>
      <c r="J1633" s="335" t="s">
        <v>781</v>
      </c>
      <c r="K1633" s="312" t="s">
        <v>1328</v>
      </c>
      <c r="L1633" s="321" t="s">
        <v>549</v>
      </c>
      <c r="M1633" s="322" t="s">
        <v>781</v>
      </c>
      <c r="N1633" s="323" t="s">
        <v>781</v>
      </c>
      <c r="O1633" s="324" t="s">
        <v>781</v>
      </c>
      <c r="P1633" s="314" t="s">
        <v>4567</v>
      </c>
      <c r="S1633" s="314">
        <v>3335</v>
      </c>
      <c r="T1633" t="s">
        <v>281</v>
      </c>
    </row>
    <row r="1634" spans="1:20">
      <c r="A1634" s="314">
        <v>3335</v>
      </c>
      <c r="B1634" s="315" t="s">
        <v>10</v>
      </c>
      <c r="C1634" s="316" t="s">
        <v>761</v>
      </c>
      <c r="D1634" s="317" t="s">
        <v>191</v>
      </c>
      <c r="E1634" s="317" t="s">
        <v>781</v>
      </c>
      <c r="F1634" s="318" t="s">
        <v>35</v>
      </c>
      <c r="G1634" s="316">
        <v>11903.5</v>
      </c>
      <c r="H1634" s="316" t="s">
        <v>4568</v>
      </c>
      <c r="I1634" s="320" t="s">
        <v>4569</v>
      </c>
      <c r="J1634" s="335" t="s">
        <v>781</v>
      </c>
      <c r="K1634" s="312" t="s">
        <v>1328</v>
      </c>
      <c r="L1634" s="321" t="s">
        <v>549</v>
      </c>
      <c r="M1634" s="322" t="s">
        <v>781</v>
      </c>
      <c r="N1634" s="323" t="s">
        <v>781</v>
      </c>
      <c r="O1634" s="324" t="s">
        <v>781</v>
      </c>
      <c r="P1634" s="314" t="s">
        <v>4570</v>
      </c>
      <c r="S1634" s="314">
        <v>3335</v>
      </c>
      <c r="T1634" t="s">
        <v>281</v>
      </c>
    </row>
    <row r="1635" spans="1:20">
      <c r="A1635" s="314">
        <v>3335</v>
      </c>
      <c r="B1635" s="315" t="s">
        <v>11</v>
      </c>
      <c r="C1635" s="316" t="s">
        <v>761</v>
      </c>
      <c r="D1635" s="317" t="s">
        <v>195</v>
      </c>
      <c r="E1635" s="317" t="s">
        <v>781</v>
      </c>
      <c r="F1635" s="318" t="s">
        <v>101</v>
      </c>
      <c r="G1635" s="316">
        <v>3220</v>
      </c>
      <c r="H1635" s="316" t="s">
        <v>4571</v>
      </c>
      <c r="I1635" s="320" t="s">
        <v>1372</v>
      </c>
      <c r="J1635" s="308" t="s">
        <v>819</v>
      </c>
      <c r="K1635" s="309" t="s">
        <v>781</v>
      </c>
      <c r="L1635" s="321" t="s">
        <v>781</v>
      </c>
      <c r="M1635" s="322" t="s">
        <v>781</v>
      </c>
      <c r="N1635" s="323" t="s">
        <v>781</v>
      </c>
      <c r="O1635" s="324" t="s">
        <v>781</v>
      </c>
      <c r="P1635" s="314" t="s">
        <v>4572</v>
      </c>
      <c r="S1635" s="314">
        <v>3335</v>
      </c>
      <c r="T1635" t="s">
        <v>281</v>
      </c>
    </row>
    <row r="1636" spans="1:20">
      <c r="A1636" s="314">
        <v>3335</v>
      </c>
      <c r="B1636" s="315" t="s">
        <v>11</v>
      </c>
      <c r="C1636" s="316" t="s">
        <v>761</v>
      </c>
      <c r="D1636" s="317" t="s">
        <v>195</v>
      </c>
      <c r="E1636" s="317" t="s">
        <v>781</v>
      </c>
      <c r="F1636" s="318" t="s">
        <v>101</v>
      </c>
      <c r="G1636" s="316">
        <v>2990</v>
      </c>
      <c r="H1636" s="316" t="s">
        <v>4571</v>
      </c>
      <c r="I1636" s="320" t="s">
        <v>1372</v>
      </c>
      <c r="J1636" s="308" t="s">
        <v>819</v>
      </c>
      <c r="K1636" s="309" t="s">
        <v>781</v>
      </c>
      <c r="L1636" s="321" t="s">
        <v>781</v>
      </c>
      <c r="M1636" s="322" t="s">
        <v>781</v>
      </c>
      <c r="N1636" s="323" t="s">
        <v>781</v>
      </c>
      <c r="O1636" s="324" t="s">
        <v>781</v>
      </c>
      <c r="P1636" s="314" t="s">
        <v>4573</v>
      </c>
      <c r="S1636" s="314">
        <v>3335</v>
      </c>
      <c r="T1636" t="s">
        <v>281</v>
      </c>
    </row>
    <row r="1637" spans="1:20">
      <c r="A1637" s="314">
        <v>3335</v>
      </c>
      <c r="B1637" s="315" t="s">
        <v>11</v>
      </c>
      <c r="C1637" s="316" t="s">
        <v>761</v>
      </c>
      <c r="D1637" s="317" t="s">
        <v>195</v>
      </c>
      <c r="E1637" s="317" t="s">
        <v>781</v>
      </c>
      <c r="F1637" s="318" t="s">
        <v>89</v>
      </c>
      <c r="G1637" s="316">
        <v>1669.81</v>
      </c>
      <c r="H1637" s="316" t="s">
        <v>1597</v>
      </c>
      <c r="I1637" s="320" t="s">
        <v>4574</v>
      </c>
      <c r="J1637" s="308" t="s">
        <v>819</v>
      </c>
      <c r="K1637" s="309" t="s">
        <v>781</v>
      </c>
      <c r="L1637" s="321" t="s">
        <v>781</v>
      </c>
      <c r="M1637" s="322" t="s">
        <v>781</v>
      </c>
      <c r="N1637" s="323" t="s">
        <v>781</v>
      </c>
      <c r="O1637" s="324" t="s">
        <v>781</v>
      </c>
      <c r="P1637" s="314" t="s">
        <v>4575</v>
      </c>
      <c r="S1637" s="314">
        <v>3335</v>
      </c>
      <c r="T1637" t="s">
        <v>281</v>
      </c>
    </row>
    <row r="1638" spans="1:20">
      <c r="A1638" s="314">
        <v>3335</v>
      </c>
      <c r="B1638" s="315" t="s">
        <v>11</v>
      </c>
      <c r="C1638" s="316" t="s">
        <v>761</v>
      </c>
      <c r="D1638" s="317" t="s">
        <v>195</v>
      </c>
      <c r="E1638" s="317" t="s">
        <v>781</v>
      </c>
      <c r="F1638" s="318" t="s">
        <v>105</v>
      </c>
      <c r="G1638" s="316">
        <v>169.5</v>
      </c>
      <c r="H1638" s="316" t="s">
        <v>4576</v>
      </c>
      <c r="I1638" s="320" t="s">
        <v>4577</v>
      </c>
      <c r="J1638" s="308" t="s">
        <v>819</v>
      </c>
      <c r="K1638" s="309" t="s">
        <v>781</v>
      </c>
      <c r="L1638" s="321" t="s">
        <v>781</v>
      </c>
      <c r="M1638" s="322" t="s">
        <v>781</v>
      </c>
      <c r="N1638" s="323" t="s">
        <v>781</v>
      </c>
      <c r="O1638" s="324" t="s">
        <v>781</v>
      </c>
      <c r="P1638" s="314" t="s">
        <v>4578</v>
      </c>
      <c r="S1638" s="314">
        <v>3335</v>
      </c>
      <c r="T1638" t="s">
        <v>281</v>
      </c>
    </row>
    <row r="1639" spans="1:20">
      <c r="A1639" s="314">
        <v>3335</v>
      </c>
      <c r="B1639" s="315" t="s">
        <v>11</v>
      </c>
      <c r="C1639" s="316" t="s">
        <v>761</v>
      </c>
      <c r="D1639" s="317" t="s">
        <v>195</v>
      </c>
      <c r="E1639" s="317" t="s">
        <v>781</v>
      </c>
      <c r="F1639" s="318" t="s">
        <v>103</v>
      </c>
      <c r="G1639" s="316">
        <v>156.80000000000001</v>
      </c>
      <c r="H1639" s="316" t="s">
        <v>4579</v>
      </c>
      <c r="I1639" s="320" t="s">
        <v>4580</v>
      </c>
      <c r="J1639" s="308" t="s">
        <v>819</v>
      </c>
      <c r="K1639" s="309" t="s">
        <v>781</v>
      </c>
      <c r="L1639" s="321" t="s">
        <v>781</v>
      </c>
      <c r="M1639" s="322" t="s">
        <v>781</v>
      </c>
      <c r="N1639" s="323" t="s">
        <v>781</v>
      </c>
      <c r="O1639" s="324" t="s">
        <v>781</v>
      </c>
      <c r="P1639" s="314" t="s">
        <v>4581</v>
      </c>
      <c r="S1639" s="314">
        <v>3335</v>
      </c>
      <c r="T1639" t="s">
        <v>281</v>
      </c>
    </row>
    <row r="1640" spans="1:20">
      <c r="A1640" s="314">
        <v>3335</v>
      </c>
      <c r="B1640" s="315" t="s">
        <v>11</v>
      </c>
      <c r="C1640" s="316" t="s">
        <v>761</v>
      </c>
      <c r="D1640" s="317" t="s">
        <v>195</v>
      </c>
      <c r="E1640" s="317" t="s">
        <v>781</v>
      </c>
      <c r="F1640" s="318" t="s">
        <v>105</v>
      </c>
      <c r="G1640" s="316">
        <v>450</v>
      </c>
      <c r="H1640" s="316" t="s">
        <v>4582</v>
      </c>
      <c r="I1640" s="320" t="s">
        <v>4583</v>
      </c>
      <c r="J1640" s="308" t="s">
        <v>819</v>
      </c>
      <c r="K1640" s="309" t="s">
        <v>781</v>
      </c>
      <c r="L1640" s="321" t="s">
        <v>781</v>
      </c>
      <c r="M1640" s="322" t="s">
        <v>781</v>
      </c>
      <c r="N1640" s="323" t="s">
        <v>781</v>
      </c>
      <c r="O1640" s="324" t="s">
        <v>781</v>
      </c>
      <c r="P1640" s="314" t="s">
        <v>4584</v>
      </c>
      <c r="S1640" s="314">
        <v>3335</v>
      </c>
      <c r="T1640" t="s">
        <v>281</v>
      </c>
    </row>
    <row r="1641" spans="1:20">
      <c r="A1641" s="314">
        <v>3335</v>
      </c>
      <c r="B1641" s="315" t="s">
        <v>11</v>
      </c>
      <c r="C1641" s="316" t="s">
        <v>761</v>
      </c>
      <c r="D1641" s="317" t="s">
        <v>195</v>
      </c>
      <c r="E1641" s="317" t="s">
        <v>781</v>
      </c>
      <c r="F1641" s="318" t="s">
        <v>105</v>
      </c>
      <c r="G1641" s="316">
        <v>750</v>
      </c>
      <c r="H1641" s="316" t="s">
        <v>4582</v>
      </c>
      <c r="I1641" s="320" t="s">
        <v>4585</v>
      </c>
      <c r="J1641" s="308" t="s">
        <v>819</v>
      </c>
      <c r="K1641" s="309" t="s">
        <v>781</v>
      </c>
      <c r="L1641" s="321" t="s">
        <v>781</v>
      </c>
      <c r="M1641" s="322" t="s">
        <v>781</v>
      </c>
      <c r="N1641" s="323" t="s">
        <v>781</v>
      </c>
      <c r="O1641" s="324" t="s">
        <v>781</v>
      </c>
      <c r="P1641" s="314" t="s">
        <v>4586</v>
      </c>
      <c r="S1641" s="314">
        <v>3335</v>
      </c>
      <c r="T1641" t="s">
        <v>281</v>
      </c>
    </row>
    <row r="1642" spans="1:20">
      <c r="A1642" s="314">
        <v>3335</v>
      </c>
      <c r="B1642" s="315" t="s">
        <v>11</v>
      </c>
      <c r="C1642" s="316" t="s">
        <v>761</v>
      </c>
      <c r="D1642" s="317" t="s">
        <v>195</v>
      </c>
      <c r="E1642" s="317" t="s">
        <v>781</v>
      </c>
      <c r="F1642" s="318" t="s">
        <v>112</v>
      </c>
      <c r="G1642" s="316">
        <v>2700</v>
      </c>
      <c r="H1642" s="316" t="s">
        <v>4587</v>
      </c>
      <c r="I1642" s="320" t="s">
        <v>4588</v>
      </c>
      <c r="J1642" s="308" t="s">
        <v>819</v>
      </c>
      <c r="K1642" s="309" t="s">
        <v>781</v>
      </c>
      <c r="L1642" s="321" t="s">
        <v>781</v>
      </c>
      <c r="M1642" s="322" t="s">
        <v>781</v>
      </c>
      <c r="N1642" s="323" t="s">
        <v>781</v>
      </c>
      <c r="O1642" s="324" t="s">
        <v>781</v>
      </c>
      <c r="P1642" s="314" t="s">
        <v>4589</v>
      </c>
      <c r="S1642" s="314">
        <v>3335</v>
      </c>
      <c r="T1642" t="s">
        <v>281</v>
      </c>
    </row>
    <row r="1643" spans="1:20">
      <c r="A1643" s="314">
        <v>3335</v>
      </c>
      <c r="B1643" s="315" t="s">
        <v>11</v>
      </c>
      <c r="C1643" s="316" t="s">
        <v>761</v>
      </c>
      <c r="D1643" s="317" t="s">
        <v>195</v>
      </c>
      <c r="E1643" s="317" t="s">
        <v>781</v>
      </c>
      <c r="F1643" s="318" t="s">
        <v>81</v>
      </c>
      <c r="G1643" s="316">
        <v>1574</v>
      </c>
      <c r="H1643" s="316" t="s">
        <v>4590</v>
      </c>
      <c r="I1643" s="320" t="s">
        <v>4591</v>
      </c>
      <c r="J1643" s="308" t="s">
        <v>819</v>
      </c>
      <c r="K1643" s="309" t="s">
        <v>781</v>
      </c>
      <c r="L1643" s="321" t="s">
        <v>781</v>
      </c>
      <c r="M1643" s="322" t="s">
        <v>781</v>
      </c>
      <c r="N1643" s="323" t="s">
        <v>781</v>
      </c>
      <c r="O1643" s="324" t="s">
        <v>781</v>
      </c>
      <c r="P1643" s="314" t="s">
        <v>4592</v>
      </c>
      <c r="S1643" s="314">
        <v>3335</v>
      </c>
      <c r="T1643" t="s">
        <v>281</v>
      </c>
    </row>
    <row r="1644" spans="1:20">
      <c r="A1644" s="314">
        <v>3335</v>
      </c>
      <c r="B1644" s="315" t="s">
        <v>11</v>
      </c>
      <c r="C1644" s="316" t="s">
        <v>761</v>
      </c>
      <c r="D1644" s="317" t="s">
        <v>195</v>
      </c>
      <c r="E1644" s="317" t="s">
        <v>781</v>
      </c>
      <c r="F1644" s="318" t="s">
        <v>105</v>
      </c>
      <c r="G1644" s="316">
        <v>438.75</v>
      </c>
      <c r="H1644" s="316" t="s">
        <v>1618</v>
      </c>
      <c r="I1644" s="320" t="s">
        <v>4593</v>
      </c>
      <c r="J1644" s="308" t="s">
        <v>819</v>
      </c>
      <c r="K1644" s="309" t="s">
        <v>781</v>
      </c>
      <c r="L1644" s="321" t="s">
        <v>781</v>
      </c>
      <c r="M1644" s="322" t="s">
        <v>781</v>
      </c>
      <c r="N1644" s="323" t="s">
        <v>781</v>
      </c>
      <c r="O1644" s="324" t="s">
        <v>781</v>
      </c>
      <c r="P1644" s="314" t="s">
        <v>4594</v>
      </c>
      <c r="S1644" s="314">
        <v>3335</v>
      </c>
      <c r="T1644" t="s">
        <v>281</v>
      </c>
    </row>
    <row r="1645" spans="1:20">
      <c r="A1645" s="314">
        <v>3335</v>
      </c>
      <c r="B1645" s="315" t="s">
        <v>11</v>
      </c>
      <c r="C1645" s="316" t="s">
        <v>761</v>
      </c>
      <c r="D1645" s="317" t="s">
        <v>195</v>
      </c>
      <c r="E1645" s="317" t="s">
        <v>781</v>
      </c>
      <c r="F1645" s="318" t="s">
        <v>105</v>
      </c>
      <c r="G1645" s="316">
        <v>918.56</v>
      </c>
      <c r="H1645" s="316" t="s">
        <v>4595</v>
      </c>
      <c r="I1645" s="320" t="s">
        <v>4596</v>
      </c>
      <c r="J1645" s="308" t="s">
        <v>819</v>
      </c>
      <c r="K1645" s="309" t="s">
        <v>781</v>
      </c>
      <c r="L1645" s="321" t="s">
        <v>781</v>
      </c>
      <c r="M1645" s="322" t="s">
        <v>781</v>
      </c>
      <c r="N1645" s="323" t="s">
        <v>781</v>
      </c>
      <c r="O1645" s="324" t="s">
        <v>781</v>
      </c>
      <c r="P1645" s="314" t="s">
        <v>4597</v>
      </c>
      <c r="S1645" s="314">
        <v>3335</v>
      </c>
      <c r="T1645" t="s">
        <v>281</v>
      </c>
    </row>
    <row r="1646" spans="1:20">
      <c r="A1646" s="314">
        <v>3335</v>
      </c>
      <c r="B1646" s="315" t="s">
        <v>11</v>
      </c>
      <c r="C1646" s="316" t="s">
        <v>761</v>
      </c>
      <c r="D1646" s="317" t="s">
        <v>195</v>
      </c>
      <c r="E1646" s="317" t="s">
        <v>781</v>
      </c>
      <c r="F1646" s="318" t="s">
        <v>105</v>
      </c>
      <c r="G1646" s="316">
        <v>451.02</v>
      </c>
      <c r="H1646" s="316" t="s">
        <v>4595</v>
      </c>
      <c r="I1646" s="320" t="s">
        <v>4598</v>
      </c>
      <c r="J1646" s="308" t="s">
        <v>819</v>
      </c>
      <c r="K1646" s="309" t="s">
        <v>781</v>
      </c>
      <c r="L1646" s="321" t="s">
        <v>781</v>
      </c>
      <c r="M1646" s="322" t="s">
        <v>781</v>
      </c>
      <c r="N1646" s="323" t="s">
        <v>781</v>
      </c>
      <c r="O1646" s="324" t="s">
        <v>781</v>
      </c>
      <c r="P1646" s="314" t="s">
        <v>4599</v>
      </c>
      <c r="S1646" s="314">
        <v>3335</v>
      </c>
      <c r="T1646" t="s">
        <v>281</v>
      </c>
    </row>
    <row r="1647" spans="1:20">
      <c r="A1647" s="314">
        <v>3335</v>
      </c>
      <c r="B1647" s="315" t="s">
        <v>11</v>
      </c>
      <c r="C1647" s="316" t="s">
        <v>761</v>
      </c>
      <c r="D1647" s="317" t="s">
        <v>195</v>
      </c>
      <c r="E1647" s="317" t="s">
        <v>781</v>
      </c>
      <c r="F1647" s="318" t="s">
        <v>105</v>
      </c>
      <c r="G1647" s="316">
        <v>692.65</v>
      </c>
      <c r="H1647" s="316" t="s">
        <v>4595</v>
      </c>
      <c r="I1647" s="320" t="s">
        <v>4600</v>
      </c>
      <c r="J1647" s="308" t="s">
        <v>819</v>
      </c>
      <c r="K1647" s="309" t="s">
        <v>781</v>
      </c>
      <c r="L1647" s="321" t="s">
        <v>781</v>
      </c>
      <c r="M1647" s="322" t="s">
        <v>781</v>
      </c>
      <c r="N1647" s="323" t="s">
        <v>781</v>
      </c>
      <c r="O1647" s="324" t="s">
        <v>781</v>
      </c>
      <c r="P1647" s="314" t="s">
        <v>4601</v>
      </c>
      <c r="S1647" s="314">
        <v>3335</v>
      </c>
      <c r="T1647" t="s">
        <v>281</v>
      </c>
    </row>
    <row r="1648" spans="1:20">
      <c r="A1648" s="314">
        <v>3335</v>
      </c>
      <c r="B1648" s="315" t="s">
        <v>11</v>
      </c>
      <c r="C1648" s="316" t="s">
        <v>761</v>
      </c>
      <c r="D1648" s="317" t="s">
        <v>195</v>
      </c>
      <c r="E1648" s="317" t="s">
        <v>781</v>
      </c>
      <c r="F1648" s="318" t="s">
        <v>105</v>
      </c>
      <c r="G1648" s="316">
        <v>692.65</v>
      </c>
      <c r="H1648" s="316" t="s">
        <v>4595</v>
      </c>
      <c r="I1648" s="320" t="s">
        <v>4602</v>
      </c>
      <c r="J1648" s="308" t="s">
        <v>819</v>
      </c>
      <c r="K1648" s="309" t="s">
        <v>781</v>
      </c>
      <c r="L1648" s="321" t="s">
        <v>781</v>
      </c>
      <c r="M1648" s="322" t="s">
        <v>781</v>
      </c>
      <c r="N1648" s="323" t="s">
        <v>781</v>
      </c>
      <c r="O1648" s="324" t="s">
        <v>781</v>
      </c>
      <c r="P1648" s="314" t="s">
        <v>4603</v>
      </c>
      <c r="S1648" s="314">
        <v>3335</v>
      </c>
      <c r="T1648" t="s">
        <v>281</v>
      </c>
    </row>
    <row r="1649" spans="1:20">
      <c r="A1649" s="314">
        <v>3335</v>
      </c>
      <c r="B1649" s="315" t="s">
        <v>11</v>
      </c>
      <c r="C1649" s="316" t="s">
        <v>761</v>
      </c>
      <c r="D1649" s="317" t="s">
        <v>195</v>
      </c>
      <c r="E1649" s="317" t="s">
        <v>781</v>
      </c>
      <c r="F1649" s="318" t="s">
        <v>105</v>
      </c>
      <c r="G1649" s="316">
        <v>138.53</v>
      </c>
      <c r="H1649" s="316" t="s">
        <v>4595</v>
      </c>
      <c r="I1649" s="320" t="s">
        <v>4604</v>
      </c>
      <c r="J1649" s="308" t="s">
        <v>819</v>
      </c>
      <c r="K1649" s="309" t="s">
        <v>781</v>
      </c>
      <c r="L1649" s="321" t="s">
        <v>781</v>
      </c>
      <c r="M1649" s="322" t="s">
        <v>781</v>
      </c>
      <c r="N1649" s="323" t="s">
        <v>781</v>
      </c>
      <c r="O1649" s="324" t="s">
        <v>781</v>
      </c>
      <c r="P1649" s="314" t="s">
        <v>4605</v>
      </c>
      <c r="S1649" s="314">
        <v>3335</v>
      </c>
      <c r="T1649" t="s">
        <v>281</v>
      </c>
    </row>
    <row r="1650" spans="1:20">
      <c r="A1650" s="314">
        <v>3335</v>
      </c>
      <c r="B1650" s="315" t="s">
        <v>11</v>
      </c>
      <c r="C1650" s="316" t="s">
        <v>761</v>
      </c>
      <c r="D1650" s="317" t="s">
        <v>195</v>
      </c>
      <c r="E1650" s="317" t="s">
        <v>781</v>
      </c>
      <c r="F1650" s="318" t="s">
        <v>105</v>
      </c>
      <c r="G1650" s="316">
        <v>716.6</v>
      </c>
      <c r="H1650" s="316" t="s">
        <v>4606</v>
      </c>
      <c r="I1650" s="320" t="s">
        <v>4607</v>
      </c>
      <c r="J1650" s="308" t="s">
        <v>819</v>
      </c>
      <c r="K1650" s="309" t="s">
        <v>781</v>
      </c>
      <c r="L1650" s="321" t="s">
        <v>781</v>
      </c>
      <c r="M1650" s="322" t="s">
        <v>781</v>
      </c>
      <c r="N1650" s="323" t="s">
        <v>781</v>
      </c>
      <c r="O1650" s="324" t="s">
        <v>781</v>
      </c>
      <c r="P1650" s="314" t="s">
        <v>4608</v>
      </c>
      <c r="S1650" s="314">
        <v>3335</v>
      </c>
      <c r="T1650" t="s">
        <v>281</v>
      </c>
    </row>
    <row r="1651" spans="1:20">
      <c r="A1651" s="314">
        <v>3335</v>
      </c>
      <c r="B1651" s="315" t="s">
        <v>11</v>
      </c>
      <c r="C1651" s="316" t="s">
        <v>761</v>
      </c>
      <c r="D1651" s="317" t="s">
        <v>195</v>
      </c>
      <c r="E1651" s="317" t="s">
        <v>781</v>
      </c>
      <c r="F1651" s="318" t="s">
        <v>103</v>
      </c>
      <c r="G1651" s="316">
        <v>825.55</v>
      </c>
      <c r="H1651" s="316" t="s">
        <v>4609</v>
      </c>
      <c r="I1651" s="320" t="s">
        <v>4610</v>
      </c>
      <c r="J1651" s="308" t="s">
        <v>819</v>
      </c>
      <c r="K1651" s="309" t="s">
        <v>781</v>
      </c>
      <c r="L1651" s="321" t="s">
        <v>781</v>
      </c>
      <c r="M1651" s="322" t="s">
        <v>781</v>
      </c>
      <c r="N1651" s="323" t="s">
        <v>781</v>
      </c>
      <c r="O1651" s="324" t="s">
        <v>781</v>
      </c>
      <c r="P1651" s="314" t="s">
        <v>4611</v>
      </c>
      <c r="S1651" s="314">
        <v>3335</v>
      </c>
      <c r="T1651" t="s">
        <v>281</v>
      </c>
    </row>
    <row r="1652" spans="1:20">
      <c r="A1652" s="314">
        <v>3335</v>
      </c>
      <c r="B1652" s="315" t="s">
        <v>11</v>
      </c>
      <c r="C1652" s="316" t="s">
        <v>761</v>
      </c>
      <c r="D1652" s="317" t="s">
        <v>195</v>
      </c>
      <c r="E1652" s="317" t="s">
        <v>781</v>
      </c>
      <c r="F1652" s="318" t="s">
        <v>91</v>
      </c>
      <c r="G1652" s="316">
        <v>432</v>
      </c>
      <c r="H1652" s="316" t="s">
        <v>4612</v>
      </c>
      <c r="I1652" s="320" t="s">
        <v>4613</v>
      </c>
      <c r="J1652" s="308" t="s">
        <v>819</v>
      </c>
      <c r="K1652" s="309" t="s">
        <v>781</v>
      </c>
      <c r="L1652" s="321" t="s">
        <v>781</v>
      </c>
      <c r="M1652" s="322" t="s">
        <v>781</v>
      </c>
      <c r="N1652" s="323" t="s">
        <v>781</v>
      </c>
      <c r="O1652" s="324" t="s">
        <v>781</v>
      </c>
      <c r="P1652" s="314" t="s">
        <v>4614</v>
      </c>
      <c r="S1652" s="314">
        <v>3335</v>
      </c>
      <c r="T1652" t="s">
        <v>281</v>
      </c>
    </row>
    <row r="1653" spans="1:20">
      <c r="A1653" s="314">
        <v>3335</v>
      </c>
      <c r="B1653" s="315" t="s">
        <v>11</v>
      </c>
      <c r="C1653" s="316" t="s">
        <v>761</v>
      </c>
      <c r="D1653" s="317" t="s">
        <v>195</v>
      </c>
      <c r="E1653" s="317" t="s">
        <v>781</v>
      </c>
      <c r="F1653" s="318" t="s">
        <v>101</v>
      </c>
      <c r="G1653" s="316">
        <v>800</v>
      </c>
      <c r="H1653" s="316" t="s">
        <v>1034</v>
      </c>
      <c r="I1653" s="320" t="s">
        <v>4615</v>
      </c>
      <c r="J1653" s="308" t="s">
        <v>819</v>
      </c>
      <c r="K1653" s="309" t="s">
        <v>781</v>
      </c>
      <c r="L1653" s="321" t="s">
        <v>781</v>
      </c>
      <c r="M1653" s="322" t="s">
        <v>781</v>
      </c>
      <c r="N1653" s="323" t="s">
        <v>781</v>
      </c>
      <c r="O1653" s="324" t="s">
        <v>781</v>
      </c>
      <c r="P1653" s="314" t="s">
        <v>4616</v>
      </c>
      <c r="S1653" s="314">
        <v>3335</v>
      </c>
      <c r="T1653" t="s">
        <v>281</v>
      </c>
    </row>
    <row r="1654" spans="1:20">
      <c r="A1654" s="314">
        <v>3335</v>
      </c>
      <c r="B1654" s="315" t="s">
        <v>11</v>
      </c>
      <c r="C1654" s="316" t="s">
        <v>761</v>
      </c>
      <c r="D1654" s="317" t="s">
        <v>195</v>
      </c>
      <c r="E1654" s="317" t="s">
        <v>781</v>
      </c>
      <c r="F1654" s="318" t="s">
        <v>107</v>
      </c>
      <c r="G1654" s="316">
        <v>792</v>
      </c>
      <c r="H1654" s="316" t="s">
        <v>4617</v>
      </c>
      <c r="I1654" s="320" t="s">
        <v>4618</v>
      </c>
      <c r="J1654" s="308" t="s">
        <v>819</v>
      </c>
      <c r="K1654" s="309" t="s">
        <v>781</v>
      </c>
      <c r="L1654" s="321" t="s">
        <v>781</v>
      </c>
      <c r="M1654" s="322" t="s">
        <v>781</v>
      </c>
      <c r="N1654" s="323" t="s">
        <v>781</v>
      </c>
      <c r="O1654" s="324" t="s">
        <v>781</v>
      </c>
      <c r="P1654" s="314" t="s">
        <v>4619</v>
      </c>
      <c r="S1654" s="314">
        <v>3335</v>
      </c>
      <c r="T1654" t="s">
        <v>281</v>
      </c>
    </row>
    <row r="1655" spans="1:20">
      <c r="A1655" s="314">
        <v>3335</v>
      </c>
      <c r="B1655" s="315" t="s">
        <v>11</v>
      </c>
      <c r="C1655" s="316" t="s">
        <v>761</v>
      </c>
      <c r="D1655" s="317" t="s">
        <v>195</v>
      </c>
      <c r="E1655" s="317" t="s">
        <v>781</v>
      </c>
      <c r="F1655" s="318" t="s">
        <v>97</v>
      </c>
      <c r="G1655" s="316">
        <v>744.92</v>
      </c>
      <c r="H1655" s="316" t="s">
        <v>4620</v>
      </c>
      <c r="I1655" s="320" t="s">
        <v>4621</v>
      </c>
      <c r="J1655" s="308" t="s">
        <v>819</v>
      </c>
      <c r="K1655" s="309" t="s">
        <v>781</v>
      </c>
      <c r="L1655" s="321" t="s">
        <v>781</v>
      </c>
      <c r="M1655" s="322" t="s">
        <v>781</v>
      </c>
      <c r="N1655" s="323" t="s">
        <v>781</v>
      </c>
      <c r="O1655" s="324" t="s">
        <v>781</v>
      </c>
      <c r="P1655" s="314" t="s">
        <v>4622</v>
      </c>
      <c r="S1655" s="314">
        <v>3335</v>
      </c>
      <c r="T1655" t="s">
        <v>281</v>
      </c>
    </row>
    <row r="1656" spans="1:20">
      <c r="A1656" s="326">
        <v>3329</v>
      </c>
      <c r="B1656" s="327" t="s">
        <v>10</v>
      </c>
      <c r="C1656" s="304" t="s">
        <v>754</v>
      </c>
      <c r="D1656" s="304" t="s">
        <v>192</v>
      </c>
      <c r="E1656" s="304" t="s">
        <v>755</v>
      </c>
      <c r="F1656" s="328" t="s">
        <v>35</v>
      </c>
      <c r="G1656" s="329">
        <v>2688.35</v>
      </c>
      <c r="H1656" s="304" t="s">
        <v>756</v>
      </c>
      <c r="I1656" s="333" t="s">
        <v>757</v>
      </c>
      <c r="J1656" s="331" t="s">
        <v>781</v>
      </c>
      <c r="K1656" s="312" t="s">
        <v>758</v>
      </c>
      <c r="L1656" s="332" t="s">
        <v>549</v>
      </c>
      <c r="M1656" s="304" t="s">
        <v>781</v>
      </c>
      <c r="N1656" s="304" t="s">
        <v>781</v>
      </c>
      <c r="O1656" s="326" t="s">
        <v>781</v>
      </c>
      <c r="P1656" s="326" t="s">
        <v>4623</v>
      </c>
      <c r="S1656" s="326">
        <v>3329</v>
      </c>
      <c r="T1656" t="s">
        <v>281</v>
      </c>
    </row>
    <row r="1657" spans="1:20">
      <c r="A1657" s="301">
        <v>3329</v>
      </c>
      <c r="B1657" s="302" t="s">
        <v>11</v>
      </c>
      <c r="C1657" s="303" t="s">
        <v>761</v>
      </c>
      <c r="D1657" s="304" t="s">
        <v>195</v>
      </c>
      <c r="E1657" s="304" t="s">
        <v>781</v>
      </c>
      <c r="F1657" s="305" t="s">
        <v>85</v>
      </c>
      <c r="G1657" s="303">
        <v>2200</v>
      </c>
      <c r="H1657" s="303" t="s">
        <v>785</v>
      </c>
      <c r="I1657" s="344" t="s">
        <v>4624</v>
      </c>
      <c r="J1657" s="308" t="s">
        <v>764</v>
      </c>
      <c r="K1657" s="309" t="s">
        <v>781</v>
      </c>
      <c r="L1657" s="310" t="s">
        <v>781</v>
      </c>
      <c r="M1657" s="311" t="s">
        <v>781</v>
      </c>
      <c r="N1657" s="312" t="s">
        <v>781</v>
      </c>
      <c r="O1657" s="313" t="s">
        <v>781</v>
      </c>
      <c r="P1657" s="301" t="s">
        <v>4625</v>
      </c>
      <c r="S1657" s="301">
        <v>3329</v>
      </c>
      <c r="T1657" t="s">
        <v>281</v>
      </c>
    </row>
    <row r="1658" spans="1:20">
      <c r="A1658" s="314">
        <v>3329</v>
      </c>
      <c r="B1658" s="315" t="s">
        <v>11</v>
      </c>
      <c r="C1658" s="316" t="s">
        <v>761</v>
      </c>
      <c r="D1658" s="317" t="s">
        <v>195</v>
      </c>
      <c r="E1658" s="317" t="s">
        <v>781</v>
      </c>
      <c r="F1658" s="318" t="s">
        <v>85</v>
      </c>
      <c r="G1658" s="316">
        <v>1000</v>
      </c>
      <c r="H1658" s="316" t="s">
        <v>785</v>
      </c>
      <c r="I1658" s="320" t="s">
        <v>4626</v>
      </c>
      <c r="J1658" s="308" t="s">
        <v>764</v>
      </c>
      <c r="K1658" s="309" t="s">
        <v>781</v>
      </c>
      <c r="L1658" s="321" t="s">
        <v>781</v>
      </c>
      <c r="M1658" s="322" t="s">
        <v>781</v>
      </c>
      <c r="N1658" s="323" t="s">
        <v>781</v>
      </c>
      <c r="O1658" s="324" t="s">
        <v>781</v>
      </c>
      <c r="P1658" s="314" t="s">
        <v>4627</v>
      </c>
      <c r="S1658" s="314">
        <v>3329</v>
      </c>
      <c r="T1658" t="s">
        <v>281</v>
      </c>
    </row>
    <row r="1659" spans="1:20">
      <c r="A1659" s="314">
        <v>3329</v>
      </c>
      <c r="B1659" s="315" t="s">
        <v>11</v>
      </c>
      <c r="C1659" s="316" t="s">
        <v>761</v>
      </c>
      <c r="D1659" s="317" t="s">
        <v>195</v>
      </c>
      <c r="E1659" s="317" t="s">
        <v>781</v>
      </c>
      <c r="F1659" s="318" t="s">
        <v>77</v>
      </c>
      <c r="G1659" s="316">
        <v>250</v>
      </c>
      <c r="H1659" s="316" t="s">
        <v>4628</v>
      </c>
      <c r="I1659" s="320" t="s">
        <v>4629</v>
      </c>
      <c r="J1659" s="308" t="s">
        <v>764</v>
      </c>
      <c r="K1659" s="309" t="s">
        <v>781</v>
      </c>
      <c r="L1659" s="321" t="s">
        <v>781</v>
      </c>
      <c r="M1659" s="322" t="s">
        <v>781</v>
      </c>
      <c r="N1659" s="323" t="s">
        <v>781</v>
      </c>
      <c r="O1659" s="324" t="s">
        <v>781</v>
      </c>
      <c r="P1659" s="314" t="s">
        <v>4630</v>
      </c>
      <c r="S1659" s="314">
        <v>3329</v>
      </c>
      <c r="T1659" t="s">
        <v>281</v>
      </c>
    </row>
    <row r="1660" spans="1:20">
      <c r="A1660" s="314">
        <v>3329</v>
      </c>
      <c r="B1660" s="315" t="s">
        <v>11</v>
      </c>
      <c r="C1660" s="316" t="s">
        <v>761</v>
      </c>
      <c r="D1660" s="317" t="s">
        <v>195</v>
      </c>
      <c r="E1660" s="317" t="s">
        <v>781</v>
      </c>
      <c r="F1660" s="318" t="s">
        <v>77</v>
      </c>
      <c r="G1660" s="316">
        <v>260</v>
      </c>
      <c r="H1660" s="316" t="s">
        <v>4631</v>
      </c>
      <c r="I1660" s="320" t="s">
        <v>4632</v>
      </c>
      <c r="J1660" s="308" t="s">
        <v>764</v>
      </c>
      <c r="K1660" s="309" t="s">
        <v>781</v>
      </c>
      <c r="L1660" s="321" t="s">
        <v>781</v>
      </c>
      <c r="M1660" s="322" t="s">
        <v>781</v>
      </c>
      <c r="N1660" s="323" t="s">
        <v>781</v>
      </c>
      <c r="O1660" s="324" t="s">
        <v>781</v>
      </c>
      <c r="P1660" s="314" t="s">
        <v>4633</v>
      </c>
      <c r="S1660" s="314">
        <v>3329</v>
      </c>
      <c r="T1660" t="s">
        <v>281</v>
      </c>
    </row>
    <row r="1661" spans="1:20">
      <c r="A1661" s="314">
        <v>3329</v>
      </c>
      <c r="B1661" s="315" t="s">
        <v>11</v>
      </c>
      <c r="C1661" s="316" t="s">
        <v>761</v>
      </c>
      <c r="D1661" s="317" t="s">
        <v>195</v>
      </c>
      <c r="E1661" s="317" t="s">
        <v>781</v>
      </c>
      <c r="F1661" s="318" t="s">
        <v>97</v>
      </c>
      <c r="G1661" s="316">
        <v>24.55</v>
      </c>
      <c r="H1661" s="316" t="s">
        <v>867</v>
      </c>
      <c r="I1661" s="320" t="s">
        <v>3974</v>
      </c>
      <c r="J1661" s="308" t="s">
        <v>764</v>
      </c>
      <c r="K1661" s="309" t="s">
        <v>781</v>
      </c>
      <c r="L1661" s="321" t="s">
        <v>781</v>
      </c>
      <c r="M1661" s="322" t="s">
        <v>781</v>
      </c>
      <c r="N1661" s="323" t="s">
        <v>781</v>
      </c>
      <c r="O1661" s="324" t="s">
        <v>781</v>
      </c>
      <c r="P1661" s="314" t="s">
        <v>4634</v>
      </c>
      <c r="S1661" s="314">
        <v>3329</v>
      </c>
      <c r="T1661" t="s">
        <v>281</v>
      </c>
    </row>
    <row r="1662" spans="1:20">
      <c r="A1662" s="314">
        <v>3329</v>
      </c>
      <c r="B1662" s="315" t="s">
        <v>11</v>
      </c>
      <c r="C1662" s="316" t="s">
        <v>761</v>
      </c>
      <c r="D1662" s="317" t="s">
        <v>195</v>
      </c>
      <c r="E1662" s="317" t="s">
        <v>781</v>
      </c>
      <c r="F1662" s="318" t="s">
        <v>105</v>
      </c>
      <c r="G1662" s="316">
        <v>1201.9000000000001</v>
      </c>
      <c r="H1662" s="316" t="s">
        <v>1618</v>
      </c>
      <c r="I1662" s="320" t="s">
        <v>4635</v>
      </c>
      <c r="J1662" s="308" t="s">
        <v>764</v>
      </c>
      <c r="K1662" s="309" t="s">
        <v>781</v>
      </c>
      <c r="L1662" s="321" t="s">
        <v>781</v>
      </c>
      <c r="M1662" s="322" t="s">
        <v>781</v>
      </c>
      <c r="N1662" s="323" t="s">
        <v>781</v>
      </c>
      <c r="O1662" s="324" t="s">
        <v>781</v>
      </c>
      <c r="P1662" s="314" t="s">
        <v>4636</v>
      </c>
      <c r="S1662" s="314">
        <v>3329</v>
      </c>
      <c r="T1662" t="s">
        <v>281</v>
      </c>
    </row>
    <row r="1663" spans="1:20">
      <c r="A1663" s="314">
        <v>3329</v>
      </c>
      <c r="B1663" s="315" t="s">
        <v>11</v>
      </c>
      <c r="C1663" s="316" t="s">
        <v>761</v>
      </c>
      <c r="D1663" s="317" t="s">
        <v>195</v>
      </c>
      <c r="E1663" s="317" t="s">
        <v>781</v>
      </c>
      <c r="F1663" s="318" t="s">
        <v>105</v>
      </c>
      <c r="G1663" s="316">
        <v>543.20000000000005</v>
      </c>
      <c r="H1663" s="316" t="s">
        <v>3534</v>
      </c>
      <c r="I1663" s="320" t="s">
        <v>4637</v>
      </c>
      <c r="J1663" s="308" t="s">
        <v>764</v>
      </c>
      <c r="K1663" s="309" t="s">
        <v>781</v>
      </c>
      <c r="L1663" s="321" t="s">
        <v>781</v>
      </c>
      <c r="M1663" s="322" t="s">
        <v>781</v>
      </c>
      <c r="N1663" s="323" t="s">
        <v>781</v>
      </c>
      <c r="O1663" s="324" t="s">
        <v>781</v>
      </c>
      <c r="P1663" s="314" t="s">
        <v>4638</v>
      </c>
      <c r="S1663" s="314">
        <v>3329</v>
      </c>
      <c r="T1663" t="s">
        <v>281</v>
      </c>
    </row>
    <row r="1664" spans="1:20">
      <c r="A1664" s="314">
        <v>3329</v>
      </c>
      <c r="B1664" s="315" t="s">
        <v>11</v>
      </c>
      <c r="C1664" s="316" t="s">
        <v>761</v>
      </c>
      <c r="D1664" s="317" t="s">
        <v>195</v>
      </c>
      <c r="E1664" s="317" t="s">
        <v>781</v>
      </c>
      <c r="F1664" s="318" t="s">
        <v>77</v>
      </c>
      <c r="G1664" s="316">
        <v>98</v>
      </c>
      <c r="H1664" s="316" t="s">
        <v>4639</v>
      </c>
      <c r="I1664" s="320" t="s">
        <v>4640</v>
      </c>
      <c r="J1664" s="308" t="s">
        <v>764</v>
      </c>
      <c r="K1664" s="309" t="s">
        <v>781</v>
      </c>
      <c r="L1664" s="321" t="s">
        <v>781</v>
      </c>
      <c r="M1664" s="322" t="s">
        <v>781</v>
      </c>
      <c r="N1664" s="323" t="s">
        <v>781</v>
      </c>
      <c r="O1664" s="324" t="s">
        <v>781</v>
      </c>
      <c r="P1664" s="314" t="s">
        <v>4641</v>
      </c>
      <c r="S1664" s="314">
        <v>3329</v>
      </c>
      <c r="T1664" t="s">
        <v>281</v>
      </c>
    </row>
    <row r="1665" spans="1:20">
      <c r="A1665" s="314">
        <v>3329</v>
      </c>
      <c r="B1665" s="315" t="s">
        <v>11</v>
      </c>
      <c r="C1665" s="316" t="s">
        <v>761</v>
      </c>
      <c r="D1665" s="317" t="s">
        <v>195</v>
      </c>
      <c r="E1665" s="317" t="s">
        <v>781</v>
      </c>
      <c r="F1665" s="318" t="s">
        <v>91</v>
      </c>
      <c r="G1665" s="316">
        <v>166.25</v>
      </c>
      <c r="H1665" s="316" t="s">
        <v>4642</v>
      </c>
      <c r="I1665" s="320" t="s">
        <v>1107</v>
      </c>
      <c r="J1665" s="308" t="s">
        <v>764</v>
      </c>
      <c r="K1665" s="309" t="s">
        <v>781</v>
      </c>
      <c r="L1665" s="321" t="s">
        <v>781</v>
      </c>
      <c r="M1665" s="322" t="s">
        <v>781</v>
      </c>
      <c r="N1665" s="323" t="s">
        <v>781</v>
      </c>
      <c r="O1665" s="324" t="s">
        <v>781</v>
      </c>
      <c r="P1665" s="314" t="s">
        <v>4643</v>
      </c>
      <c r="S1665" s="314">
        <v>3329</v>
      </c>
      <c r="T1665" t="s">
        <v>281</v>
      </c>
    </row>
    <row r="1666" spans="1:20">
      <c r="A1666" s="314">
        <v>3329</v>
      </c>
      <c r="B1666" s="315" t="s">
        <v>11</v>
      </c>
      <c r="C1666" s="316" t="s">
        <v>761</v>
      </c>
      <c r="D1666" s="317" t="s">
        <v>195</v>
      </c>
      <c r="E1666" s="317" t="s">
        <v>781</v>
      </c>
      <c r="F1666" s="318" t="s">
        <v>83</v>
      </c>
      <c r="G1666" s="316">
        <v>180.74</v>
      </c>
      <c r="H1666" s="316" t="s">
        <v>1431</v>
      </c>
      <c r="I1666" s="320" t="s">
        <v>4644</v>
      </c>
      <c r="J1666" s="308" t="s">
        <v>764</v>
      </c>
      <c r="K1666" s="309" t="s">
        <v>781</v>
      </c>
      <c r="L1666" s="321" t="s">
        <v>781</v>
      </c>
      <c r="M1666" s="322" t="s">
        <v>781</v>
      </c>
      <c r="N1666" s="323" t="s">
        <v>781</v>
      </c>
      <c r="O1666" s="324" t="s">
        <v>781</v>
      </c>
      <c r="P1666" s="314" t="s">
        <v>4645</v>
      </c>
      <c r="S1666" s="314">
        <v>3329</v>
      </c>
      <c r="T1666" t="s">
        <v>281</v>
      </c>
    </row>
    <row r="1667" spans="1:20">
      <c r="A1667" s="326">
        <v>2183</v>
      </c>
      <c r="B1667" s="327" t="s">
        <v>10</v>
      </c>
      <c r="C1667" s="304" t="s">
        <v>754</v>
      </c>
      <c r="D1667" s="304" t="s">
        <v>192</v>
      </c>
      <c r="E1667" s="304" t="s">
        <v>755</v>
      </c>
      <c r="F1667" s="328" t="s">
        <v>35</v>
      </c>
      <c r="G1667" s="329">
        <v>1867.12</v>
      </c>
      <c r="H1667" s="304" t="s">
        <v>756</v>
      </c>
      <c r="I1667" s="333" t="s">
        <v>757</v>
      </c>
      <c r="J1667" s="331" t="s">
        <v>781</v>
      </c>
      <c r="K1667" s="312" t="s">
        <v>758</v>
      </c>
      <c r="L1667" s="332" t="s">
        <v>549</v>
      </c>
      <c r="M1667" s="304" t="s">
        <v>781</v>
      </c>
      <c r="N1667" s="304" t="s">
        <v>781</v>
      </c>
      <c r="O1667" s="326" t="s">
        <v>781</v>
      </c>
      <c r="P1667" s="326" t="s">
        <v>4646</v>
      </c>
      <c r="S1667" s="326">
        <v>2183</v>
      </c>
      <c r="T1667" t="s">
        <v>281</v>
      </c>
    </row>
    <row r="1668" spans="1:20">
      <c r="A1668" s="301">
        <v>2183</v>
      </c>
      <c r="B1668" s="302" t="s">
        <v>11</v>
      </c>
      <c r="C1668" s="303" t="s">
        <v>761</v>
      </c>
      <c r="D1668" s="304" t="s">
        <v>195</v>
      </c>
      <c r="E1668" s="304" t="s">
        <v>781</v>
      </c>
      <c r="F1668" s="305" t="s">
        <v>105</v>
      </c>
      <c r="G1668" s="303">
        <v>753.24</v>
      </c>
      <c r="H1668" s="303" t="s">
        <v>4647</v>
      </c>
      <c r="I1668" s="344" t="s">
        <v>4648</v>
      </c>
      <c r="J1668" s="308" t="s">
        <v>764</v>
      </c>
      <c r="K1668" s="309" t="s">
        <v>781</v>
      </c>
      <c r="L1668" s="310" t="s">
        <v>781</v>
      </c>
      <c r="M1668" s="311" t="s">
        <v>781</v>
      </c>
      <c r="N1668" s="312" t="s">
        <v>781</v>
      </c>
      <c r="O1668" s="313" t="s">
        <v>781</v>
      </c>
      <c r="P1668" s="301" t="s">
        <v>4649</v>
      </c>
      <c r="S1668" s="301">
        <v>2183</v>
      </c>
      <c r="T1668" t="s">
        <v>281</v>
      </c>
    </row>
    <row r="1669" spans="1:20">
      <c r="A1669" s="314">
        <v>2183</v>
      </c>
      <c r="B1669" s="315" t="s">
        <v>11</v>
      </c>
      <c r="C1669" s="316" t="s">
        <v>761</v>
      </c>
      <c r="D1669" s="317" t="s">
        <v>195</v>
      </c>
      <c r="E1669" s="317" t="s">
        <v>781</v>
      </c>
      <c r="F1669" s="318" t="s">
        <v>105</v>
      </c>
      <c r="G1669" s="316">
        <v>219.5</v>
      </c>
      <c r="H1669" s="316" t="s">
        <v>1209</v>
      </c>
      <c r="I1669" s="320" t="s">
        <v>4650</v>
      </c>
      <c r="J1669" s="308" t="s">
        <v>764</v>
      </c>
      <c r="K1669" s="309" t="s">
        <v>781</v>
      </c>
      <c r="L1669" s="321" t="s">
        <v>781</v>
      </c>
      <c r="M1669" s="322" t="s">
        <v>781</v>
      </c>
      <c r="N1669" s="323" t="s">
        <v>781</v>
      </c>
      <c r="O1669" s="324" t="s">
        <v>781</v>
      </c>
      <c r="P1669" s="314" t="s">
        <v>4651</v>
      </c>
      <c r="S1669" s="314">
        <v>2183</v>
      </c>
      <c r="T1669" t="s">
        <v>281</v>
      </c>
    </row>
    <row r="1670" spans="1:20">
      <c r="A1670" s="314">
        <v>2183</v>
      </c>
      <c r="B1670" s="315" t="s">
        <v>11</v>
      </c>
      <c r="C1670" s="316" t="s">
        <v>761</v>
      </c>
      <c r="D1670" s="317" t="s">
        <v>195</v>
      </c>
      <c r="E1670" s="317" t="s">
        <v>781</v>
      </c>
      <c r="F1670" s="318" t="s">
        <v>105</v>
      </c>
      <c r="G1670" s="316">
        <v>1430</v>
      </c>
      <c r="H1670" s="316" t="s">
        <v>2162</v>
      </c>
      <c r="I1670" s="320" t="s">
        <v>4648</v>
      </c>
      <c r="J1670" s="308" t="s">
        <v>764</v>
      </c>
      <c r="K1670" s="309" t="s">
        <v>781</v>
      </c>
      <c r="L1670" s="321" t="s">
        <v>781</v>
      </c>
      <c r="M1670" s="322" t="s">
        <v>781</v>
      </c>
      <c r="N1670" s="323" t="s">
        <v>781</v>
      </c>
      <c r="O1670" s="324" t="s">
        <v>781</v>
      </c>
      <c r="P1670" s="314" t="s">
        <v>4652</v>
      </c>
      <c r="S1670" s="314">
        <v>2183</v>
      </c>
      <c r="T1670" t="s">
        <v>281</v>
      </c>
    </row>
    <row r="1671" spans="1:20">
      <c r="A1671" s="314">
        <v>2183</v>
      </c>
      <c r="B1671" s="315" t="s">
        <v>11</v>
      </c>
      <c r="C1671" s="316" t="s">
        <v>761</v>
      </c>
      <c r="D1671" s="317" t="s">
        <v>195</v>
      </c>
      <c r="E1671" s="317" t="s">
        <v>781</v>
      </c>
      <c r="F1671" s="318" t="s">
        <v>105</v>
      </c>
      <c r="G1671" s="316">
        <v>3347.9</v>
      </c>
      <c r="H1671" s="316" t="s">
        <v>4653</v>
      </c>
      <c r="I1671" s="320" t="s">
        <v>4650</v>
      </c>
      <c r="J1671" s="308" t="s">
        <v>764</v>
      </c>
      <c r="K1671" s="309" t="s">
        <v>781</v>
      </c>
      <c r="L1671" s="321" t="s">
        <v>781</v>
      </c>
      <c r="M1671" s="322" t="s">
        <v>781</v>
      </c>
      <c r="N1671" s="323" t="s">
        <v>781</v>
      </c>
      <c r="O1671" s="324" t="s">
        <v>781</v>
      </c>
      <c r="P1671" s="314" t="s">
        <v>4654</v>
      </c>
      <c r="S1671" s="314">
        <v>2183</v>
      </c>
      <c r="T1671" t="s">
        <v>281</v>
      </c>
    </row>
    <row r="1672" spans="1:20">
      <c r="A1672" s="314">
        <v>2183</v>
      </c>
      <c r="B1672" s="315" t="s">
        <v>11</v>
      </c>
      <c r="C1672" s="316" t="s">
        <v>761</v>
      </c>
      <c r="D1672" s="317" t="s">
        <v>195</v>
      </c>
      <c r="E1672" s="317" t="s">
        <v>781</v>
      </c>
      <c r="F1672" s="318" t="s">
        <v>83</v>
      </c>
      <c r="G1672" s="316">
        <v>365.19</v>
      </c>
      <c r="H1672" s="316" t="s">
        <v>782</v>
      </c>
      <c r="I1672" s="320" t="s">
        <v>2243</v>
      </c>
      <c r="J1672" s="308" t="s">
        <v>764</v>
      </c>
      <c r="K1672" s="309" t="s">
        <v>781</v>
      </c>
      <c r="L1672" s="321" t="s">
        <v>781</v>
      </c>
      <c r="M1672" s="322" t="s">
        <v>781</v>
      </c>
      <c r="N1672" s="323" t="s">
        <v>781</v>
      </c>
      <c r="O1672" s="324" t="s">
        <v>781</v>
      </c>
      <c r="P1672" s="314" t="s">
        <v>4655</v>
      </c>
      <c r="S1672" s="314">
        <v>2183</v>
      </c>
      <c r="T1672" t="s">
        <v>281</v>
      </c>
    </row>
    <row r="1673" spans="1:20">
      <c r="A1673" s="314">
        <v>2183</v>
      </c>
      <c r="B1673" s="315" t="s">
        <v>11</v>
      </c>
      <c r="C1673" s="316" t="s">
        <v>761</v>
      </c>
      <c r="D1673" s="317" t="s">
        <v>195</v>
      </c>
      <c r="E1673" s="317" t="s">
        <v>781</v>
      </c>
      <c r="F1673" s="318" t="s">
        <v>85</v>
      </c>
      <c r="G1673" s="316">
        <v>5985.39</v>
      </c>
      <c r="H1673" s="316" t="s">
        <v>785</v>
      </c>
      <c r="I1673" s="320" t="s">
        <v>4656</v>
      </c>
      <c r="J1673" s="308" t="s">
        <v>764</v>
      </c>
      <c r="K1673" s="309" t="s">
        <v>781</v>
      </c>
      <c r="L1673" s="321" t="s">
        <v>781</v>
      </c>
      <c r="M1673" s="322" t="s">
        <v>781</v>
      </c>
      <c r="N1673" s="323" t="s">
        <v>781</v>
      </c>
      <c r="O1673" s="324" t="s">
        <v>781</v>
      </c>
      <c r="P1673" s="314" t="s">
        <v>4657</v>
      </c>
      <c r="S1673" s="314">
        <v>2183</v>
      </c>
      <c r="T1673" t="s">
        <v>281</v>
      </c>
    </row>
    <row r="1674" spans="1:20">
      <c r="A1674" s="326">
        <v>3372</v>
      </c>
      <c r="B1674" s="327" t="s">
        <v>10</v>
      </c>
      <c r="C1674" s="304" t="s">
        <v>754</v>
      </c>
      <c r="D1674" s="304" t="s">
        <v>192</v>
      </c>
      <c r="E1674" s="304" t="s">
        <v>755</v>
      </c>
      <c r="F1674" s="328" t="s">
        <v>35</v>
      </c>
      <c r="G1674" s="329">
        <v>8253.94</v>
      </c>
      <c r="H1674" s="304" t="s">
        <v>756</v>
      </c>
      <c r="I1674" s="333" t="s">
        <v>757</v>
      </c>
      <c r="J1674" s="331" t="s">
        <v>781</v>
      </c>
      <c r="K1674" s="312" t="s">
        <v>758</v>
      </c>
      <c r="L1674" s="332" t="s">
        <v>549</v>
      </c>
      <c r="M1674" s="304" t="s">
        <v>781</v>
      </c>
      <c r="N1674" s="304" t="s">
        <v>781</v>
      </c>
      <c r="O1674" s="326" t="s">
        <v>781</v>
      </c>
      <c r="P1674" s="326" t="s">
        <v>4658</v>
      </c>
      <c r="S1674" s="326">
        <v>3372</v>
      </c>
      <c r="T1674" t="s">
        <v>281</v>
      </c>
    </row>
    <row r="1675" spans="1:20">
      <c r="A1675" s="301">
        <v>3372</v>
      </c>
      <c r="B1675" s="302" t="s">
        <v>11</v>
      </c>
      <c r="C1675" s="303" t="s">
        <v>761</v>
      </c>
      <c r="D1675" s="304" t="s">
        <v>195</v>
      </c>
      <c r="E1675" s="304" t="s">
        <v>781</v>
      </c>
      <c r="F1675" s="305" t="s">
        <v>85</v>
      </c>
      <c r="G1675" s="303">
        <v>5021</v>
      </c>
      <c r="H1675" s="303" t="s">
        <v>785</v>
      </c>
      <c r="I1675" s="344" t="s">
        <v>4659</v>
      </c>
      <c r="J1675" s="308" t="s">
        <v>764</v>
      </c>
      <c r="K1675" s="309" t="s">
        <v>781</v>
      </c>
      <c r="L1675" s="310" t="s">
        <v>781</v>
      </c>
      <c r="M1675" s="311" t="s">
        <v>781</v>
      </c>
      <c r="N1675" s="312" t="s">
        <v>781</v>
      </c>
      <c r="O1675" s="313" t="s">
        <v>781</v>
      </c>
      <c r="P1675" s="301" t="s">
        <v>4660</v>
      </c>
      <c r="S1675" s="301">
        <v>3372</v>
      </c>
      <c r="T1675" t="s">
        <v>281</v>
      </c>
    </row>
    <row r="1676" spans="1:20">
      <c r="A1676" s="314">
        <v>3372</v>
      </c>
      <c r="B1676" s="315" t="s">
        <v>11</v>
      </c>
      <c r="C1676" s="316" t="s">
        <v>761</v>
      </c>
      <c r="D1676" s="317" t="s">
        <v>195</v>
      </c>
      <c r="E1676" s="317" t="s">
        <v>781</v>
      </c>
      <c r="F1676" s="318" t="s">
        <v>81</v>
      </c>
      <c r="G1676" s="316">
        <v>4127.63</v>
      </c>
      <c r="H1676" s="316" t="s">
        <v>3849</v>
      </c>
      <c r="I1676" s="320" t="s">
        <v>4661</v>
      </c>
      <c r="J1676" s="308" t="s">
        <v>764</v>
      </c>
      <c r="K1676" s="309" t="s">
        <v>781</v>
      </c>
      <c r="L1676" s="321" t="s">
        <v>781</v>
      </c>
      <c r="M1676" s="322" t="s">
        <v>781</v>
      </c>
      <c r="N1676" s="323" t="s">
        <v>781</v>
      </c>
      <c r="O1676" s="324" t="s">
        <v>781</v>
      </c>
      <c r="P1676" s="314" t="s">
        <v>4662</v>
      </c>
      <c r="S1676" s="314">
        <v>3372</v>
      </c>
      <c r="T1676" t="s">
        <v>281</v>
      </c>
    </row>
    <row r="1677" spans="1:20">
      <c r="A1677" s="314">
        <v>3372</v>
      </c>
      <c r="B1677" s="315" t="s">
        <v>11</v>
      </c>
      <c r="C1677" s="316" t="s">
        <v>761</v>
      </c>
      <c r="D1677" s="317" t="s">
        <v>195</v>
      </c>
      <c r="E1677" s="317" t="s">
        <v>781</v>
      </c>
      <c r="F1677" s="318" t="s">
        <v>89</v>
      </c>
      <c r="G1677" s="316">
        <v>350</v>
      </c>
      <c r="H1677" s="316" t="s">
        <v>4663</v>
      </c>
      <c r="I1677" s="320" t="s">
        <v>4664</v>
      </c>
      <c r="J1677" s="308" t="s">
        <v>764</v>
      </c>
      <c r="K1677" s="309" t="s">
        <v>781</v>
      </c>
      <c r="L1677" s="321" t="s">
        <v>781</v>
      </c>
      <c r="M1677" s="322" t="s">
        <v>781</v>
      </c>
      <c r="N1677" s="323" t="s">
        <v>781</v>
      </c>
      <c r="O1677" s="324" t="s">
        <v>781</v>
      </c>
      <c r="P1677" s="314" t="s">
        <v>4665</v>
      </c>
      <c r="S1677" s="314">
        <v>3372</v>
      </c>
      <c r="T1677" t="s">
        <v>281</v>
      </c>
    </row>
    <row r="1678" spans="1:20">
      <c r="A1678" s="314">
        <v>3372</v>
      </c>
      <c r="B1678" s="315" t="s">
        <v>11</v>
      </c>
      <c r="C1678" s="316" t="s">
        <v>761</v>
      </c>
      <c r="D1678" s="317" t="s">
        <v>195</v>
      </c>
      <c r="E1678" s="317" t="s">
        <v>781</v>
      </c>
      <c r="F1678" s="318" t="s">
        <v>107</v>
      </c>
      <c r="G1678" s="316">
        <v>3547.2</v>
      </c>
      <c r="H1678" s="316" t="s">
        <v>4476</v>
      </c>
      <c r="I1678" s="320" t="s">
        <v>4666</v>
      </c>
      <c r="J1678" s="308" t="s">
        <v>764</v>
      </c>
      <c r="K1678" s="309" t="s">
        <v>781</v>
      </c>
      <c r="L1678" s="321" t="s">
        <v>781</v>
      </c>
      <c r="M1678" s="322" t="s">
        <v>781</v>
      </c>
      <c r="N1678" s="323" t="s">
        <v>781</v>
      </c>
      <c r="O1678" s="324" t="s">
        <v>781</v>
      </c>
      <c r="P1678" s="314" t="s">
        <v>4667</v>
      </c>
      <c r="S1678" s="314">
        <v>3372</v>
      </c>
      <c r="T1678" t="s">
        <v>281</v>
      </c>
    </row>
    <row r="1679" spans="1:20">
      <c r="A1679" s="314">
        <v>3372</v>
      </c>
      <c r="B1679" s="315" t="s">
        <v>11</v>
      </c>
      <c r="C1679" s="316" t="s">
        <v>761</v>
      </c>
      <c r="D1679" s="317" t="s">
        <v>195</v>
      </c>
      <c r="E1679" s="317" t="s">
        <v>781</v>
      </c>
      <c r="F1679" s="318" t="s">
        <v>107</v>
      </c>
      <c r="G1679" s="316">
        <v>1175.22</v>
      </c>
      <c r="H1679" s="316" t="s">
        <v>4647</v>
      </c>
      <c r="I1679" s="320" t="s">
        <v>4666</v>
      </c>
      <c r="J1679" s="308" t="s">
        <v>764</v>
      </c>
      <c r="K1679" s="309" t="s">
        <v>781</v>
      </c>
      <c r="L1679" s="321" t="s">
        <v>781</v>
      </c>
      <c r="M1679" s="322" t="s">
        <v>781</v>
      </c>
      <c r="N1679" s="323" t="s">
        <v>781</v>
      </c>
      <c r="O1679" s="324" t="s">
        <v>781</v>
      </c>
      <c r="P1679" s="314" t="s">
        <v>4668</v>
      </c>
      <c r="S1679" s="314">
        <v>3372</v>
      </c>
      <c r="T1679" t="s">
        <v>281</v>
      </c>
    </row>
    <row r="1680" spans="1:20">
      <c r="A1680" s="314">
        <v>3372</v>
      </c>
      <c r="B1680" s="315" t="s">
        <v>11</v>
      </c>
      <c r="C1680" s="316" t="s">
        <v>761</v>
      </c>
      <c r="D1680" s="317" t="s">
        <v>195</v>
      </c>
      <c r="E1680" s="317" t="s">
        <v>781</v>
      </c>
      <c r="F1680" s="318" t="s">
        <v>105</v>
      </c>
      <c r="G1680" s="316">
        <v>6459</v>
      </c>
      <c r="H1680" s="316" t="s">
        <v>4669</v>
      </c>
      <c r="I1680" s="320" t="s">
        <v>4670</v>
      </c>
      <c r="J1680" s="308" t="s">
        <v>764</v>
      </c>
      <c r="K1680" s="309" t="s">
        <v>781</v>
      </c>
      <c r="L1680" s="321" t="s">
        <v>781</v>
      </c>
      <c r="M1680" s="322" t="s">
        <v>781</v>
      </c>
      <c r="N1680" s="323" t="s">
        <v>781</v>
      </c>
      <c r="O1680" s="324" t="s">
        <v>781</v>
      </c>
      <c r="P1680" s="314" t="s">
        <v>4671</v>
      </c>
      <c r="S1680" s="314">
        <v>3372</v>
      </c>
      <c r="T1680" t="s">
        <v>281</v>
      </c>
    </row>
    <row r="1681" spans="1:20">
      <c r="A1681" s="314">
        <v>3372</v>
      </c>
      <c r="B1681" s="315" t="s">
        <v>11</v>
      </c>
      <c r="C1681" s="316" t="s">
        <v>761</v>
      </c>
      <c r="D1681" s="317" t="s">
        <v>195</v>
      </c>
      <c r="E1681" s="317" t="s">
        <v>781</v>
      </c>
      <c r="F1681" s="318" t="s">
        <v>107</v>
      </c>
      <c r="G1681" s="316">
        <v>2800</v>
      </c>
      <c r="H1681" s="316" t="s">
        <v>4672</v>
      </c>
      <c r="I1681" s="320" t="s">
        <v>4673</v>
      </c>
      <c r="J1681" s="308" t="s">
        <v>764</v>
      </c>
      <c r="K1681" s="309" t="s">
        <v>781</v>
      </c>
      <c r="L1681" s="321" t="s">
        <v>781</v>
      </c>
      <c r="M1681" s="322" t="s">
        <v>781</v>
      </c>
      <c r="N1681" s="323" t="s">
        <v>781</v>
      </c>
      <c r="O1681" s="324" t="s">
        <v>781</v>
      </c>
      <c r="P1681" s="314" t="s">
        <v>4674</v>
      </c>
      <c r="S1681" s="314">
        <v>3372</v>
      </c>
      <c r="T1681" t="s">
        <v>281</v>
      </c>
    </row>
    <row r="1682" spans="1:20">
      <c r="A1682" s="314">
        <v>3372</v>
      </c>
      <c r="B1682" s="315" t="s">
        <v>11</v>
      </c>
      <c r="C1682" s="316" t="s">
        <v>761</v>
      </c>
      <c r="D1682" s="317" t="s">
        <v>195</v>
      </c>
      <c r="E1682" s="317" t="s">
        <v>781</v>
      </c>
      <c r="F1682" s="318" t="s">
        <v>107</v>
      </c>
      <c r="G1682" s="316">
        <v>1361.25</v>
      </c>
      <c r="H1682" s="316" t="s">
        <v>1738</v>
      </c>
      <c r="I1682" s="320" t="s">
        <v>4675</v>
      </c>
      <c r="J1682" s="308" t="s">
        <v>764</v>
      </c>
      <c r="K1682" s="309" t="s">
        <v>781</v>
      </c>
      <c r="L1682" s="321" t="s">
        <v>781</v>
      </c>
      <c r="M1682" s="322" t="s">
        <v>781</v>
      </c>
      <c r="N1682" s="323" t="s">
        <v>781</v>
      </c>
      <c r="O1682" s="324" t="s">
        <v>781</v>
      </c>
      <c r="P1682" s="314" t="s">
        <v>4676</v>
      </c>
      <c r="S1682" s="314">
        <v>3372</v>
      </c>
      <c r="T1682" t="s">
        <v>281</v>
      </c>
    </row>
    <row r="1683" spans="1:20">
      <c r="A1683" s="314">
        <v>3372</v>
      </c>
      <c r="B1683" s="315" t="s">
        <v>11</v>
      </c>
      <c r="C1683" s="316" t="s">
        <v>761</v>
      </c>
      <c r="D1683" s="317" t="s">
        <v>195</v>
      </c>
      <c r="E1683" s="317" t="s">
        <v>781</v>
      </c>
      <c r="F1683" s="318" t="s">
        <v>99</v>
      </c>
      <c r="G1683" s="316">
        <v>16339.7</v>
      </c>
      <c r="H1683" s="316" t="s">
        <v>4677</v>
      </c>
      <c r="I1683" s="320" t="s">
        <v>4678</v>
      </c>
      <c r="J1683" s="308" t="s">
        <v>764</v>
      </c>
      <c r="K1683" s="309" t="s">
        <v>781</v>
      </c>
      <c r="L1683" s="321" t="s">
        <v>781</v>
      </c>
      <c r="M1683" s="322" t="s">
        <v>781</v>
      </c>
      <c r="N1683" s="323" t="s">
        <v>781</v>
      </c>
      <c r="O1683" s="324" t="s">
        <v>781</v>
      </c>
      <c r="P1683" s="314" t="s">
        <v>4679</v>
      </c>
      <c r="S1683" s="314">
        <v>3372</v>
      </c>
      <c r="T1683" t="s">
        <v>281</v>
      </c>
    </row>
    <row r="1684" spans="1:20">
      <c r="A1684" s="326">
        <v>3375</v>
      </c>
      <c r="B1684" s="327" t="s">
        <v>11</v>
      </c>
      <c r="C1684" s="304" t="s">
        <v>754</v>
      </c>
      <c r="D1684" s="304" t="s">
        <v>196</v>
      </c>
      <c r="E1684" s="304" t="s">
        <v>755</v>
      </c>
      <c r="F1684" s="328" t="s">
        <v>69</v>
      </c>
      <c r="G1684" s="304">
        <v>86</v>
      </c>
      <c r="H1684" s="304" t="s">
        <v>756</v>
      </c>
      <c r="I1684" s="333" t="s">
        <v>846</v>
      </c>
      <c r="J1684" s="308" t="s">
        <v>819</v>
      </c>
      <c r="K1684" s="334" t="s">
        <v>781</v>
      </c>
      <c r="L1684" s="332" t="s">
        <v>781</v>
      </c>
      <c r="M1684" s="304" t="s">
        <v>781</v>
      </c>
      <c r="N1684" s="304" t="s">
        <v>781</v>
      </c>
      <c r="O1684" s="326" t="s">
        <v>781</v>
      </c>
      <c r="P1684" s="326" t="s">
        <v>4680</v>
      </c>
      <c r="Q1684" s="376"/>
      <c r="R1684" s="376"/>
      <c r="S1684" s="326">
        <v>3375</v>
      </c>
      <c r="T1684" t="s">
        <v>281</v>
      </c>
    </row>
    <row r="1685" spans="1:20">
      <c r="A1685" s="326">
        <v>3375</v>
      </c>
      <c r="B1685" s="327" t="s">
        <v>10</v>
      </c>
      <c r="C1685" s="304" t="s">
        <v>754</v>
      </c>
      <c r="D1685" s="304" t="s">
        <v>192</v>
      </c>
      <c r="E1685" s="304" t="s">
        <v>755</v>
      </c>
      <c r="F1685" s="328" t="s">
        <v>35</v>
      </c>
      <c r="G1685" s="329">
        <v>9934.7099999999991</v>
      </c>
      <c r="H1685" s="304" t="s">
        <v>756</v>
      </c>
      <c r="I1685" s="333" t="s">
        <v>757</v>
      </c>
      <c r="J1685" s="331" t="s">
        <v>781</v>
      </c>
      <c r="K1685" s="312" t="s">
        <v>758</v>
      </c>
      <c r="L1685" s="332" t="s">
        <v>549</v>
      </c>
      <c r="M1685" s="304" t="s">
        <v>781</v>
      </c>
      <c r="N1685" s="304" t="s">
        <v>781</v>
      </c>
      <c r="O1685" s="326" t="s">
        <v>781</v>
      </c>
      <c r="P1685" s="326" t="s">
        <v>4681</v>
      </c>
      <c r="S1685" s="326">
        <v>3375</v>
      </c>
      <c r="T1685" t="s">
        <v>281</v>
      </c>
    </row>
    <row r="1686" spans="1:20">
      <c r="A1686" s="326">
        <v>3331</v>
      </c>
      <c r="B1686" s="327" t="s">
        <v>10</v>
      </c>
      <c r="C1686" s="304" t="s">
        <v>754</v>
      </c>
      <c r="D1686" s="304" t="s">
        <v>192</v>
      </c>
      <c r="E1686" s="304" t="s">
        <v>755</v>
      </c>
      <c r="F1686" s="328" t="s">
        <v>35</v>
      </c>
      <c r="G1686" s="329">
        <v>1095.6600000000001</v>
      </c>
      <c r="H1686" s="304" t="s">
        <v>756</v>
      </c>
      <c r="I1686" s="333" t="s">
        <v>757</v>
      </c>
      <c r="J1686" s="331" t="s">
        <v>781</v>
      </c>
      <c r="K1686" s="312" t="s">
        <v>758</v>
      </c>
      <c r="L1686" s="332" t="s">
        <v>549</v>
      </c>
      <c r="M1686" s="304" t="s">
        <v>781</v>
      </c>
      <c r="N1686" s="304" t="s">
        <v>781</v>
      </c>
      <c r="O1686" s="326" t="s">
        <v>781</v>
      </c>
      <c r="P1686" s="326" t="s">
        <v>4682</v>
      </c>
      <c r="S1686" s="326">
        <v>3331</v>
      </c>
      <c r="T1686" t="s">
        <v>281</v>
      </c>
    </row>
    <row r="1687" spans="1:20">
      <c r="A1687" s="326">
        <v>3406</v>
      </c>
      <c r="B1687" s="327" t="s">
        <v>10</v>
      </c>
      <c r="C1687" s="304" t="s">
        <v>754</v>
      </c>
      <c r="D1687" s="304" t="s">
        <v>192</v>
      </c>
      <c r="E1687" s="304" t="s">
        <v>755</v>
      </c>
      <c r="F1687" s="328" t="s">
        <v>35</v>
      </c>
      <c r="G1687" s="329">
        <v>5980.56</v>
      </c>
      <c r="H1687" s="304" t="s">
        <v>756</v>
      </c>
      <c r="I1687" s="333" t="s">
        <v>757</v>
      </c>
      <c r="J1687" s="331" t="s">
        <v>781</v>
      </c>
      <c r="K1687" s="312" t="s">
        <v>758</v>
      </c>
      <c r="L1687" s="332" t="s">
        <v>549</v>
      </c>
      <c r="M1687" s="304" t="s">
        <v>781</v>
      </c>
      <c r="N1687" s="304" t="s">
        <v>781</v>
      </c>
      <c r="O1687" s="326" t="s">
        <v>781</v>
      </c>
      <c r="P1687" s="326" t="s">
        <v>4683</v>
      </c>
      <c r="S1687" s="326">
        <v>3406</v>
      </c>
      <c r="T1687" t="s">
        <v>281</v>
      </c>
    </row>
    <row r="1688" spans="1:20">
      <c r="A1688" s="326">
        <v>3386</v>
      </c>
      <c r="B1688" s="327" t="s">
        <v>10</v>
      </c>
      <c r="C1688" s="304" t="s">
        <v>754</v>
      </c>
      <c r="D1688" s="304" t="s">
        <v>192</v>
      </c>
      <c r="E1688" s="304" t="s">
        <v>755</v>
      </c>
      <c r="F1688" s="328" t="s">
        <v>35</v>
      </c>
      <c r="G1688" s="329">
        <v>7504.29</v>
      </c>
      <c r="H1688" s="304" t="s">
        <v>756</v>
      </c>
      <c r="I1688" s="333" t="s">
        <v>757</v>
      </c>
      <c r="J1688" s="331" t="s">
        <v>781</v>
      </c>
      <c r="K1688" s="312" t="s">
        <v>758</v>
      </c>
      <c r="L1688" s="332" t="s">
        <v>549</v>
      </c>
      <c r="M1688" s="304" t="s">
        <v>781</v>
      </c>
      <c r="N1688" s="304" t="s">
        <v>781</v>
      </c>
      <c r="O1688" s="326" t="s">
        <v>781</v>
      </c>
      <c r="P1688" s="326" t="s">
        <v>4684</v>
      </c>
      <c r="S1688" s="326">
        <v>3386</v>
      </c>
      <c r="T1688" t="s">
        <v>281</v>
      </c>
    </row>
    <row r="1689" spans="1:20">
      <c r="A1689" s="301">
        <v>3363</v>
      </c>
      <c r="B1689" s="302" t="s">
        <v>11</v>
      </c>
      <c r="C1689" s="303" t="s">
        <v>761</v>
      </c>
      <c r="D1689" s="304" t="s">
        <v>195</v>
      </c>
      <c r="E1689" s="304" t="s">
        <v>781</v>
      </c>
      <c r="F1689" s="305" t="s">
        <v>91</v>
      </c>
      <c r="G1689" s="303">
        <v>6000</v>
      </c>
      <c r="H1689" s="303" t="s">
        <v>4685</v>
      </c>
      <c r="I1689" s="344" t="s">
        <v>4686</v>
      </c>
      <c r="J1689" s="308" t="s">
        <v>11</v>
      </c>
      <c r="K1689" s="309" t="s">
        <v>781</v>
      </c>
      <c r="L1689" s="310" t="s">
        <v>781</v>
      </c>
      <c r="M1689" s="311" t="s">
        <v>781</v>
      </c>
      <c r="N1689" s="312" t="s">
        <v>781</v>
      </c>
      <c r="O1689" s="313" t="s">
        <v>781</v>
      </c>
      <c r="P1689" s="301" t="s">
        <v>4687</v>
      </c>
      <c r="S1689" s="301">
        <v>3363</v>
      </c>
      <c r="T1689" t="s">
        <v>281</v>
      </c>
    </row>
    <row r="1690" spans="1:20">
      <c r="A1690" s="314">
        <v>3363</v>
      </c>
      <c r="B1690" s="315" t="s">
        <v>11</v>
      </c>
      <c r="C1690" s="316" t="s">
        <v>761</v>
      </c>
      <c r="D1690" s="317" t="s">
        <v>195</v>
      </c>
      <c r="E1690" s="317" t="s">
        <v>781</v>
      </c>
      <c r="F1690" s="318" t="s">
        <v>85</v>
      </c>
      <c r="G1690" s="316">
        <v>3780.16</v>
      </c>
      <c r="H1690" s="316" t="s">
        <v>1597</v>
      </c>
      <c r="I1690" s="320" t="s">
        <v>4688</v>
      </c>
      <c r="J1690" s="308" t="s">
        <v>11</v>
      </c>
      <c r="K1690" s="309" t="s">
        <v>781</v>
      </c>
      <c r="L1690" s="321" t="s">
        <v>781</v>
      </c>
      <c r="M1690" s="322" t="s">
        <v>781</v>
      </c>
      <c r="N1690" s="323" t="s">
        <v>781</v>
      </c>
      <c r="O1690" s="324" t="s">
        <v>781</v>
      </c>
      <c r="P1690" s="314" t="s">
        <v>4689</v>
      </c>
      <c r="S1690" s="314">
        <v>3363</v>
      </c>
      <c r="T1690" t="s">
        <v>281</v>
      </c>
    </row>
    <row r="1691" spans="1:20">
      <c r="A1691" s="314">
        <v>3363</v>
      </c>
      <c r="B1691" s="315" t="s">
        <v>11</v>
      </c>
      <c r="C1691" s="316" t="s">
        <v>761</v>
      </c>
      <c r="D1691" s="317" t="s">
        <v>195</v>
      </c>
      <c r="E1691" s="317" t="s">
        <v>781</v>
      </c>
      <c r="F1691" s="318" t="s">
        <v>85</v>
      </c>
      <c r="G1691" s="316">
        <v>1673.71</v>
      </c>
      <c r="H1691" s="316" t="s">
        <v>1597</v>
      </c>
      <c r="I1691" s="320" t="s">
        <v>4688</v>
      </c>
      <c r="J1691" s="308" t="s">
        <v>11</v>
      </c>
      <c r="K1691" s="309" t="s">
        <v>781</v>
      </c>
      <c r="L1691" s="321" t="s">
        <v>781</v>
      </c>
      <c r="M1691" s="322" t="s">
        <v>781</v>
      </c>
      <c r="N1691" s="323" t="s">
        <v>781</v>
      </c>
      <c r="O1691" s="324" t="s">
        <v>781</v>
      </c>
      <c r="P1691" s="314" t="s">
        <v>4690</v>
      </c>
      <c r="S1691" s="314">
        <v>3363</v>
      </c>
      <c r="T1691" t="s">
        <v>281</v>
      </c>
    </row>
    <row r="1692" spans="1:20">
      <c r="A1692" s="314">
        <v>3363</v>
      </c>
      <c r="B1692" s="315" t="s">
        <v>11</v>
      </c>
      <c r="C1692" s="316" t="s">
        <v>761</v>
      </c>
      <c r="D1692" s="317" t="s">
        <v>195</v>
      </c>
      <c r="E1692" s="317" t="s">
        <v>781</v>
      </c>
      <c r="F1692" s="318" t="s">
        <v>103</v>
      </c>
      <c r="G1692" s="316">
        <v>1296.6199999999999</v>
      </c>
      <c r="H1692" s="316" t="s">
        <v>4691</v>
      </c>
      <c r="I1692" s="320" t="s">
        <v>4692</v>
      </c>
      <c r="J1692" s="308" t="s">
        <v>11</v>
      </c>
      <c r="K1692" s="309" t="s">
        <v>781</v>
      </c>
      <c r="L1692" s="321" t="s">
        <v>781</v>
      </c>
      <c r="M1692" s="322" t="s">
        <v>781</v>
      </c>
      <c r="N1692" s="323" t="s">
        <v>781</v>
      </c>
      <c r="O1692" s="324" t="s">
        <v>781</v>
      </c>
      <c r="P1692" s="314" t="s">
        <v>4693</v>
      </c>
      <c r="S1692" s="314">
        <v>3363</v>
      </c>
      <c r="T1692" t="s">
        <v>281</v>
      </c>
    </row>
    <row r="1693" spans="1:20">
      <c r="A1693" s="326">
        <v>3355</v>
      </c>
      <c r="B1693" s="327" t="s">
        <v>10</v>
      </c>
      <c r="C1693" s="304" t="s">
        <v>754</v>
      </c>
      <c r="D1693" s="304" t="s">
        <v>192</v>
      </c>
      <c r="E1693" s="304" t="s">
        <v>755</v>
      </c>
      <c r="F1693" s="328" t="s">
        <v>35</v>
      </c>
      <c r="G1693" s="329">
        <v>8072.49</v>
      </c>
      <c r="H1693" s="304" t="s">
        <v>756</v>
      </c>
      <c r="I1693" s="333" t="s">
        <v>757</v>
      </c>
      <c r="J1693" s="331" t="s">
        <v>781</v>
      </c>
      <c r="K1693" s="312" t="s">
        <v>758</v>
      </c>
      <c r="L1693" s="332" t="s">
        <v>549</v>
      </c>
      <c r="M1693" s="304" t="s">
        <v>781</v>
      </c>
      <c r="N1693" s="304" t="s">
        <v>781</v>
      </c>
      <c r="O1693" s="326" t="s">
        <v>781</v>
      </c>
      <c r="P1693" s="326" t="s">
        <v>4694</v>
      </c>
      <c r="S1693" s="326">
        <v>3355</v>
      </c>
      <c r="T1693" t="s">
        <v>281</v>
      </c>
    </row>
    <row r="1694" spans="1:20">
      <c r="A1694" s="326">
        <v>3342</v>
      </c>
      <c r="B1694" s="327" t="s">
        <v>10</v>
      </c>
      <c r="C1694" s="304" t="s">
        <v>754</v>
      </c>
      <c r="D1694" s="304" t="s">
        <v>192</v>
      </c>
      <c r="E1694" s="304" t="s">
        <v>755</v>
      </c>
      <c r="F1694" s="328" t="s">
        <v>35</v>
      </c>
      <c r="G1694" s="329">
        <v>14797.18</v>
      </c>
      <c r="H1694" s="304" t="s">
        <v>756</v>
      </c>
      <c r="I1694" s="333" t="s">
        <v>757</v>
      </c>
      <c r="J1694" s="331" t="s">
        <v>781</v>
      </c>
      <c r="K1694" s="312" t="s">
        <v>758</v>
      </c>
      <c r="L1694" s="332" t="s">
        <v>549</v>
      </c>
      <c r="M1694" s="304" t="s">
        <v>781</v>
      </c>
      <c r="N1694" s="304" t="s">
        <v>781</v>
      </c>
      <c r="O1694" s="326" t="s">
        <v>781</v>
      </c>
      <c r="P1694" s="326" t="s">
        <v>4695</v>
      </c>
      <c r="S1694" s="326">
        <v>3342</v>
      </c>
      <c r="T1694" t="s">
        <v>281</v>
      </c>
    </row>
    <row r="1695" spans="1:20">
      <c r="A1695" s="301">
        <v>3342</v>
      </c>
      <c r="B1695" s="302" t="s">
        <v>11</v>
      </c>
      <c r="C1695" s="303" t="s">
        <v>761</v>
      </c>
      <c r="D1695" s="304" t="s">
        <v>195</v>
      </c>
      <c r="E1695" s="304" t="s">
        <v>781</v>
      </c>
      <c r="F1695" s="305" t="s">
        <v>57</v>
      </c>
      <c r="G1695" s="303">
        <v>298</v>
      </c>
      <c r="H1695" s="303" t="s">
        <v>1074</v>
      </c>
      <c r="I1695" s="344" t="s">
        <v>4696</v>
      </c>
      <c r="J1695" s="308" t="s">
        <v>764</v>
      </c>
      <c r="K1695" s="309" t="s">
        <v>781</v>
      </c>
      <c r="L1695" s="310" t="s">
        <v>781</v>
      </c>
      <c r="M1695" s="311" t="s">
        <v>781</v>
      </c>
      <c r="N1695" s="312" t="s">
        <v>781</v>
      </c>
      <c r="O1695" s="313" t="s">
        <v>781</v>
      </c>
      <c r="P1695" s="301" t="s">
        <v>4697</v>
      </c>
      <c r="S1695" s="301">
        <v>3342</v>
      </c>
      <c r="T1695" t="s">
        <v>281</v>
      </c>
    </row>
    <row r="1696" spans="1:20">
      <c r="A1696" s="314">
        <v>3342</v>
      </c>
      <c r="B1696" s="315" t="s">
        <v>11</v>
      </c>
      <c r="C1696" s="316" t="s">
        <v>761</v>
      </c>
      <c r="D1696" s="317" t="s">
        <v>195</v>
      </c>
      <c r="E1696" s="317" t="s">
        <v>781</v>
      </c>
      <c r="F1696" s="318" t="s">
        <v>57</v>
      </c>
      <c r="G1696" s="316">
        <v>1305</v>
      </c>
      <c r="H1696" s="316" t="s">
        <v>4698</v>
      </c>
      <c r="I1696" s="320" t="s">
        <v>4699</v>
      </c>
      <c r="J1696" s="308" t="s">
        <v>764</v>
      </c>
      <c r="K1696" s="309" t="s">
        <v>781</v>
      </c>
      <c r="L1696" s="321" t="s">
        <v>781</v>
      </c>
      <c r="M1696" s="322" t="s">
        <v>781</v>
      </c>
      <c r="N1696" s="323" t="s">
        <v>781</v>
      </c>
      <c r="O1696" s="324" t="s">
        <v>781</v>
      </c>
      <c r="P1696" s="314" t="s">
        <v>4700</v>
      </c>
      <c r="S1696" s="314">
        <v>3342</v>
      </c>
      <c r="T1696" t="s">
        <v>281</v>
      </c>
    </row>
    <row r="1697" spans="1:20">
      <c r="A1697" s="314">
        <v>3342</v>
      </c>
      <c r="B1697" s="315" t="s">
        <v>11</v>
      </c>
      <c r="C1697" s="316" t="s">
        <v>761</v>
      </c>
      <c r="D1697" s="317" t="s">
        <v>195</v>
      </c>
      <c r="E1697" s="317" t="s">
        <v>781</v>
      </c>
      <c r="F1697" s="318" t="s">
        <v>83</v>
      </c>
      <c r="G1697" s="316">
        <v>2536.5500000000002</v>
      </c>
      <c r="H1697" s="316" t="s">
        <v>782</v>
      </c>
      <c r="I1697" s="320" t="s">
        <v>4701</v>
      </c>
      <c r="J1697" s="308" t="s">
        <v>764</v>
      </c>
      <c r="K1697" s="309" t="s">
        <v>781</v>
      </c>
      <c r="L1697" s="321" t="s">
        <v>781</v>
      </c>
      <c r="M1697" s="322" t="s">
        <v>781</v>
      </c>
      <c r="N1697" s="323" t="s">
        <v>781</v>
      </c>
      <c r="O1697" s="324" t="s">
        <v>781</v>
      </c>
      <c r="P1697" s="314" t="s">
        <v>4702</v>
      </c>
      <c r="S1697" s="314">
        <v>3342</v>
      </c>
      <c r="T1697" t="s">
        <v>281</v>
      </c>
    </row>
    <row r="1698" spans="1:20">
      <c r="A1698" s="314">
        <v>3342</v>
      </c>
      <c r="B1698" s="315" t="s">
        <v>11</v>
      </c>
      <c r="C1698" s="316" t="s">
        <v>761</v>
      </c>
      <c r="D1698" s="317" t="s">
        <v>195</v>
      </c>
      <c r="E1698" s="317" t="s">
        <v>781</v>
      </c>
      <c r="F1698" s="318" t="s">
        <v>101</v>
      </c>
      <c r="G1698" s="316">
        <v>3793.2</v>
      </c>
      <c r="H1698" s="316" t="s">
        <v>2275</v>
      </c>
      <c r="I1698" s="320" t="s">
        <v>4703</v>
      </c>
      <c r="J1698" s="308" t="s">
        <v>764</v>
      </c>
      <c r="K1698" s="309" t="s">
        <v>781</v>
      </c>
      <c r="L1698" s="321" t="s">
        <v>781</v>
      </c>
      <c r="M1698" s="322" t="s">
        <v>781</v>
      </c>
      <c r="N1698" s="323" t="s">
        <v>781</v>
      </c>
      <c r="O1698" s="324" t="s">
        <v>781</v>
      </c>
      <c r="P1698" s="314" t="s">
        <v>4704</v>
      </c>
      <c r="S1698" s="314">
        <v>3342</v>
      </c>
      <c r="T1698" t="s">
        <v>281</v>
      </c>
    </row>
    <row r="1699" spans="1:20">
      <c r="A1699" s="326">
        <v>3367</v>
      </c>
      <c r="B1699" s="327" t="s">
        <v>11</v>
      </c>
      <c r="C1699" s="304" t="s">
        <v>754</v>
      </c>
      <c r="D1699" s="304" t="s">
        <v>196</v>
      </c>
      <c r="E1699" s="304" t="s">
        <v>755</v>
      </c>
      <c r="F1699" s="328" t="s">
        <v>110</v>
      </c>
      <c r="G1699" s="304">
        <v>130.9</v>
      </c>
      <c r="H1699" s="304" t="s">
        <v>756</v>
      </c>
      <c r="I1699" s="333" t="s">
        <v>1007</v>
      </c>
      <c r="J1699" s="308" t="s">
        <v>819</v>
      </c>
      <c r="K1699" s="334" t="s">
        <v>781</v>
      </c>
      <c r="L1699" s="332" t="s">
        <v>781</v>
      </c>
      <c r="M1699" s="304" t="s">
        <v>781</v>
      </c>
      <c r="N1699" s="304" t="s">
        <v>781</v>
      </c>
      <c r="O1699" s="326" t="s">
        <v>781</v>
      </c>
      <c r="P1699" s="326" t="s">
        <v>4705</v>
      </c>
      <c r="S1699" s="326">
        <v>3367</v>
      </c>
      <c r="T1699" t="s">
        <v>281</v>
      </c>
    </row>
    <row r="1700" spans="1:20">
      <c r="A1700" s="326">
        <v>3367</v>
      </c>
      <c r="B1700" s="327" t="s">
        <v>10</v>
      </c>
      <c r="C1700" s="304" t="s">
        <v>754</v>
      </c>
      <c r="D1700" s="304" t="s">
        <v>192</v>
      </c>
      <c r="E1700" s="304" t="s">
        <v>755</v>
      </c>
      <c r="F1700" s="328" t="s">
        <v>35</v>
      </c>
      <c r="G1700" s="329">
        <v>4056.44</v>
      </c>
      <c r="H1700" s="304" t="s">
        <v>756</v>
      </c>
      <c r="I1700" s="333" t="s">
        <v>757</v>
      </c>
      <c r="J1700" s="331" t="s">
        <v>781</v>
      </c>
      <c r="K1700" s="312" t="s">
        <v>758</v>
      </c>
      <c r="L1700" s="332" t="s">
        <v>549</v>
      </c>
      <c r="M1700" s="304" t="s">
        <v>781</v>
      </c>
      <c r="N1700" s="304" t="s">
        <v>781</v>
      </c>
      <c r="O1700" s="326" t="s">
        <v>781</v>
      </c>
      <c r="P1700" s="326" t="s">
        <v>4706</v>
      </c>
      <c r="S1700" s="326">
        <v>3367</v>
      </c>
      <c r="T1700" t="s">
        <v>281</v>
      </c>
    </row>
    <row r="1701" spans="1:20">
      <c r="A1701" s="326">
        <v>3010</v>
      </c>
      <c r="B1701" s="327" t="s">
        <v>10</v>
      </c>
      <c r="C1701" s="304" t="s">
        <v>754</v>
      </c>
      <c r="D1701" s="304" t="s">
        <v>192</v>
      </c>
      <c r="E1701" s="304" t="s">
        <v>755</v>
      </c>
      <c r="F1701" s="328" t="s">
        <v>35</v>
      </c>
      <c r="G1701" s="329">
        <v>17910.25</v>
      </c>
      <c r="H1701" s="304" t="s">
        <v>756</v>
      </c>
      <c r="I1701" s="333" t="s">
        <v>757</v>
      </c>
      <c r="J1701" s="331" t="s">
        <v>781</v>
      </c>
      <c r="K1701" s="312" t="s">
        <v>758</v>
      </c>
      <c r="L1701" s="332" t="s">
        <v>549</v>
      </c>
      <c r="M1701" s="304" t="s">
        <v>781</v>
      </c>
      <c r="N1701" s="304" t="s">
        <v>781</v>
      </c>
      <c r="O1701" s="326" t="s">
        <v>781</v>
      </c>
      <c r="P1701" s="326" t="s">
        <v>4707</v>
      </c>
      <c r="S1701" s="326">
        <v>3010</v>
      </c>
      <c r="T1701" t="s">
        <v>281</v>
      </c>
    </row>
    <row r="1702" spans="1:20">
      <c r="A1702" s="314">
        <v>3010</v>
      </c>
      <c r="B1702" s="315" t="s">
        <v>11</v>
      </c>
      <c r="C1702" s="316" t="s">
        <v>761</v>
      </c>
      <c r="D1702" s="317" t="s">
        <v>195</v>
      </c>
      <c r="E1702" s="317" t="s">
        <v>781</v>
      </c>
      <c r="F1702" s="318" t="s">
        <v>103</v>
      </c>
      <c r="G1702" s="316">
        <v>18631.990000000002</v>
      </c>
      <c r="H1702" s="316" t="s">
        <v>1641</v>
      </c>
      <c r="I1702" s="320" t="s">
        <v>4708</v>
      </c>
      <c r="J1702" s="308" t="s">
        <v>764</v>
      </c>
      <c r="K1702" s="309" t="s">
        <v>781</v>
      </c>
      <c r="L1702" s="321" t="s">
        <v>781</v>
      </c>
      <c r="M1702" s="322" t="s">
        <v>781</v>
      </c>
      <c r="N1702" s="323" t="s">
        <v>781</v>
      </c>
      <c r="O1702" s="324" t="s">
        <v>781</v>
      </c>
      <c r="P1702" s="314" t="s">
        <v>4709</v>
      </c>
      <c r="S1702" s="314">
        <v>3010</v>
      </c>
      <c r="T1702" t="s">
        <v>281</v>
      </c>
    </row>
    <row r="1703" spans="1:20">
      <c r="A1703" s="314">
        <v>3010</v>
      </c>
      <c r="B1703" s="315" t="s">
        <v>11</v>
      </c>
      <c r="C1703" s="316" t="s">
        <v>761</v>
      </c>
      <c r="D1703" s="317" t="s">
        <v>195</v>
      </c>
      <c r="E1703" s="317" t="s">
        <v>781</v>
      </c>
      <c r="F1703" s="318" t="s">
        <v>110</v>
      </c>
      <c r="G1703" s="316">
        <v>6750</v>
      </c>
      <c r="H1703" s="316" t="s">
        <v>4710</v>
      </c>
      <c r="I1703" s="320" t="s">
        <v>4711</v>
      </c>
      <c r="J1703" s="308" t="s">
        <v>764</v>
      </c>
      <c r="K1703" s="309" t="s">
        <v>781</v>
      </c>
      <c r="L1703" s="321" t="s">
        <v>781</v>
      </c>
      <c r="M1703" s="322" t="s">
        <v>781</v>
      </c>
      <c r="N1703" s="323" t="s">
        <v>781</v>
      </c>
      <c r="O1703" s="324" t="s">
        <v>781</v>
      </c>
      <c r="P1703" s="314" t="s">
        <v>4712</v>
      </c>
      <c r="S1703" s="314">
        <v>3010</v>
      </c>
      <c r="T1703" t="s">
        <v>281</v>
      </c>
    </row>
    <row r="1704" spans="1:20">
      <c r="A1704" s="314">
        <v>3010</v>
      </c>
      <c r="B1704" s="315" t="s">
        <v>11</v>
      </c>
      <c r="C1704" s="316" t="s">
        <v>761</v>
      </c>
      <c r="D1704" s="317" t="s">
        <v>195</v>
      </c>
      <c r="E1704" s="317" t="s">
        <v>781</v>
      </c>
      <c r="F1704" s="318" t="s">
        <v>57</v>
      </c>
      <c r="G1704" s="316">
        <v>1125</v>
      </c>
      <c r="H1704" s="316" t="s">
        <v>4512</v>
      </c>
      <c r="I1704" s="320" t="s">
        <v>4713</v>
      </c>
      <c r="J1704" s="308" t="s">
        <v>764</v>
      </c>
      <c r="K1704" s="309" t="s">
        <v>781</v>
      </c>
      <c r="L1704" s="321" t="s">
        <v>781</v>
      </c>
      <c r="M1704" s="322" t="s">
        <v>781</v>
      </c>
      <c r="N1704" s="323" t="s">
        <v>781</v>
      </c>
      <c r="O1704" s="324" t="s">
        <v>781</v>
      </c>
      <c r="P1704" s="314" t="s">
        <v>4714</v>
      </c>
      <c r="S1704" s="314">
        <v>3010</v>
      </c>
      <c r="T1704" t="s">
        <v>281</v>
      </c>
    </row>
    <row r="1705" spans="1:20">
      <c r="A1705" s="314">
        <v>3010</v>
      </c>
      <c r="B1705" s="315" t="s">
        <v>11</v>
      </c>
      <c r="C1705" s="316" t="s">
        <v>761</v>
      </c>
      <c r="D1705" s="317" t="s">
        <v>195</v>
      </c>
      <c r="E1705" s="317" t="s">
        <v>781</v>
      </c>
      <c r="F1705" s="318" t="s">
        <v>57</v>
      </c>
      <c r="G1705" s="316">
        <v>3280.3</v>
      </c>
      <c r="H1705" s="316" t="s">
        <v>1587</v>
      </c>
      <c r="I1705" s="320" t="s">
        <v>4715</v>
      </c>
      <c r="J1705" s="308" t="s">
        <v>764</v>
      </c>
      <c r="K1705" s="309" t="s">
        <v>781</v>
      </c>
      <c r="L1705" s="321" t="s">
        <v>781</v>
      </c>
      <c r="M1705" s="322" t="s">
        <v>781</v>
      </c>
      <c r="N1705" s="323" t="s">
        <v>781</v>
      </c>
      <c r="O1705" s="324" t="s">
        <v>781</v>
      </c>
      <c r="P1705" s="314" t="s">
        <v>4716</v>
      </c>
      <c r="S1705" s="314">
        <v>3010</v>
      </c>
      <c r="T1705" t="s">
        <v>281</v>
      </c>
    </row>
    <row r="1706" spans="1:20">
      <c r="A1706" s="314">
        <v>3010</v>
      </c>
      <c r="B1706" s="315" t="s">
        <v>11</v>
      </c>
      <c r="C1706" s="316" t="s">
        <v>761</v>
      </c>
      <c r="D1706" s="317" t="s">
        <v>195</v>
      </c>
      <c r="E1706" s="317" t="s">
        <v>781</v>
      </c>
      <c r="F1706" s="318" t="s">
        <v>57</v>
      </c>
      <c r="G1706" s="316">
        <v>2000</v>
      </c>
      <c r="H1706" s="316" t="s">
        <v>4717</v>
      </c>
      <c r="I1706" s="320" t="s">
        <v>4718</v>
      </c>
      <c r="J1706" s="308" t="s">
        <v>764</v>
      </c>
      <c r="K1706" s="309" t="s">
        <v>781</v>
      </c>
      <c r="L1706" s="321" t="s">
        <v>781</v>
      </c>
      <c r="M1706" s="322" t="s">
        <v>781</v>
      </c>
      <c r="N1706" s="323" t="s">
        <v>781</v>
      </c>
      <c r="O1706" s="324" t="s">
        <v>781</v>
      </c>
      <c r="P1706" s="314" t="s">
        <v>4719</v>
      </c>
      <c r="S1706" s="314">
        <v>3010</v>
      </c>
      <c r="T1706" t="s">
        <v>281</v>
      </c>
    </row>
    <row r="1707" spans="1:20">
      <c r="A1707" s="314">
        <v>3010</v>
      </c>
      <c r="B1707" s="315" t="s">
        <v>11</v>
      </c>
      <c r="C1707" s="316" t="s">
        <v>761</v>
      </c>
      <c r="D1707" s="317" t="s">
        <v>195</v>
      </c>
      <c r="E1707" s="317" t="s">
        <v>781</v>
      </c>
      <c r="F1707" s="318" t="s">
        <v>83</v>
      </c>
      <c r="G1707" s="316">
        <v>860.78</v>
      </c>
      <c r="H1707" s="316" t="s">
        <v>2743</v>
      </c>
      <c r="I1707" s="320" t="s">
        <v>4720</v>
      </c>
      <c r="J1707" s="308" t="s">
        <v>764</v>
      </c>
      <c r="K1707" s="309" t="s">
        <v>781</v>
      </c>
      <c r="L1707" s="321" t="s">
        <v>781</v>
      </c>
      <c r="M1707" s="322" t="s">
        <v>781</v>
      </c>
      <c r="N1707" s="323" t="s">
        <v>781</v>
      </c>
      <c r="O1707" s="324" t="s">
        <v>781</v>
      </c>
      <c r="P1707" s="314" t="s">
        <v>4721</v>
      </c>
      <c r="S1707" s="314">
        <v>3010</v>
      </c>
      <c r="T1707" t="s">
        <v>281</v>
      </c>
    </row>
    <row r="1708" spans="1:20">
      <c r="A1708" s="314">
        <v>3010</v>
      </c>
      <c r="B1708" s="315" t="s">
        <v>11</v>
      </c>
      <c r="C1708" s="316" t="s">
        <v>761</v>
      </c>
      <c r="D1708" s="317" t="s">
        <v>195</v>
      </c>
      <c r="E1708" s="317" t="s">
        <v>781</v>
      </c>
      <c r="F1708" s="318" t="s">
        <v>57</v>
      </c>
      <c r="G1708" s="316">
        <v>1471.27</v>
      </c>
      <c r="H1708" s="316" t="s">
        <v>1140</v>
      </c>
      <c r="I1708" s="320" t="s">
        <v>4722</v>
      </c>
      <c r="J1708" s="308" t="s">
        <v>764</v>
      </c>
      <c r="K1708" s="309" t="s">
        <v>781</v>
      </c>
      <c r="L1708" s="321" t="s">
        <v>781</v>
      </c>
      <c r="M1708" s="322" t="s">
        <v>781</v>
      </c>
      <c r="N1708" s="323" t="s">
        <v>781</v>
      </c>
      <c r="O1708" s="324" t="s">
        <v>781</v>
      </c>
      <c r="P1708" s="314" t="s">
        <v>4723</v>
      </c>
      <c r="S1708" s="314">
        <v>3010</v>
      </c>
      <c r="T1708" t="s">
        <v>281</v>
      </c>
    </row>
    <row r="1709" spans="1:20">
      <c r="A1709" s="314">
        <v>3010</v>
      </c>
      <c r="B1709" s="315" t="s">
        <v>11</v>
      </c>
      <c r="C1709" s="316" t="s">
        <v>761</v>
      </c>
      <c r="D1709" s="317" t="s">
        <v>195</v>
      </c>
      <c r="E1709" s="317" t="s">
        <v>781</v>
      </c>
      <c r="F1709" s="318" t="s">
        <v>57</v>
      </c>
      <c r="G1709" s="316">
        <v>500.25</v>
      </c>
      <c r="H1709" s="316" t="s">
        <v>4724</v>
      </c>
      <c r="I1709" s="320" t="s">
        <v>4725</v>
      </c>
      <c r="J1709" s="308" t="s">
        <v>764</v>
      </c>
      <c r="K1709" s="309" t="s">
        <v>781</v>
      </c>
      <c r="L1709" s="321" t="s">
        <v>781</v>
      </c>
      <c r="M1709" s="322" t="s">
        <v>781</v>
      </c>
      <c r="N1709" s="323" t="s">
        <v>781</v>
      </c>
      <c r="O1709" s="324" t="s">
        <v>781</v>
      </c>
      <c r="P1709" s="314" t="s">
        <v>4726</v>
      </c>
      <c r="S1709" s="314">
        <v>3010</v>
      </c>
      <c r="T1709" t="s">
        <v>281</v>
      </c>
    </row>
    <row r="1710" spans="1:20">
      <c r="A1710" s="314">
        <v>3010</v>
      </c>
      <c r="B1710" s="315" t="s">
        <v>11</v>
      </c>
      <c r="C1710" s="316" t="s">
        <v>761</v>
      </c>
      <c r="D1710" s="317" t="s">
        <v>195</v>
      </c>
      <c r="E1710" s="317" t="s">
        <v>781</v>
      </c>
      <c r="F1710" s="318" t="s">
        <v>97</v>
      </c>
      <c r="G1710" s="316">
        <v>315</v>
      </c>
      <c r="H1710" s="316" t="s">
        <v>4727</v>
      </c>
      <c r="I1710" s="320" t="s">
        <v>4728</v>
      </c>
      <c r="J1710" s="308" t="s">
        <v>764</v>
      </c>
      <c r="K1710" s="309" t="s">
        <v>781</v>
      </c>
      <c r="L1710" s="321" t="s">
        <v>781</v>
      </c>
      <c r="M1710" s="322" t="s">
        <v>781</v>
      </c>
      <c r="N1710" s="323" t="s">
        <v>781</v>
      </c>
      <c r="O1710" s="324" t="s">
        <v>781</v>
      </c>
      <c r="P1710" s="314" t="s">
        <v>4729</v>
      </c>
      <c r="S1710" s="314">
        <v>3010</v>
      </c>
      <c r="T1710" t="s">
        <v>281</v>
      </c>
    </row>
    <row r="1711" spans="1:20">
      <c r="A1711" s="314">
        <v>3010</v>
      </c>
      <c r="B1711" s="315" t="s">
        <v>11</v>
      </c>
      <c r="C1711" s="316" t="s">
        <v>754</v>
      </c>
      <c r="D1711" s="317" t="s">
        <v>196</v>
      </c>
      <c r="E1711" s="317" t="s">
        <v>781</v>
      </c>
      <c r="F1711" s="318" t="s">
        <v>71</v>
      </c>
      <c r="G1711" s="316">
        <v>255.2</v>
      </c>
      <c r="H1711" s="316" t="s">
        <v>4730</v>
      </c>
      <c r="I1711" s="320" t="s">
        <v>4731</v>
      </c>
      <c r="J1711" s="308" t="s">
        <v>764</v>
      </c>
      <c r="K1711" s="309" t="s">
        <v>781</v>
      </c>
      <c r="L1711" s="321" t="s">
        <v>781</v>
      </c>
      <c r="M1711" s="322" t="s">
        <v>781</v>
      </c>
      <c r="N1711" s="323" t="s">
        <v>781</v>
      </c>
      <c r="O1711" s="324" t="s">
        <v>781</v>
      </c>
      <c r="P1711" s="314" t="s">
        <v>4732</v>
      </c>
      <c r="S1711" s="314">
        <v>3010</v>
      </c>
      <c r="T1711" t="s">
        <v>281</v>
      </c>
    </row>
    <row r="1712" spans="1:20">
      <c r="A1712" s="314">
        <v>3010</v>
      </c>
      <c r="B1712" s="315" t="s">
        <v>11</v>
      </c>
      <c r="C1712" s="316" t="s">
        <v>761</v>
      </c>
      <c r="D1712" s="317" t="s">
        <v>195</v>
      </c>
      <c r="E1712" s="317" t="s">
        <v>781</v>
      </c>
      <c r="F1712" s="318" t="s">
        <v>57</v>
      </c>
      <c r="G1712" s="316">
        <v>958.53</v>
      </c>
      <c r="H1712" s="316" t="s">
        <v>1394</v>
      </c>
      <c r="I1712" s="320" t="s">
        <v>4715</v>
      </c>
      <c r="J1712" s="308" t="s">
        <v>764</v>
      </c>
      <c r="K1712" s="309" t="s">
        <v>781</v>
      </c>
      <c r="L1712" s="321" t="s">
        <v>781</v>
      </c>
      <c r="M1712" s="322" t="s">
        <v>781</v>
      </c>
      <c r="N1712" s="323" t="s">
        <v>781</v>
      </c>
      <c r="O1712" s="324" t="s">
        <v>781</v>
      </c>
      <c r="P1712" s="314" t="s">
        <v>4733</v>
      </c>
      <c r="S1712" s="314">
        <v>3010</v>
      </c>
      <c r="T1712" t="s">
        <v>281</v>
      </c>
    </row>
    <row r="1713" spans="1:20">
      <c r="A1713" s="314">
        <v>3010</v>
      </c>
      <c r="B1713" s="315" t="s">
        <v>11</v>
      </c>
      <c r="C1713" s="316" t="s">
        <v>761</v>
      </c>
      <c r="D1713" s="317" t="s">
        <v>195</v>
      </c>
      <c r="E1713" s="317" t="s">
        <v>781</v>
      </c>
      <c r="F1713" s="318" t="s">
        <v>91</v>
      </c>
      <c r="G1713" s="316">
        <v>70</v>
      </c>
      <c r="H1713" s="316" t="s">
        <v>4734</v>
      </c>
      <c r="I1713" s="320" t="s">
        <v>4735</v>
      </c>
      <c r="J1713" s="308" t="s">
        <v>764</v>
      </c>
      <c r="K1713" s="309" t="s">
        <v>781</v>
      </c>
      <c r="L1713" s="321" t="s">
        <v>781</v>
      </c>
      <c r="M1713" s="322" t="s">
        <v>781</v>
      </c>
      <c r="N1713" s="323" t="s">
        <v>781</v>
      </c>
      <c r="O1713" s="324" t="s">
        <v>781</v>
      </c>
      <c r="P1713" s="314" t="s">
        <v>4736</v>
      </c>
      <c r="S1713" s="314">
        <v>3010</v>
      </c>
      <c r="T1713" t="s">
        <v>281</v>
      </c>
    </row>
    <row r="1714" spans="1:20">
      <c r="A1714" s="314">
        <v>3010</v>
      </c>
      <c r="B1714" s="315" t="s">
        <v>11</v>
      </c>
      <c r="C1714" s="316" t="s">
        <v>761</v>
      </c>
      <c r="D1714" s="317" t="s">
        <v>195</v>
      </c>
      <c r="E1714" s="317" t="s">
        <v>781</v>
      </c>
      <c r="F1714" s="318" t="s">
        <v>91</v>
      </c>
      <c r="G1714" s="316">
        <v>48.97</v>
      </c>
      <c r="H1714" s="316" t="s">
        <v>4737</v>
      </c>
      <c r="I1714" s="320" t="s">
        <v>4738</v>
      </c>
      <c r="J1714" s="308" t="s">
        <v>764</v>
      </c>
      <c r="K1714" s="309" t="s">
        <v>781</v>
      </c>
      <c r="L1714" s="321" t="s">
        <v>781</v>
      </c>
      <c r="M1714" s="322" t="s">
        <v>781</v>
      </c>
      <c r="N1714" s="323" t="s">
        <v>781</v>
      </c>
      <c r="O1714" s="324" t="s">
        <v>781</v>
      </c>
      <c r="P1714" s="314" t="s">
        <v>4739</v>
      </c>
      <c r="S1714" s="314">
        <v>3010</v>
      </c>
      <c r="T1714" t="s">
        <v>281</v>
      </c>
    </row>
    <row r="1715" spans="1:20">
      <c r="A1715" s="314">
        <v>3010</v>
      </c>
      <c r="B1715" s="315" t="s">
        <v>11</v>
      </c>
      <c r="C1715" s="316" t="s">
        <v>754</v>
      </c>
      <c r="D1715" s="317" t="s">
        <v>196</v>
      </c>
      <c r="E1715" s="317" t="s">
        <v>781</v>
      </c>
      <c r="F1715" s="318" t="s">
        <v>77</v>
      </c>
      <c r="G1715" s="316">
        <v>3101.57</v>
      </c>
      <c r="H1715" s="316" t="s">
        <v>4740</v>
      </c>
      <c r="I1715" s="320" t="s">
        <v>4741</v>
      </c>
      <c r="J1715" s="308" t="s">
        <v>764</v>
      </c>
      <c r="K1715" s="309" t="s">
        <v>781</v>
      </c>
      <c r="L1715" s="321" t="s">
        <v>781</v>
      </c>
      <c r="M1715" s="322" t="s">
        <v>781</v>
      </c>
      <c r="N1715" s="323" t="s">
        <v>781</v>
      </c>
      <c r="O1715" s="324" t="s">
        <v>781</v>
      </c>
      <c r="P1715" s="314" t="s">
        <v>4742</v>
      </c>
      <c r="S1715" s="314">
        <v>3010</v>
      </c>
      <c r="T1715" t="s">
        <v>281</v>
      </c>
    </row>
    <row r="1716" spans="1:20">
      <c r="A1716" s="314">
        <v>3010</v>
      </c>
      <c r="B1716" s="315" t="s">
        <v>11</v>
      </c>
      <c r="C1716" s="316" t="s">
        <v>761</v>
      </c>
      <c r="D1716" s="317" t="s">
        <v>195</v>
      </c>
      <c r="E1716" s="317" t="s">
        <v>781</v>
      </c>
      <c r="F1716" s="318" t="s">
        <v>110</v>
      </c>
      <c r="G1716" s="316">
        <v>1140</v>
      </c>
      <c r="H1716" s="316" t="s">
        <v>3691</v>
      </c>
      <c r="I1716" s="320" t="s">
        <v>4743</v>
      </c>
      <c r="J1716" s="308" t="s">
        <v>764</v>
      </c>
      <c r="K1716" s="309" t="s">
        <v>781</v>
      </c>
      <c r="L1716" s="321" t="s">
        <v>781</v>
      </c>
      <c r="M1716" s="322" t="s">
        <v>781</v>
      </c>
      <c r="N1716" s="323" t="s">
        <v>781</v>
      </c>
      <c r="O1716" s="324" t="s">
        <v>781</v>
      </c>
      <c r="P1716" s="314" t="s">
        <v>4744</v>
      </c>
      <c r="S1716" s="314">
        <v>3010</v>
      </c>
      <c r="T1716" t="s">
        <v>281</v>
      </c>
    </row>
    <row r="1717" spans="1:20">
      <c r="A1717" s="314">
        <v>3010</v>
      </c>
      <c r="B1717" s="315" t="s">
        <v>11</v>
      </c>
      <c r="C1717" s="316" t="s">
        <v>761</v>
      </c>
      <c r="D1717" s="317" t="s">
        <v>195</v>
      </c>
      <c r="E1717" s="317" t="s">
        <v>781</v>
      </c>
      <c r="F1717" s="318" t="s">
        <v>110</v>
      </c>
      <c r="G1717" s="316">
        <v>1410</v>
      </c>
      <c r="H1717" s="316" t="s">
        <v>4745</v>
      </c>
      <c r="I1717" s="320" t="s">
        <v>4746</v>
      </c>
      <c r="J1717" s="308" t="s">
        <v>764</v>
      </c>
      <c r="K1717" s="309" t="s">
        <v>781</v>
      </c>
      <c r="L1717" s="321" t="s">
        <v>781</v>
      </c>
      <c r="M1717" s="322" t="s">
        <v>781</v>
      </c>
      <c r="N1717" s="323" t="s">
        <v>781</v>
      </c>
      <c r="O1717" s="324" t="s">
        <v>781</v>
      </c>
      <c r="P1717" s="314" t="s">
        <v>4747</v>
      </c>
      <c r="S1717" s="314">
        <v>3010</v>
      </c>
      <c r="T1717" t="s">
        <v>281</v>
      </c>
    </row>
    <row r="1718" spans="1:20">
      <c r="A1718" s="326">
        <v>4625</v>
      </c>
      <c r="B1718" s="327" t="s">
        <v>10</v>
      </c>
      <c r="C1718" s="304" t="s">
        <v>754</v>
      </c>
      <c r="D1718" s="304" t="s">
        <v>192</v>
      </c>
      <c r="E1718" s="304" t="s">
        <v>755</v>
      </c>
      <c r="F1718" s="328" t="s">
        <v>35</v>
      </c>
      <c r="G1718" s="329">
        <v>9550.6</v>
      </c>
      <c r="H1718" s="304" t="s">
        <v>756</v>
      </c>
      <c r="I1718" s="333" t="s">
        <v>757</v>
      </c>
      <c r="J1718" s="331" t="s">
        <v>781</v>
      </c>
      <c r="K1718" s="312" t="s">
        <v>758</v>
      </c>
      <c r="L1718" s="332" t="s">
        <v>549</v>
      </c>
      <c r="M1718" s="304" t="s">
        <v>781</v>
      </c>
      <c r="N1718" s="304" t="s">
        <v>781</v>
      </c>
      <c r="O1718" s="326" t="s">
        <v>781</v>
      </c>
      <c r="P1718" s="326" t="s">
        <v>4748</v>
      </c>
      <c r="S1718" s="326">
        <v>4625</v>
      </c>
      <c r="T1718" t="s">
        <v>281</v>
      </c>
    </row>
    <row r="1719" spans="1:20">
      <c r="A1719" s="301">
        <v>3377</v>
      </c>
      <c r="B1719" s="302" t="s">
        <v>11</v>
      </c>
      <c r="C1719" s="303" t="s">
        <v>761</v>
      </c>
      <c r="D1719" s="304" t="s">
        <v>195</v>
      </c>
      <c r="E1719" s="304" t="s">
        <v>781</v>
      </c>
      <c r="F1719" s="305" t="s">
        <v>105</v>
      </c>
      <c r="G1719" s="303">
        <v>2770.6</v>
      </c>
      <c r="H1719" s="303" t="s">
        <v>4235</v>
      </c>
      <c r="I1719" s="344" t="s">
        <v>4749</v>
      </c>
      <c r="J1719" s="308" t="s">
        <v>764</v>
      </c>
      <c r="K1719" s="309" t="s">
        <v>781</v>
      </c>
      <c r="L1719" s="310" t="s">
        <v>781</v>
      </c>
      <c r="M1719" s="311" t="s">
        <v>781</v>
      </c>
      <c r="N1719" s="312" t="s">
        <v>781</v>
      </c>
      <c r="O1719" s="313" t="s">
        <v>781</v>
      </c>
      <c r="P1719" s="301" t="s">
        <v>4750</v>
      </c>
      <c r="S1719" s="301">
        <v>3377</v>
      </c>
      <c r="T1719" t="s">
        <v>281</v>
      </c>
    </row>
    <row r="1720" spans="1:20">
      <c r="A1720" s="314">
        <v>3377</v>
      </c>
      <c r="B1720" s="315" t="s">
        <v>11</v>
      </c>
      <c r="C1720" s="316" t="s">
        <v>761</v>
      </c>
      <c r="D1720" s="317" t="s">
        <v>195</v>
      </c>
      <c r="E1720" s="317" t="s">
        <v>781</v>
      </c>
      <c r="F1720" s="318" t="s">
        <v>89</v>
      </c>
      <c r="G1720" s="316">
        <v>564.19000000000005</v>
      </c>
      <c r="H1720" s="316" t="s">
        <v>4751</v>
      </c>
      <c r="I1720" s="320" t="s">
        <v>4752</v>
      </c>
      <c r="J1720" s="308" t="s">
        <v>764</v>
      </c>
      <c r="K1720" s="309" t="s">
        <v>781</v>
      </c>
      <c r="L1720" s="321" t="s">
        <v>781</v>
      </c>
      <c r="M1720" s="322" t="s">
        <v>781</v>
      </c>
      <c r="N1720" s="323" t="s">
        <v>781</v>
      </c>
      <c r="O1720" s="324" t="s">
        <v>781</v>
      </c>
      <c r="P1720" s="314" t="s">
        <v>4753</v>
      </c>
      <c r="S1720" s="314">
        <v>3377</v>
      </c>
      <c r="T1720" t="s">
        <v>281</v>
      </c>
    </row>
    <row r="1721" spans="1:20">
      <c r="A1721" s="314">
        <v>3377</v>
      </c>
      <c r="B1721" s="315" t="s">
        <v>11</v>
      </c>
      <c r="C1721" s="316" t="s">
        <v>761</v>
      </c>
      <c r="D1721" s="317" t="s">
        <v>195</v>
      </c>
      <c r="E1721" s="317" t="s">
        <v>781</v>
      </c>
      <c r="F1721" s="318" t="s">
        <v>85</v>
      </c>
      <c r="G1721" s="316">
        <v>15</v>
      </c>
      <c r="H1721" s="316" t="s">
        <v>4754</v>
      </c>
      <c r="I1721" s="320" t="s">
        <v>4755</v>
      </c>
      <c r="J1721" s="308" t="s">
        <v>764</v>
      </c>
      <c r="K1721" s="309" t="s">
        <v>781</v>
      </c>
      <c r="L1721" s="321" t="s">
        <v>781</v>
      </c>
      <c r="M1721" s="322" t="s">
        <v>781</v>
      </c>
      <c r="N1721" s="323" t="s">
        <v>781</v>
      </c>
      <c r="O1721" s="324" t="s">
        <v>781</v>
      </c>
      <c r="P1721" s="314" t="s">
        <v>4756</v>
      </c>
      <c r="S1721" s="314">
        <v>3377</v>
      </c>
      <c r="T1721" t="s">
        <v>281</v>
      </c>
    </row>
    <row r="1722" spans="1:20">
      <c r="A1722" s="314">
        <v>3377</v>
      </c>
      <c r="B1722" s="315" t="s">
        <v>11</v>
      </c>
      <c r="C1722" s="316" t="s">
        <v>761</v>
      </c>
      <c r="D1722" s="317" t="s">
        <v>195</v>
      </c>
      <c r="E1722" s="317" t="s">
        <v>781</v>
      </c>
      <c r="F1722" s="318" t="s">
        <v>91</v>
      </c>
      <c r="G1722" s="316">
        <v>740</v>
      </c>
      <c r="H1722" s="316" t="s">
        <v>4757</v>
      </c>
      <c r="I1722" s="320" t="s">
        <v>4758</v>
      </c>
      <c r="J1722" s="308" t="s">
        <v>764</v>
      </c>
      <c r="K1722" s="309" t="s">
        <v>781</v>
      </c>
      <c r="L1722" s="321" t="s">
        <v>781</v>
      </c>
      <c r="M1722" s="322" t="s">
        <v>781</v>
      </c>
      <c r="N1722" s="323" t="s">
        <v>781</v>
      </c>
      <c r="O1722" s="324" t="s">
        <v>781</v>
      </c>
      <c r="P1722" s="314" t="s">
        <v>4759</v>
      </c>
      <c r="S1722" s="314">
        <v>3377</v>
      </c>
      <c r="T1722" t="s">
        <v>281</v>
      </c>
    </row>
    <row r="1723" spans="1:20">
      <c r="A1723" s="326">
        <v>2011</v>
      </c>
      <c r="B1723" s="327" t="s">
        <v>11</v>
      </c>
      <c r="C1723" s="304" t="s">
        <v>754</v>
      </c>
      <c r="D1723" s="304" t="s">
        <v>196</v>
      </c>
      <c r="E1723" s="304" t="s">
        <v>755</v>
      </c>
      <c r="F1723" s="328" t="s">
        <v>110</v>
      </c>
      <c r="G1723" s="304">
        <v>261.8</v>
      </c>
      <c r="H1723" s="304" t="s">
        <v>756</v>
      </c>
      <c r="I1723" s="333" t="s">
        <v>1007</v>
      </c>
      <c r="J1723" s="308" t="s">
        <v>819</v>
      </c>
      <c r="K1723" s="334" t="s">
        <v>781</v>
      </c>
      <c r="L1723" s="332" t="s">
        <v>781</v>
      </c>
      <c r="M1723" s="304" t="s">
        <v>781</v>
      </c>
      <c r="N1723" s="304" t="s">
        <v>781</v>
      </c>
      <c r="O1723" s="349" t="s">
        <v>781</v>
      </c>
      <c r="P1723" s="326" t="s">
        <v>4760</v>
      </c>
      <c r="S1723" s="326">
        <v>2011</v>
      </c>
      <c r="T1723" t="s">
        <v>281</v>
      </c>
    </row>
    <row r="1724" spans="1:20">
      <c r="A1724" s="314">
        <v>2011</v>
      </c>
      <c r="B1724" s="315" t="s">
        <v>11</v>
      </c>
      <c r="C1724" s="316" t="s">
        <v>761</v>
      </c>
      <c r="D1724" s="317" t="s">
        <v>195</v>
      </c>
      <c r="E1724" s="346" t="s">
        <v>781</v>
      </c>
      <c r="F1724" s="318" t="s">
        <v>85</v>
      </c>
      <c r="G1724" s="316">
        <v>7500</v>
      </c>
      <c r="H1724" s="316" t="s">
        <v>4761</v>
      </c>
      <c r="I1724" s="325" t="s">
        <v>2023</v>
      </c>
      <c r="J1724" s="308" t="s">
        <v>764</v>
      </c>
      <c r="K1724" s="309" t="s">
        <v>781</v>
      </c>
      <c r="L1724" s="321" t="s">
        <v>781</v>
      </c>
      <c r="M1724" s="322" t="s">
        <v>781</v>
      </c>
      <c r="N1724" s="323" t="s">
        <v>781</v>
      </c>
      <c r="O1724" s="350" t="s">
        <v>781</v>
      </c>
      <c r="P1724" s="314" t="s">
        <v>4762</v>
      </c>
      <c r="S1724" s="314">
        <v>2011</v>
      </c>
      <c r="T1724" t="s">
        <v>281</v>
      </c>
    </row>
    <row r="1725" spans="1:20">
      <c r="A1725" s="314">
        <v>2011</v>
      </c>
      <c r="B1725" s="315" t="s">
        <v>11</v>
      </c>
      <c r="C1725" s="316" t="s">
        <v>761</v>
      </c>
      <c r="D1725" s="317" t="s">
        <v>195</v>
      </c>
      <c r="E1725" s="346" t="s">
        <v>781</v>
      </c>
      <c r="F1725" s="318" t="s">
        <v>85</v>
      </c>
      <c r="G1725" s="316">
        <v>16100</v>
      </c>
      <c r="H1725" s="316" t="s">
        <v>4761</v>
      </c>
      <c r="I1725" s="325" t="s">
        <v>2021</v>
      </c>
      <c r="J1725" s="308" t="s">
        <v>764</v>
      </c>
      <c r="K1725" s="309" t="s">
        <v>781</v>
      </c>
      <c r="L1725" s="321" t="s">
        <v>781</v>
      </c>
      <c r="M1725" s="322" t="s">
        <v>781</v>
      </c>
      <c r="N1725" s="323" t="s">
        <v>781</v>
      </c>
      <c r="O1725" s="350" t="s">
        <v>781</v>
      </c>
      <c r="P1725" s="314" t="s">
        <v>4763</v>
      </c>
      <c r="S1725" s="314">
        <v>2011</v>
      </c>
      <c r="T1725" t="s">
        <v>281</v>
      </c>
    </row>
    <row r="1726" spans="1:20">
      <c r="A1726" s="314">
        <v>2011</v>
      </c>
      <c r="B1726" s="315" t="s">
        <v>11</v>
      </c>
      <c r="C1726" s="316" t="s">
        <v>761</v>
      </c>
      <c r="D1726" s="317" t="s">
        <v>195</v>
      </c>
      <c r="E1726" s="346" t="s">
        <v>781</v>
      </c>
      <c r="F1726" s="318" t="s">
        <v>83</v>
      </c>
      <c r="G1726" s="316">
        <v>16000</v>
      </c>
      <c r="H1726" s="316" t="s">
        <v>4761</v>
      </c>
      <c r="I1726" s="325" t="s">
        <v>1579</v>
      </c>
      <c r="J1726" s="308" t="s">
        <v>764</v>
      </c>
      <c r="K1726" s="309" t="s">
        <v>781</v>
      </c>
      <c r="L1726" s="321" t="s">
        <v>781</v>
      </c>
      <c r="M1726" s="322" t="s">
        <v>781</v>
      </c>
      <c r="N1726" s="323" t="s">
        <v>781</v>
      </c>
      <c r="O1726" s="350" t="s">
        <v>781</v>
      </c>
      <c r="P1726" s="314" t="s">
        <v>4764</v>
      </c>
      <c r="S1726" s="314">
        <v>2011</v>
      </c>
      <c r="T1726" t="s">
        <v>281</v>
      </c>
    </row>
    <row r="1727" spans="1:20">
      <c r="A1727" s="314">
        <v>2011</v>
      </c>
      <c r="B1727" s="315" t="s">
        <v>11</v>
      </c>
      <c r="C1727" s="316" t="s">
        <v>761</v>
      </c>
      <c r="D1727" s="317" t="s">
        <v>195</v>
      </c>
      <c r="E1727" s="346" t="s">
        <v>781</v>
      </c>
      <c r="F1727" s="318" t="s">
        <v>107</v>
      </c>
      <c r="G1727" s="316">
        <v>3741</v>
      </c>
      <c r="H1727" s="316" t="s">
        <v>4765</v>
      </c>
      <c r="I1727" s="325" t="s">
        <v>4766</v>
      </c>
      <c r="J1727" s="308" t="s">
        <v>764</v>
      </c>
      <c r="K1727" s="309" t="s">
        <v>781</v>
      </c>
      <c r="L1727" s="321" t="s">
        <v>781</v>
      </c>
      <c r="M1727" s="322" t="s">
        <v>781</v>
      </c>
      <c r="N1727" s="323" t="s">
        <v>781</v>
      </c>
      <c r="O1727" s="350" t="s">
        <v>781</v>
      </c>
      <c r="P1727" s="314" t="s">
        <v>4767</v>
      </c>
      <c r="S1727" s="314">
        <v>2011</v>
      </c>
      <c r="T1727" t="s">
        <v>281</v>
      </c>
    </row>
    <row r="1728" spans="1:20">
      <c r="A1728" s="314">
        <v>2011</v>
      </c>
      <c r="B1728" s="315" t="s">
        <v>11</v>
      </c>
      <c r="C1728" s="316" t="s">
        <v>761</v>
      </c>
      <c r="D1728" s="317" t="s">
        <v>195</v>
      </c>
      <c r="E1728" s="346" t="s">
        <v>781</v>
      </c>
      <c r="F1728" s="318" t="s">
        <v>107</v>
      </c>
      <c r="G1728" s="316">
        <v>970.02</v>
      </c>
      <c r="H1728" s="316" t="s">
        <v>4768</v>
      </c>
      <c r="I1728" s="325" t="s">
        <v>4769</v>
      </c>
      <c r="J1728" s="308" t="s">
        <v>764</v>
      </c>
      <c r="K1728" s="309" t="s">
        <v>781</v>
      </c>
      <c r="L1728" s="321" t="s">
        <v>781</v>
      </c>
      <c r="M1728" s="322" t="s">
        <v>781</v>
      </c>
      <c r="N1728" s="323" t="s">
        <v>781</v>
      </c>
      <c r="O1728" s="350" t="s">
        <v>781</v>
      </c>
      <c r="P1728" s="314" t="s">
        <v>4770</v>
      </c>
      <c r="S1728" s="314">
        <v>2011</v>
      </c>
      <c r="T1728" t="s">
        <v>281</v>
      </c>
    </row>
    <row r="1729" spans="1:20">
      <c r="A1729" s="314">
        <v>2011</v>
      </c>
      <c r="B1729" s="315" t="s">
        <v>11</v>
      </c>
      <c r="C1729" s="316" t="s">
        <v>761</v>
      </c>
      <c r="D1729" s="317" t="s">
        <v>195</v>
      </c>
      <c r="E1729" s="346" t="s">
        <v>781</v>
      </c>
      <c r="F1729" s="318" t="s">
        <v>105</v>
      </c>
      <c r="G1729" s="316">
        <v>4227.1400000000003</v>
      </c>
      <c r="H1729" s="316" t="s">
        <v>1209</v>
      </c>
      <c r="I1729" s="325" t="s">
        <v>4771</v>
      </c>
      <c r="J1729" s="308" t="s">
        <v>764</v>
      </c>
      <c r="K1729" s="309" t="s">
        <v>781</v>
      </c>
      <c r="L1729" s="321" t="s">
        <v>781</v>
      </c>
      <c r="M1729" s="322" t="s">
        <v>781</v>
      </c>
      <c r="N1729" s="323" t="s">
        <v>781</v>
      </c>
      <c r="O1729" s="350" t="s">
        <v>781</v>
      </c>
      <c r="P1729" s="314" t="s">
        <v>4772</v>
      </c>
      <c r="S1729" s="314">
        <v>2011</v>
      </c>
      <c r="T1729" t="s">
        <v>281</v>
      </c>
    </row>
    <row r="1730" spans="1:20">
      <c r="A1730" s="314">
        <v>2011</v>
      </c>
      <c r="B1730" s="315" t="s">
        <v>11</v>
      </c>
      <c r="C1730" s="316" t="s">
        <v>761</v>
      </c>
      <c r="D1730" s="317" t="s">
        <v>195</v>
      </c>
      <c r="E1730" s="346" t="s">
        <v>781</v>
      </c>
      <c r="F1730" s="318" t="s">
        <v>105</v>
      </c>
      <c r="G1730" s="316">
        <v>2208.64</v>
      </c>
      <c r="H1730" s="316" t="s">
        <v>4773</v>
      </c>
      <c r="I1730" s="325" t="s">
        <v>4771</v>
      </c>
      <c r="J1730" s="308" t="s">
        <v>764</v>
      </c>
      <c r="K1730" s="309" t="s">
        <v>781</v>
      </c>
      <c r="L1730" s="321" t="s">
        <v>781</v>
      </c>
      <c r="M1730" s="322" t="s">
        <v>781</v>
      </c>
      <c r="N1730" s="323" t="s">
        <v>781</v>
      </c>
      <c r="O1730" s="350" t="s">
        <v>781</v>
      </c>
      <c r="P1730" s="314" t="s">
        <v>4774</v>
      </c>
      <c r="S1730" s="314">
        <v>2011</v>
      </c>
      <c r="T1730" t="s">
        <v>281</v>
      </c>
    </row>
    <row r="1731" spans="1:20">
      <c r="A1731" s="314">
        <v>2011</v>
      </c>
      <c r="B1731" s="315" t="s">
        <v>11</v>
      </c>
      <c r="C1731" s="316" t="s">
        <v>761</v>
      </c>
      <c r="D1731" s="317" t="s">
        <v>195</v>
      </c>
      <c r="E1731" s="346" t="s">
        <v>781</v>
      </c>
      <c r="F1731" s="318" t="s">
        <v>110</v>
      </c>
      <c r="G1731" s="316">
        <v>1040</v>
      </c>
      <c r="H1731" s="316" t="s">
        <v>4775</v>
      </c>
      <c r="I1731" s="325" t="s">
        <v>4776</v>
      </c>
      <c r="J1731" s="308" t="s">
        <v>2761</v>
      </c>
      <c r="K1731" s="309" t="s">
        <v>781</v>
      </c>
      <c r="L1731" s="321" t="s">
        <v>1321</v>
      </c>
      <c r="M1731" s="353" t="s">
        <v>3067</v>
      </c>
      <c r="N1731" s="354" t="s">
        <v>781</v>
      </c>
      <c r="O1731" s="324" t="s">
        <v>3068</v>
      </c>
      <c r="P1731" s="314" t="s">
        <v>4777</v>
      </c>
      <c r="S1731" s="314">
        <v>2011</v>
      </c>
      <c r="T1731" t="s">
        <v>281</v>
      </c>
    </row>
    <row r="1732" spans="1:20">
      <c r="A1732" s="314">
        <v>2011</v>
      </c>
      <c r="B1732" s="315" t="s">
        <v>11</v>
      </c>
      <c r="C1732" s="316" t="s">
        <v>761</v>
      </c>
      <c r="D1732" s="317" t="s">
        <v>195</v>
      </c>
      <c r="E1732" s="346" t="s">
        <v>781</v>
      </c>
      <c r="F1732" s="318" t="s">
        <v>89</v>
      </c>
      <c r="G1732" s="316">
        <v>1250</v>
      </c>
      <c r="H1732" s="316" t="s">
        <v>4778</v>
      </c>
      <c r="I1732" s="325" t="s">
        <v>4779</v>
      </c>
      <c r="J1732" s="308" t="s">
        <v>764</v>
      </c>
      <c r="K1732" s="309" t="s">
        <v>781</v>
      </c>
      <c r="L1732" s="321" t="s">
        <v>781</v>
      </c>
      <c r="M1732" s="311" t="s">
        <v>781</v>
      </c>
      <c r="N1732" s="323" t="s">
        <v>781</v>
      </c>
      <c r="O1732" s="350" t="s">
        <v>781</v>
      </c>
      <c r="P1732" s="314" t="s">
        <v>4780</v>
      </c>
      <c r="S1732" s="314">
        <v>2011</v>
      </c>
      <c r="T1732" t="s">
        <v>281</v>
      </c>
    </row>
    <row r="1733" spans="1:20">
      <c r="A1733" s="326">
        <v>2019</v>
      </c>
      <c r="B1733" s="327" t="s">
        <v>10</v>
      </c>
      <c r="C1733" s="304" t="s">
        <v>754</v>
      </c>
      <c r="D1733" s="304" t="s">
        <v>192</v>
      </c>
      <c r="E1733" s="304" t="s">
        <v>755</v>
      </c>
      <c r="F1733" s="328" t="s">
        <v>35</v>
      </c>
      <c r="G1733" s="329">
        <v>5020.43</v>
      </c>
      <c r="H1733" s="304" t="s">
        <v>756</v>
      </c>
      <c r="I1733" s="333" t="s">
        <v>757</v>
      </c>
      <c r="J1733" s="331" t="s">
        <v>781</v>
      </c>
      <c r="K1733" s="312" t="s">
        <v>758</v>
      </c>
      <c r="L1733" s="332" t="s">
        <v>549</v>
      </c>
      <c r="M1733" s="304" t="s">
        <v>781</v>
      </c>
      <c r="N1733" s="304" t="s">
        <v>781</v>
      </c>
      <c r="O1733" s="326" t="s">
        <v>781</v>
      </c>
      <c r="P1733" s="326" t="s">
        <v>4781</v>
      </c>
      <c r="S1733" s="326">
        <v>2019</v>
      </c>
      <c r="T1733" t="s">
        <v>281</v>
      </c>
    </row>
    <row r="1734" spans="1:20">
      <c r="A1734" s="326">
        <v>1014</v>
      </c>
      <c r="B1734" s="327" t="s">
        <v>11</v>
      </c>
      <c r="C1734" s="304" t="s">
        <v>754</v>
      </c>
      <c r="D1734" s="304" t="s">
        <v>196</v>
      </c>
      <c r="E1734" s="304" t="s">
        <v>755</v>
      </c>
      <c r="F1734" s="328" t="s">
        <v>69</v>
      </c>
      <c r="G1734" s="304">
        <v>126</v>
      </c>
      <c r="H1734" s="304" t="s">
        <v>756</v>
      </c>
      <c r="I1734" s="333" t="s">
        <v>846</v>
      </c>
      <c r="J1734" s="308" t="s">
        <v>819</v>
      </c>
      <c r="K1734" s="365" t="s">
        <v>781</v>
      </c>
      <c r="L1734" s="332" t="s">
        <v>781</v>
      </c>
      <c r="M1734" s="304" t="s">
        <v>781</v>
      </c>
      <c r="N1734" s="304" t="s">
        <v>781</v>
      </c>
      <c r="O1734" s="326" t="s">
        <v>781</v>
      </c>
      <c r="P1734" s="326" t="s">
        <v>4782</v>
      </c>
      <c r="S1734" s="326">
        <v>1014</v>
      </c>
      <c r="T1734" t="s">
        <v>281</v>
      </c>
    </row>
    <row r="1735" spans="1:20">
      <c r="A1735" s="336">
        <v>1014</v>
      </c>
      <c r="B1735" s="337" t="s">
        <v>10</v>
      </c>
      <c r="C1735" s="317" t="s">
        <v>754</v>
      </c>
      <c r="D1735" s="317" t="s">
        <v>192</v>
      </c>
      <c r="E1735" s="317" t="s">
        <v>755</v>
      </c>
      <c r="F1735" s="338" t="s">
        <v>35</v>
      </c>
      <c r="G1735" s="339">
        <v>6246.3</v>
      </c>
      <c r="H1735" s="317" t="s">
        <v>756</v>
      </c>
      <c r="I1735" s="340" t="s">
        <v>757</v>
      </c>
      <c r="J1735" s="331" t="s">
        <v>781</v>
      </c>
      <c r="K1735" s="312" t="s">
        <v>758</v>
      </c>
      <c r="L1735" s="341" t="s">
        <v>549</v>
      </c>
      <c r="M1735" s="317" t="s">
        <v>781</v>
      </c>
      <c r="N1735" s="317" t="s">
        <v>781</v>
      </c>
      <c r="O1735" s="336" t="s">
        <v>781</v>
      </c>
      <c r="P1735" s="336" t="s">
        <v>4783</v>
      </c>
      <c r="S1735" s="336">
        <v>1014</v>
      </c>
      <c r="T1735" t="s">
        <v>281</v>
      </c>
    </row>
    <row r="1736" spans="1:20">
      <c r="A1736" s="301">
        <v>3371</v>
      </c>
      <c r="B1736" s="302" t="s">
        <v>11</v>
      </c>
      <c r="C1736" s="303" t="s">
        <v>761</v>
      </c>
      <c r="D1736" s="304" t="s">
        <v>195</v>
      </c>
      <c r="E1736" s="304" t="s">
        <v>781</v>
      </c>
      <c r="F1736" s="305" t="s">
        <v>77</v>
      </c>
      <c r="G1736" s="303">
        <v>1156.69</v>
      </c>
      <c r="H1736" s="303" t="s">
        <v>980</v>
      </c>
      <c r="I1736" s="344" t="s">
        <v>4784</v>
      </c>
      <c r="J1736" s="308" t="s">
        <v>764</v>
      </c>
      <c r="K1736" s="309" t="s">
        <v>781</v>
      </c>
      <c r="L1736" s="310" t="s">
        <v>781</v>
      </c>
      <c r="M1736" s="311" t="s">
        <v>781</v>
      </c>
      <c r="N1736" s="312" t="s">
        <v>781</v>
      </c>
      <c r="O1736" s="313" t="s">
        <v>781</v>
      </c>
      <c r="P1736" s="301" t="s">
        <v>4785</v>
      </c>
      <c r="S1736" s="301">
        <v>3371</v>
      </c>
      <c r="T1736" t="s">
        <v>281</v>
      </c>
    </row>
    <row r="1737" spans="1:20">
      <c r="A1737" s="314">
        <v>3371</v>
      </c>
      <c r="B1737" s="315" t="s">
        <v>11</v>
      </c>
      <c r="C1737" s="316" t="s">
        <v>761</v>
      </c>
      <c r="D1737" s="317" t="s">
        <v>195</v>
      </c>
      <c r="E1737" s="317" t="s">
        <v>781</v>
      </c>
      <c r="F1737" s="318" t="s">
        <v>91</v>
      </c>
      <c r="G1737" s="316">
        <v>400</v>
      </c>
      <c r="H1737" s="316" t="s">
        <v>4786</v>
      </c>
      <c r="I1737" s="320" t="s">
        <v>4787</v>
      </c>
      <c r="J1737" s="308" t="s">
        <v>764</v>
      </c>
      <c r="K1737" s="309" t="s">
        <v>781</v>
      </c>
      <c r="L1737" s="321" t="s">
        <v>781</v>
      </c>
      <c r="M1737" s="322" t="s">
        <v>781</v>
      </c>
      <c r="N1737" s="323" t="s">
        <v>781</v>
      </c>
      <c r="O1737" s="324" t="s">
        <v>781</v>
      </c>
      <c r="P1737" s="314" t="s">
        <v>4788</v>
      </c>
      <c r="S1737" s="314">
        <v>3371</v>
      </c>
      <c r="T1737" t="s">
        <v>281</v>
      </c>
    </row>
    <row r="1738" spans="1:20">
      <c r="A1738" s="314">
        <v>3371</v>
      </c>
      <c r="B1738" s="315" t="s">
        <v>11</v>
      </c>
      <c r="C1738" s="316" t="s">
        <v>761</v>
      </c>
      <c r="D1738" s="317" t="s">
        <v>195</v>
      </c>
      <c r="E1738" s="317" t="s">
        <v>781</v>
      </c>
      <c r="F1738" s="318" t="s">
        <v>93</v>
      </c>
      <c r="G1738" s="316">
        <v>4327.74</v>
      </c>
      <c r="H1738" s="316" t="s">
        <v>4789</v>
      </c>
      <c r="I1738" s="320" t="s">
        <v>4790</v>
      </c>
      <c r="J1738" s="308" t="s">
        <v>764</v>
      </c>
      <c r="K1738" s="309" t="s">
        <v>781</v>
      </c>
      <c r="L1738" s="321" t="s">
        <v>781</v>
      </c>
      <c r="M1738" s="322" t="s">
        <v>781</v>
      </c>
      <c r="N1738" s="323" t="s">
        <v>781</v>
      </c>
      <c r="O1738" s="324" t="s">
        <v>781</v>
      </c>
      <c r="P1738" s="314" t="s">
        <v>4791</v>
      </c>
      <c r="S1738" s="314">
        <v>3371</v>
      </c>
      <c r="T1738" t="s">
        <v>281</v>
      </c>
    </row>
    <row r="1739" spans="1:20">
      <c r="A1739" s="314">
        <v>3371</v>
      </c>
      <c r="B1739" s="315" t="s">
        <v>11</v>
      </c>
      <c r="C1739" s="316" t="s">
        <v>761</v>
      </c>
      <c r="D1739" s="317" t="s">
        <v>195</v>
      </c>
      <c r="E1739" s="317" t="s">
        <v>781</v>
      </c>
      <c r="F1739" s="318" t="s">
        <v>71</v>
      </c>
      <c r="G1739" s="316">
        <v>535.5</v>
      </c>
      <c r="H1739" s="316" t="s">
        <v>1255</v>
      </c>
      <c r="I1739" s="320" t="s">
        <v>4792</v>
      </c>
      <c r="J1739" s="308" t="s">
        <v>764</v>
      </c>
      <c r="K1739" s="309" t="s">
        <v>781</v>
      </c>
      <c r="L1739" s="321" t="s">
        <v>781</v>
      </c>
      <c r="M1739" s="322" t="s">
        <v>781</v>
      </c>
      <c r="N1739" s="323" t="s">
        <v>781</v>
      </c>
      <c r="O1739" s="324" t="s">
        <v>781</v>
      </c>
      <c r="P1739" s="314" t="s">
        <v>4793</v>
      </c>
      <c r="S1739" s="314">
        <v>3371</v>
      </c>
      <c r="T1739" t="s">
        <v>281</v>
      </c>
    </row>
    <row r="1740" spans="1:20">
      <c r="A1740" s="314">
        <v>3371</v>
      </c>
      <c r="B1740" s="315" t="s">
        <v>11</v>
      </c>
      <c r="C1740" s="316" t="s">
        <v>761</v>
      </c>
      <c r="D1740" s="317" t="s">
        <v>195</v>
      </c>
      <c r="E1740" s="317" t="s">
        <v>781</v>
      </c>
      <c r="F1740" s="318" t="s">
        <v>91</v>
      </c>
      <c r="G1740" s="316">
        <v>126</v>
      </c>
      <c r="H1740" s="316" t="s">
        <v>977</v>
      </c>
      <c r="I1740" s="320" t="s">
        <v>4794</v>
      </c>
      <c r="J1740" s="308" t="s">
        <v>764</v>
      </c>
      <c r="K1740" s="309" t="s">
        <v>781</v>
      </c>
      <c r="L1740" s="321" t="s">
        <v>781</v>
      </c>
      <c r="M1740" s="322" t="s">
        <v>781</v>
      </c>
      <c r="N1740" s="323" t="s">
        <v>781</v>
      </c>
      <c r="O1740" s="324" t="s">
        <v>781</v>
      </c>
      <c r="P1740" s="314" t="s">
        <v>4795</v>
      </c>
      <c r="S1740" s="314">
        <v>3371</v>
      </c>
      <c r="T1740" t="s">
        <v>281</v>
      </c>
    </row>
    <row r="1741" spans="1:20">
      <c r="A1741" s="314">
        <v>3371</v>
      </c>
      <c r="B1741" s="315" t="s">
        <v>11</v>
      </c>
      <c r="C1741" s="316" t="s">
        <v>761</v>
      </c>
      <c r="D1741" s="317" t="s">
        <v>195</v>
      </c>
      <c r="E1741" s="317" t="s">
        <v>781</v>
      </c>
      <c r="F1741" s="318" t="s">
        <v>91</v>
      </c>
      <c r="G1741" s="316">
        <v>169.99</v>
      </c>
      <c r="H1741" s="316" t="s">
        <v>1959</v>
      </c>
      <c r="I1741" s="320" t="s">
        <v>4794</v>
      </c>
      <c r="J1741" s="308" t="s">
        <v>764</v>
      </c>
      <c r="K1741" s="309" t="s">
        <v>781</v>
      </c>
      <c r="L1741" s="321" t="s">
        <v>781</v>
      </c>
      <c r="M1741" s="322" t="s">
        <v>781</v>
      </c>
      <c r="N1741" s="323" t="s">
        <v>781</v>
      </c>
      <c r="O1741" s="324" t="s">
        <v>781</v>
      </c>
      <c r="P1741" s="314" t="s">
        <v>4796</v>
      </c>
      <c r="S1741" s="314">
        <v>3371</v>
      </c>
      <c r="T1741" t="s">
        <v>281</v>
      </c>
    </row>
    <row r="1742" spans="1:20">
      <c r="A1742" s="326">
        <v>3307</v>
      </c>
      <c r="B1742" s="327" t="s">
        <v>10</v>
      </c>
      <c r="C1742" s="304" t="s">
        <v>754</v>
      </c>
      <c r="D1742" s="304" t="s">
        <v>192</v>
      </c>
      <c r="E1742" s="304" t="s">
        <v>755</v>
      </c>
      <c r="F1742" s="328" t="s">
        <v>35</v>
      </c>
      <c r="G1742" s="329">
        <v>6761.69</v>
      </c>
      <c r="H1742" s="304" t="s">
        <v>756</v>
      </c>
      <c r="I1742" s="333" t="s">
        <v>757</v>
      </c>
      <c r="J1742" s="331" t="s">
        <v>781</v>
      </c>
      <c r="K1742" s="312" t="s">
        <v>758</v>
      </c>
      <c r="L1742" s="332" t="s">
        <v>549</v>
      </c>
      <c r="M1742" s="304" t="s">
        <v>781</v>
      </c>
      <c r="N1742" s="304" t="s">
        <v>781</v>
      </c>
      <c r="O1742" s="326" t="s">
        <v>781</v>
      </c>
      <c r="P1742" s="326" t="s">
        <v>4797</v>
      </c>
      <c r="S1742" s="326">
        <v>3307</v>
      </c>
      <c r="T1742" t="s">
        <v>281</v>
      </c>
    </row>
    <row r="1743" spans="1:20">
      <c r="A1743" s="326">
        <v>3361</v>
      </c>
      <c r="B1743" s="327" t="s">
        <v>10</v>
      </c>
      <c r="C1743" s="304" t="s">
        <v>754</v>
      </c>
      <c r="D1743" s="304" t="s">
        <v>192</v>
      </c>
      <c r="E1743" s="304" t="s">
        <v>755</v>
      </c>
      <c r="F1743" s="328" t="s">
        <v>35</v>
      </c>
      <c r="G1743" s="329">
        <v>8271.4</v>
      </c>
      <c r="H1743" s="304" t="s">
        <v>756</v>
      </c>
      <c r="I1743" s="333" t="s">
        <v>757</v>
      </c>
      <c r="J1743" s="331" t="s">
        <v>781</v>
      </c>
      <c r="K1743" s="312" t="s">
        <v>758</v>
      </c>
      <c r="L1743" s="332" t="s">
        <v>549</v>
      </c>
      <c r="M1743" s="304" t="s">
        <v>781</v>
      </c>
      <c r="N1743" s="304" t="s">
        <v>781</v>
      </c>
      <c r="O1743" s="326" t="s">
        <v>781</v>
      </c>
      <c r="P1743" s="326" t="s">
        <v>4798</v>
      </c>
      <c r="S1743" s="326">
        <v>3361</v>
      </c>
      <c r="T1743" t="s">
        <v>281</v>
      </c>
    </row>
    <row r="1744" spans="1:20">
      <c r="A1744" s="314">
        <v>3361</v>
      </c>
      <c r="B1744" s="315" t="s">
        <v>10</v>
      </c>
      <c r="C1744" s="316" t="s">
        <v>761</v>
      </c>
      <c r="D1744" s="317" t="s">
        <v>191</v>
      </c>
      <c r="E1744" s="317" t="s">
        <v>781</v>
      </c>
      <c r="F1744" s="318" t="s">
        <v>35</v>
      </c>
      <c r="G1744" s="316">
        <v>16870.5</v>
      </c>
      <c r="H1744" s="316" t="s">
        <v>4799</v>
      </c>
      <c r="I1744" s="320" t="s">
        <v>4800</v>
      </c>
      <c r="J1744" s="335" t="s">
        <v>781</v>
      </c>
      <c r="K1744" s="312" t="s">
        <v>1328</v>
      </c>
      <c r="L1744" s="321" t="s">
        <v>549</v>
      </c>
      <c r="M1744" s="322" t="s">
        <v>781</v>
      </c>
      <c r="N1744" s="323" t="s">
        <v>781</v>
      </c>
      <c r="O1744" s="324" t="s">
        <v>781</v>
      </c>
      <c r="P1744" s="314" t="s">
        <v>4801</v>
      </c>
      <c r="S1744" s="314">
        <v>3361</v>
      </c>
      <c r="T1744" t="s">
        <v>281</v>
      </c>
    </row>
    <row r="1745" spans="1:20">
      <c r="A1745" s="314">
        <v>3361</v>
      </c>
      <c r="B1745" s="315" t="s">
        <v>11</v>
      </c>
      <c r="C1745" s="316" t="s">
        <v>761</v>
      </c>
      <c r="D1745" s="317" t="s">
        <v>195</v>
      </c>
      <c r="E1745" s="317" t="s">
        <v>781</v>
      </c>
      <c r="F1745" s="318" t="s">
        <v>81</v>
      </c>
      <c r="G1745" s="316">
        <v>475.19</v>
      </c>
      <c r="H1745" s="316" t="s">
        <v>4802</v>
      </c>
      <c r="I1745" s="320" t="s">
        <v>4803</v>
      </c>
      <c r="J1745" s="308" t="s">
        <v>764</v>
      </c>
      <c r="K1745" s="309" t="s">
        <v>781</v>
      </c>
      <c r="L1745" s="321" t="s">
        <v>781</v>
      </c>
      <c r="M1745" s="322" t="s">
        <v>781</v>
      </c>
      <c r="N1745" s="323" t="s">
        <v>781</v>
      </c>
      <c r="O1745" s="324" t="s">
        <v>781</v>
      </c>
      <c r="P1745" s="314" t="s">
        <v>4804</v>
      </c>
      <c r="S1745" s="314">
        <v>3361</v>
      </c>
      <c r="T1745" t="s">
        <v>281</v>
      </c>
    </row>
    <row r="1746" spans="1:20">
      <c r="A1746" s="314">
        <v>3361</v>
      </c>
      <c r="B1746" s="315" t="s">
        <v>11</v>
      </c>
      <c r="C1746" s="316" t="s">
        <v>761</v>
      </c>
      <c r="D1746" s="317" t="s">
        <v>195</v>
      </c>
      <c r="E1746" s="317" t="s">
        <v>781</v>
      </c>
      <c r="F1746" s="318" t="s">
        <v>91</v>
      </c>
      <c r="G1746" s="316">
        <v>150.93</v>
      </c>
      <c r="H1746" s="316" t="s">
        <v>4805</v>
      </c>
      <c r="I1746" s="320" t="s">
        <v>4806</v>
      </c>
      <c r="J1746" s="308" t="s">
        <v>764</v>
      </c>
      <c r="K1746" s="309" t="s">
        <v>781</v>
      </c>
      <c r="L1746" s="321" t="s">
        <v>781</v>
      </c>
      <c r="M1746" s="322" t="s">
        <v>781</v>
      </c>
      <c r="N1746" s="323" t="s">
        <v>781</v>
      </c>
      <c r="O1746" s="324" t="s">
        <v>781</v>
      </c>
      <c r="P1746" s="314" t="s">
        <v>4807</v>
      </c>
      <c r="S1746" s="314">
        <v>3361</v>
      </c>
      <c r="T1746" t="s">
        <v>281</v>
      </c>
    </row>
    <row r="1747" spans="1:20">
      <c r="A1747" s="314">
        <v>3361</v>
      </c>
      <c r="B1747" s="315" t="s">
        <v>11</v>
      </c>
      <c r="C1747" s="316" t="s">
        <v>761</v>
      </c>
      <c r="D1747" s="317" t="s">
        <v>195</v>
      </c>
      <c r="E1747" s="317" t="s">
        <v>781</v>
      </c>
      <c r="F1747" s="318" t="s">
        <v>81</v>
      </c>
      <c r="G1747" s="316">
        <v>2923.37</v>
      </c>
      <c r="H1747" s="316" t="s">
        <v>4808</v>
      </c>
      <c r="I1747" s="320" t="s">
        <v>4809</v>
      </c>
      <c r="J1747" s="308" t="s">
        <v>764</v>
      </c>
      <c r="K1747" s="309" t="s">
        <v>781</v>
      </c>
      <c r="L1747" s="321" t="s">
        <v>781</v>
      </c>
      <c r="M1747" s="322" t="s">
        <v>781</v>
      </c>
      <c r="N1747" s="323" t="s">
        <v>781</v>
      </c>
      <c r="O1747" s="324" t="s">
        <v>781</v>
      </c>
      <c r="P1747" s="314" t="s">
        <v>4810</v>
      </c>
      <c r="S1747" s="314">
        <v>3361</v>
      </c>
      <c r="T1747" t="s">
        <v>281</v>
      </c>
    </row>
    <row r="1748" spans="1:20">
      <c r="A1748" s="314">
        <v>3361</v>
      </c>
      <c r="B1748" s="315" t="s">
        <v>11</v>
      </c>
      <c r="C1748" s="316" t="s">
        <v>761</v>
      </c>
      <c r="D1748" s="317" t="s">
        <v>195</v>
      </c>
      <c r="E1748" s="317" t="s">
        <v>781</v>
      </c>
      <c r="F1748" s="318" t="s">
        <v>81</v>
      </c>
      <c r="G1748" s="316">
        <v>57.55</v>
      </c>
      <c r="H1748" s="316" t="s">
        <v>4808</v>
      </c>
      <c r="I1748" s="320" t="s">
        <v>4811</v>
      </c>
      <c r="J1748" s="308" t="s">
        <v>764</v>
      </c>
      <c r="K1748" s="309" t="s">
        <v>781</v>
      </c>
      <c r="L1748" s="321" t="s">
        <v>781</v>
      </c>
      <c r="M1748" s="322" t="s">
        <v>781</v>
      </c>
      <c r="N1748" s="323" t="s">
        <v>781</v>
      </c>
      <c r="O1748" s="324" t="s">
        <v>781</v>
      </c>
      <c r="P1748" s="314" t="s">
        <v>4812</v>
      </c>
      <c r="S1748" s="314">
        <v>3361</v>
      </c>
      <c r="T1748" t="s">
        <v>281</v>
      </c>
    </row>
    <row r="1749" spans="1:20">
      <c r="A1749" s="314">
        <v>3361</v>
      </c>
      <c r="B1749" s="315" t="s">
        <v>11</v>
      </c>
      <c r="C1749" s="316" t="s">
        <v>761</v>
      </c>
      <c r="D1749" s="317" t="s">
        <v>195</v>
      </c>
      <c r="E1749" s="317" t="s">
        <v>781</v>
      </c>
      <c r="F1749" s="318" t="s">
        <v>107</v>
      </c>
      <c r="G1749" s="316">
        <v>1140</v>
      </c>
      <c r="H1749" s="316" t="s">
        <v>4813</v>
      </c>
      <c r="I1749" s="320" t="s">
        <v>4814</v>
      </c>
      <c r="J1749" s="308" t="s">
        <v>764</v>
      </c>
      <c r="K1749" s="309" t="s">
        <v>781</v>
      </c>
      <c r="L1749" s="321" t="s">
        <v>781</v>
      </c>
      <c r="M1749" s="322" t="s">
        <v>781</v>
      </c>
      <c r="N1749" s="323" t="s">
        <v>781</v>
      </c>
      <c r="O1749" s="324" t="s">
        <v>781</v>
      </c>
      <c r="P1749" s="314" t="s">
        <v>4815</v>
      </c>
      <c r="S1749" s="314">
        <v>3361</v>
      </c>
      <c r="T1749" t="s">
        <v>281</v>
      </c>
    </row>
    <row r="1750" spans="1:20">
      <c r="A1750" s="314">
        <v>3361</v>
      </c>
      <c r="B1750" s="315" t="s">
        <v>11</v>
      </c>
      <c r="C1750" s="316" t="s">
        <v>761</v>
      </c>
      <c r="D1750" s="317" t="s">
        <v>195</v>
      </c>
      <c r="E1750" s="317" t="s">
        <v>781</v>
      </c>
      <c r="F1750" s="318" t="s">
        <v>107</v>
      </c>
      <c r="G1750" s="316">
        <v>450</v>
      </c>
      <c r="H1750" s="316" t="s">
        <v>4816</v>
      </c>
      <c r="I1750" s="320" t="s">
        <v>4817</v>
      </c>
      <c r="J1750" s="308" t="s">
        <v>764</v>
      </c>
      <c r="K1750" s="309" t="s">
        <v>781</v>
      </c>
      <c r="L1750" s="321" t="s">
        <v>781</v>
      </c>
      <c r="M1750" s="322" t="s">
        <v>781</v>
      </c>
      <c r="N1750" s="323" t="s">
        <v>781</v>
      </c>
      <c r="O1750" s="324" t="s">
        <v>781</v>
      </c>
      <c r="P1750" s="314" t="s">
        <v>4818</v>
      </c>
      <c r="S1750" s="314">
        <v>3361</v>
      </c>
      <c r="T1750" t="s">
        <v>281</v>
      </c>
    </row>
    <row r="1751" spans="1:20">
      <c r="A1751" s="314">
        <v>3361</v>
      </c>
      <c r="B1751" s="315" t="s">
        <v>11</v>
      </c>
      <c r="C1751" s="316" t="s">
        <v>761</v>
      </c>
      <c r="D1751" s="317" t="s">
        <v>195</v>
      </c>
      <c r="E1751" s="317" t="s">
        <v>781</v>
      </c>
      <c r="F1751" s="318" t="s">
        <v>105</v>
      </c>
      <c r="G1751" s="316">
        <v>220</v>
      </c>
      <c r="H1751" s="316" t="s">
        <v>1394</v>
      </c>
      <c r="I1751" s="320" t="s">
        <v>4819</v>
      </c>
      <c r="J1751" s="308" t="s">
        <v>764</v>
      </c>
      <c r="K1751" s="309" t="s">
        <v>781</v>
      </c>
      <c r="L1751" s="321" t="s">
        <v>781</v>
      </c>
      <c r="M1751" s="322" t="s">
        <v>781</v>
      </c>
      <c r="N1751" s="323" t="s">
        <v>781</v>
      </c>
      <c r="O1751" s="324" t="s">
        <v>781</v>
      </c>
      <c r="P1751" s="314" t="s">
        <v>4820</v>
      </c>
      <c r="S1751" s="314">
        <v>3361</v>
      </c>
      <c r="T1751" t="s">
        <v>281</v>
      </c>
    </row>
    <row r="1752" spans="1:20">
      <c r="A1752" s="314">
        <v>3361</v>
      </c>
      <c r="B1752" s="315" t="s">
        <v>11</v>
      </c>
      <c r="C1752" s="316" t="s">
        <v>761</v>
      </c>
      <c r="D1752" s="317" t="s">
        <v>195</v>
      </c>
      <c r="E1752" s="317" t="s">
        <v>781</v>
      </c>
      <c r="F1752" s="318" t="s">
        <v>105</v>
      </c>
      <c r="G1752" s="316">
        <v>440</v>
      </c>
      <c r="H1752" s="316" t="s">
        <v>1394</v>
      </c>
      <c r="I1752" s="320" t="s">
        <v>4821</v>
      </c>
      <c r="J1752" s="308" t="s">
        <v>764</v>
      </c>
      <c r="K1752" s="309" t="s">
        <v>781</v>
      </c>
      <c r="L1752" s="321" t="s">
        <v>781</v>
      </c>
      <c r="M1752" s="322" t="s">
        <v>781</v>
      </c>
      <c r="N1752" s="323" t="s">
        <v>781</v>
      </c>
      <c r="O1752" s="324" t="s">
        <v>781</v>
      </c>
      <c r="P1752" s="314" t="s">
        <v>4822</v>
      </c>
      <c r="S1752" s="314">
        <v>3361</v>
      </c>
      <c r="T1752" t="s">
        <v>281</v>
      </c>
    </row>
    <row r="1753" spans="1:20">
      <c r="A1753" s="314">
        <v>3361</v>
      </c>
      <c r="B1753" s="315" t="s">
        <v>11</v>
      </c>
      <c r="C1753" s="316" t="s">
        <v>761</v>
      </c>
      <c r="D1753" s="317" t="s">
        <v>195</v>
      </c>
      <c r="E1753" s="317" t="s">
        <v>781</v>
      </c>
      <c r="F1753" s="318" t="s">
        <v>105</v>
      </c>
      <c r="G1753" s="316">
        <v>2455</v>
      </c>
      <c r="H1753" s="316" t="s">
        <v>1394</v>
      </c>
      <c r="I1753" s="320" t="s">
        <v>4823</v>
      </c>
      <c r="J1753" s="308" t="s">
        <v>764</v>
      </c>
      <c r="K1753" s="309" t="s">
        <v>781</v>
      </c>
      <c r="L1753" s="321" t="s">
        <v>781</v>
      </c>
      <c r="M1753" s="322" t="s">
        <v>781</v>
      </c>
      <c r="N1753" s="323" t="s">
        <v>781</v>
      </c>
      <c r="O1753" s="324" t="s">
        <v>781</v>
      </c>
      <c r="P1753" s="314" t="s">
        <v>4824</v>
      </c>
      <c r="S1753" s="314">
        <v>3361</v>
      </c>
      <c r="T1753" t="s">
        <v>281</v>
      </c>
    </row>
    <row r="1754" spans="1:20">
      <c r="A1754" s="314">
        <v>3361</v>
      </c>
      <c r="B1754" s="315" t="s">
        <v>11</v>
      </c>
      <c r="C1754" s="316" t="s">
        <v>761</v>
      </c>
      <c r="D1754" s="317" t="s">
        <v>195</v>
      </c>
      <c r="E1754" s="317" t="s">
        <v>781</v>
      </c>
      <c r="F1754" s="318" t="s">
        <v>105</v>
      </c>
      <c r="G1754" s="316">
        <v>2194</v>
      </c>
      <c r="H1754" s="316" t="s">
        <v>1394</v>
      </c>
      <c r="I1754" s="320" t="s">
        <v>4825</v>
      </c>
      <c r="J1754" s="308" t="s">
        <v>764</v>
      </c>
      <c r="K1754" s="309" t="s">
        <v>781</v>
      </c>
      <c r="L1754" s="321" t="s">
        <v>781</v>
      </c>
      <c r="M1754" s="322" t="s">
        <v>781</v>
      </c>
      <c r="N1754" s="323" t="s">
        <v>781</v>
      </c>
      <c r="O1754" s="324" t="s">
        <v>781</v>
      </c>
      <c r="P1754" s="314" t="s">
        <v>4826</v>
      </c>
      <c r="S1754" s="314">
        <v>3361</v>
      </c>
      <c r="T1754" t="s">
        <v>281</v>
      </c>
    </row>
    <row r="1755" spans="1:20">
      <c r="A1755" s="314">
        <v>3361</v>
      </c>
      <c r="B1755" s="315" t="s">
        <v>11</v>
      </c>
      <c r="C1755" s="316" t="s">
        <v>761</v>
      </c>
      <c r="D1755" s="317" t="s">
        <v>195</v>
      </c>
      <c r="E1755" s="317" t="s">
        <v>781</v>
      </c>
      <c r="F1755" s="318" t="s">
        <v>105</v>
      </c>
      <c r="G1755" s="316">
        <v>2269.91</v>
      </c>
      <c r="H1755" s="316" t="s">
        <v>1394</v>
      </c>
      <c r="I1755" s="320" t="s">
        <v>4827</v>
      </c>
      <c r="J1755" s="308" t="s">
        <v>764</v>
      </c>
      <c r="K1755" s="309" t="s">
        <v>781</v>
      </c>
      <c r="L1755" s="321" t="s">
        <v>781</v>
      </c>
      <c r="M1755" s="322" t="s">
        <v>781</v>
      </c>
      <c r="N1755" s="323" t="s">
        <v>781</v>
      </c>
      <c r="O1755" s="324" t="s">
        <v>781</v>
      </c>
      <c r="P1755" s="314" t="s">
        <v>4828</v>
      </c>
      <c r="S1755" s="314">
        <v>3361</v>
      </c>
      <c r="T1755" t="s">
        <v>281</v>
      </c>
    </row>
    <row r="1756" spans="1:20">
      <c r="A1756" s="314">
        <v>3361</v>
      </c>
      <c r="B1756" s="315" t="s">
        <v>11</v>
      </c>
      <c r="C1756" s="316" t="s">
        <v>761</v>
      </c>
      <c r="D1756" s="317" t="s">
        <v>195</v>
      </c>
      <c r="E1756" s="317" t="s">
        <v>781</v>
      </c>
      <c r="F1756" s="318" t="s">
        <v>105</v>
      </c>
      <c r="G1756" s="316">
        <v>1819.61</v>
      </c>
      <c r="H1756" s="316" t="s">
        <v>1394</v>
      </c>
      <c r="I1756" s="320" t="s">
        <v>4829</v>
      </c>
      <c r="J1756" s="308" t="s">
        <v>764</v>
      </c>
      <c r="K1756" s="309" t="s">
        <v>781</v>
      </c>
      <c r="L1756" s="321" t="s">
        <v>781</v>
      </c>
      <c r="M1756" s="322" t="s">
        <v>781</v>
      </c>
      <c r="N1756" s="323" t="s">
        <v>781</v>
      </c>
      <c r="O1756" s="324" t="s">
        <v>781</v>
      </c>
      <c r="P1756" s="314" t="s">
        <v>4830</v>
      </c>
      <c r="S1756" s="314">
        <v>3361</v>
      </c>
      <c r="T1756" t="s">
        <v>281</v>
      </c>
    </row>
    <row r="1757" spans="1:20">
      <c r="A1757" s="314">
        <v>3361</v>
      </c>
      <c r="B1757" s="315" t="s">
        <v>11</v>
      </c>
      <c r="C1757" s="316" t="s">
        <v>761</v>
      </c>
      <c r="D1757" s="317" t="s">
        <v>195</v>
      </c>
      <c r="E1757" s="317" t="s">
        <v>781</v>
      </c>
      <c r="F1757" s="318" t="s">
        <v>105</v>
      </c>
      <c r="G1757" s="316">
        <v>2240</v>
      </c>
      <c r="H1757" s="316" t="s">
        <v>1394</v>
      </c>
      <c r="I1757" s="320" t="s">
        <v>4831</v>
      </c>
      <c r="J1757" s="308" t="s">
        <v>764</v>
      </c>
      <c r="K1757" s="309" t="s">
        <v>781</v>
      </c>
      <c r="L1757" s="321" t="s">
        <v>781</v>
      </c>
      <c r="M1757" s="322" t="s">
        <v>781</v>
      </c>
      <c r="N1757" s="323" t="s">
        <v>781</v>
      </c>
      <c r="O1757" s="324" t="s">
        <v>781</v>
      </c>
      <c r="P1757" s="314" t="s">
        <v>4832</v>
      </c>
      <c r="S1757" s="314">
        <v>3361</v>
      </c>
      <c r="T1757" t="s">
        <v>281</v>
      </c>
    </row>
    <row r="1758" spans="1:20">
      <c r="A1758" s="314">
        <v>3361</v>
      </c>
      <c r="B1758" s="315" t="s">
        <v>11</v>
      </c>
      <c r="C1758" s="316" t="s">
        <v>761</v>
      </c>
      <c r="D1758" s="317" t="s">
        <v>195</v>
      </c>
      <c r="E1758" s="317" t="s">
        <v>781</v>
      </c>
      <c r="F1758" s="318" t="s">
        <v>85</v>
      </c>
      <c r="G1758" s="316">
        <v>2104.84</v>
      </c>
      <c r="H1758" s="316" t="s">
        <v>4223</v>
      </c>
      <c r="I1758" s="320" t="s">
        <v>4833</v>
      </c>
      <c r="J1758" s="308" t="s">
        <v>764</v>
      </c>
      <c r="K1758" s="309" t="s">
        <v>781</v>
      </c>
      <c r="L1758" s="321" t="s">
        <v>781</v>
      </c>
      <c r="M1758" s="322" t="s">
        <v>781</v>
      </c>
      <c r="N1758" s="323" t="s">
        <v>781</v>
      </c>
      <c r="O1758" s="324" t="s">
        <v>781</v>
      </c>
      <c r="P1758" s="314" t="s">
        <v>4834</v>
      </c>
      <c r="S1758" s="314">
        <v>3361</v>
      </c>
      <c r="T1758" t="s">
        <v>281</v>
      </c>
    </row>
    <row r="1759" spans="1:20">
      <c r="A1759" s="314">
        <v>3361</v>
      </c>
      <c r="B1759" s="315" t="s">
        <v>11</v>
      </c>
      <c r="C1759" s="316" t="s">
        <v>761</v>
      </c>
      <c r="D1759" s="317" t="s">
        <v>195</v>
      </c>
      <c r="E1759" s="317" t="s">
        <v>781</v>
      </c>
      <c r="F1759" s="318" t="s">
        <v>97</v>
      </c>
      <c r="G1759" s="316">
        <v>5110.72</v>
      </c>
      <c r="H1759" s="316" t="s">
        <v>4835</v>
      </c>
      <c r="I1759" s="320" t="s">
        <v>4836</v>
      </c>
      <c r="J1759" s="308" t="s">
        <v>764</v>
      </c>
      <c r="K1759" s="309" t="s">
        <v>781</v>
      </c>
      <c r="L1759" s="321" t="s">
        <v>781</v>
      </c>
      <c r="M1759" s="322" t="s">
        <v>781</v>
      </c>
      <c r="N1759" s="323" t="s">
        <v>781</v>
      </c>
      <c r="O1759" s="324" t="s">
        <v>781</v>
      </c>
      <c r="P1759" s="314" t="s">
        <v>4837</v>
      </c>
      <c r="S1759" s="314">
        <v>3361</v>
      </c>
      <c r="T1759" t="s">
        <v>281</v>
      </c>
    </row>
    <row r="1760" spans="1:20">
      <c r="A1760" s="314">
        <v>3361</v>
      </c>
      <c r="B1760" s="315" t="s">
        <v>11</v>
      </c>
      <c r="C1760" s="316" t="s">
        <v>761</v>
      </c>
      <c r="D1760" s="317" t="s">
        <v>195</v>
      </c>
      <c r="E1760" s="317" t="s">
        <v>781</v>
      </c>
      <c r="F1760" s="318" t="s">
        <v>89</v>
      </c>
      <c r="G1760" s="316">
        <v>3264</v>
      </c>
      <c r="H1760" s="316" t="s">
        <v>4838</v>
      </c>
      <c r="I1760" s="320">
        <v>300281</v>
      </c>
      <c r="J1760" s="308" t="s">
        <v>764</v>
      </c>
      <c r="K1760" s="309" t="s">
        <v>781</v>
      </c>
      <c r="L1760" s="321" t="s">
        <v>781</v>
      </c>
      <c r="M1760" s="322" t="s">
        <v>781</v>
      </c>
      <c r="N1760" s="323" t="s">
        <v>781</v>
      </c>
      <c r="O1760" s="324" t="s">
        <v>781</v>
      </c>
      <c r="P1760" s="314" t="s">
        <v>4839</v>
      </c>
      <c r="S1760" s="314">
        <v>3361</v>
      </c>
      <c r="T1760" t="s">
        <v>281</v>
      </c>
    </row>
    <row r="1761" spans="1:20">
      <c r="A1761" s="314">
        <v>3361</v>
      </c>
      <c r="B1761" s="315" t="s">
        <v>11</v>
      </c>
      <c r="C1761" s="316" t="s">
        <v>761</v>
      </c>
      <c r="D1761" s="317" t="s">
        <v>195</v>
      </c>
      <c r="E1761" s="317" t="s">
        <v>781</v>
      </c>
      <c r="F1761" s="318" t="s">
        <v>91</v>
      </c>
      <c r="G1761" s="316">
        <v>600</v>
      </c>
      <c r="H1761" s="316" t="s">
        <v>4840</v>
      </c>
      <c r="I1761" s="320">
        <v>14199</v>
      </c>
      <c r="J1761" s="308" t="s">
        <v>764</v>
      </c>
      <c r="K1761" s="309" t="s">
        <v>781</v>
      </c>
      <c r="L1761" s="321" t="s">
        <v>781</v>
      </c>
      <c r="M1761" s="322" t="s">
        <v>781</v>
      </c>
      <c r="N1761" s="323" t="s">
        <v>781</v>
      </c>
      <c r="O1761" s="324" t="s">
        <v>781</v>
      </c>
      <c r="P1761" s="314" t="s">
        <v>4841</v>
      </c>
      <c r="S1761" s="314">
        <v>3361</v>
      </c>
      <c r="T1761" t="s">
        <v>281</v>
      </c>
    </row>
    <row r="1762" spans="1:20">
      <c r="A1762" s="314">
        <v>3361</v>
      </c>
      <c r="B1762" s="315" t="s">
        <v>11</v>
      </c>
      <c r="C1762" s="316" t="s">
        <v>761</v>
      </c>
      <c r="D1762" s="317" t="s">
        <v>195</v>
      </c>
      <c r="E1762" s="317" t="s">
        <v>781</v>
      </c>
      <c r="F1762" s="318" t="s">
        <v>91</v>
      </c>
      <c r="G1762" s="316">
        <v>900</v>
      </c>
      <c r="H1762" s="316" t="s">
        <v>4840</v>
      </c>
      <c r="I1762" s="320">
        <v>14298</v>
      </c>
      <c r="J1762" s="308" t="s">
        <v>764</v>
      </c>
      <c r="K1762" s="309" t="s">
        <v>781</v>
      </c>
      <c r="L1762" s="321" t="s">
        <v>781</v>
      </c>
      <c r="M1762" s="322" t="s">
        <v>781</v>
      </c>
      <c r="N1762" s="323" t="s">
        <v>781</v>
      </c>
      <c r="O1762" s="324" t="s">
        <v>781</v>
      </c>
      <c r="P1762" s="314" t="s">
        <v>4842</v>
      </c>
      <c r="S1762" s="314">
        <v>3361</v>
      </c>
      <c r="T1762" t="s">
        <v>281</v>
      </c>
    </row>
    <row r="1763" spans="1:20">
      <c r="A1763" s="314">
        <v>3361</v>
      </c>
      <c r="B1763" s="315" t="s">
        <v>11</v>
      </c>
      <c r="C1763" s="316" t="s">
        <v>761</v>
      </c>
      <c r="D1763" s="317" t="s">
        <v>195</v>
      </c>
      <c r="E1763" s="317" t="s">
        <v>781</v>
      </c>
      <c r="F1763" s="318" t="s">
        <v>81</v>
      </c>
      <c r="G1763" s="316">
        <v>35.97</v>
      </c>
      <c r="H1763" s="316" t="s">
        <v>4808</v>
      </c>
      <c r="I1763" s="320">
        <v>20379</v>
      </c>
      <c r="J1763" s="308" t="s">
        <v>764</v>
      </c>
      <c r="K1763" s="309" t="s">
        <v>781</v>
      </c>
      <c r="L1763" s="321" t="s">
        <v>781</v>
      </c>
      <c r="M1763" s="322" t="s">
        <v>781</v>
      </c>
      <c r="N1763" s="323" t="s">
        <v>781</v>
      </c>
      <c r="O1763" s="324" t="s">
        <v>781</v>
      </c>
      <c r="P1763" s="314" t="s">
        <v>4843</v>
      </c>
      <c r="S1763" s="314">
        <v>3361</v>
      </c>
      <c r="T1763" t="s">
        <v>281</v>
      </c>
    </row>
    <row r="1764" spans="1:20">
      <c r="A1764" s="314">
        <v>3361</v>
      </c>
      <c r="B1764" s="315" t="s">
        <v>11</v>
      </c>
      <c r="C1764" s="316" t="s">
        <v>761</v>
      </c>
      <c r="D1764" s="317" t="s">
        <v>195</v>
      </c>
      <c r="E1764" s="317" t="s">
        <v>781</v>
      </c>
      <c r="F1764" s="318" t="s">
        <v>110</v>
      </c>
      <c r="G1764" s="316">
        <v>1890</v>
      </c>
      <c r="H1764" s="316" t="s">
        <v>1255</v>
      </c>
      <c r="I1764" s="320">
        <v>49893</v>
      </c>
      <c r="J1764" s="308" t="s">
        <v>764</v>
      </c>
      <c r="K1764" s="309" t="s">
        <v>781</v>
      </c>
      <c r="L1764" s="321" t="s">
        <v>781</v>
      </c>
      <c r="M1764" s="322" t="s">
        <v>781</v>
      </c>
      <c r="N1764" s="323" t="s">
        <v>781</v>
      </c>
      <c r="O1764" s="324" t="s">
        <v>781</v>
      </c>
      <c r="P1764" s="314" t="s">
        <v>4844</v>
      </c>
      <c r="S1764" s="314">
        <v>3361</v>
      </c>
      <c r="T1764" t="s">
        <v>281</v>
      </c>
    </row>
    <row r="1765" spans="1:20">
      <c r="A1765" s="326">
        <v>3382</v>
      </c>
      <c r="B1765" s="327" t="s">
        <v>10</v>
      </c>
      <c r="C1765" s="304" t="s">
        <v>754</v>
      </c>
      <c r="D1765" s="304" t="s">
        <v>192</v>
      </c>
      <c r="E1765" s="304" t="s">
        <v>755</v>
      </c>
      <c r="F1765" s="328" t="s">
        <v>35</v>
      </c>
      <c r="G1765" s="329">
        <v>3015.64</v>
      </c>
      <c r="H1765" s="304" t="s">
        <v>756</v>
      </c>
      <c r="I1765" s="333" t="s">
        <v>757</v>
      </c>
      <c r="J1765" s="331" t="s">
        <v>781</v>
      </c>
      <c r="K1765" s="312" t="s">
        <v>758</v>
      </c>
      <c r="L1765" s="332" t="s">
        <v>549</v>
      </c>
      <c r="M1765" s="304" t="s">
        <v>781</v>
      </c>
      <c r="N1765" s="304" t="s">
        <v>781</v>
      </c>
      <c r="O1765" s="326" t="s">
        <v>781</v>
      </c>
      <c r="P1765" s="326" t="s">
        <v>4845</v>
      </c>
      <c r="Q1765" s="376"/>
      <c r="R1765" s="376"/>
      <c r="S1765" s="326">
        <v>3382</v>
      </c>
      <c r="T1765" t="s">
        <v>281</v>
      </c>
    </row>
    <row r="1766" spans="1:20">
      <c r="A1766" s="301">
        <v>3382</v>
      </c>
      <c r="B1766" s="302" t="s">
        <v>11</v>
      </c>
      <c r="C1766" s="303" t="s">
        <v>761</v>
      </c>
      <c r="D1766" s="304" t="s">
        <v>195</v>
      </c>
      <c r="E1766" s="304" t="s">
        <v>781</v>
      </c>
      <c r="F1766" s="305" t="s">
        <v>85</v>
      </c>
      <c r="G1766" s="303">
        <v>2500</v>
      </c>
      <c r="H1766" s="303" t="s">
        <v>4223</v>
      </c>
      <c r="I1766" s="344" t="s">
        <v>4846</v>
      </c>
      <c r="J1766" s="308" t="s">
        <v>764</v>
      </c>
      <c r="K1766" s="309" t="s">
        <v>781</v>
      </c>
      <c r="L1766" s="310" t="s">
        <v>781</v>
      </c>
      <c r="M1766" s="311" t="s">
        <v>781</v>
      </c>
      <c r="N1766" s="312" t="s">
        <v>781</v>
      </c>
      <c r="O1766" s="313" t="s">
        <v>781</v>
      </c>
      <c r="P1766" s="301" t="s">
        <v>4847</v>
      </c>
      <c r="S1766" s="301">
        <v>3382</v>
      </c>
      <c r="T1766" t="s">
        <v>281</v>
      </c>
    </row>
    <row r="1767" spans="1:20">
      <c r="A1767" s="314">
        <v>3382</v>
      </c>
      <c r="B1767" s="315" t="s">
        <v>11</v>
      </c>
      <c r="C1767" s="316" t="s">
        <v>761</v>
      </c>
      <c r="D1767" s="317" t="s">
        <v>195</v>
      </c>
      <c r="E1767" s="317" t="s">
        <v>781</v>
      </c>
      <c r="F1767" s="318" t="s">
        <v>85</v>
      </c>
      <c r="G1767" s="316">
        <v>2500</v>
      </c>
      <c r="H1767" s="316" t="s">
        <v>4223</v>
      </c>
      <c r="I1767" s="320" t="s">
        <v>4848</v>
      </c>
      <c r="J1767" s="308" t="s">
        <v>764</v>
      </c>
      <c r="K1767" s="309" t="s">
        <v>781</v>
      </c>
      <c r="L1767" s="321" t="s">
        <v>781</v>
      </c>
      <c r="M1767" s="322" t="s">
        <v>781</v>
      </c>
      <c r="N1767" s="323" t="s">
        <v>781</v>
      </c>
      <c r="O1767" s="324" t="s">
        <v>781</v>
      </c>
      <c r="P1767" s="314" t="s">
        <v>4849</v>
      </c>
      <c r="S1767" s="314">
        <v>3382</v>
      </c>
      <c r="T1767" t="s">
        <v>281</v>
      </c>
    </row>
    <row r="1768" spans="1:20">
      <c r="A1768" s="326">
        <v>3344</v>
      </c>
      <c r="B1768" s="327" t="s">
        <v>10</v>
      </c>
      <c r="C1768" s="304" t="s">
        <v>754</v>
      </c>
      <c r="D1768" s="304" t="s">
        <v>192</v>
      </c>
      <c r="E1768" s="304" t="s">
        <v>755</v>
      </c>
      <c r="F1768" s="328" t="s">
        <v>35</v>
      </c>
      <c r="G1768" s="329">
        <v>6177.65</v>
      </c>
      <c r="H1768" s="304" t="s">
        <v>756</v>
      </c>
      <c r="I1768" s="333" t="s">
        <v>757</v>
      </c>
      <c r="J1768" s="331" t="s">
        <v>781</v>
      </c>
      <c r="K1768" s="312" t="s">
        <v>758</v>
      </c>
      <c r="L1768" s="332" t="s">
        <v>549</v>
      </c>
      <c r="M1768" s="304" t="s">
        <v>781</v>
      </c>
      <c r="N1768" s="304" t="s">
        <v>781</v>
      </c>
      <c r="O1768" s="326" t="s">
        <v>781</v>
      </c>
      <c r="P1768" s="326" t="s">
        <v>4850</v>
      </c>
      <c r="S1768" s="326">
        <v>3344</v>
      </c>
      <c r="T1768" t="s">
        <v>281</v>
      </c>
    </row>
    <row r="1769" spans="1:20">
      <c r="A1769" s="314">
        <v>3344</v>
      </c>
      <c r="B1769" s="315" t="s">
        <v>11</v>
      </c>
      <c r="C1769" s="316" t="s">
        <v>761</v>
      </c>
      <c r="D1769" s="317" t="s">
        <v>195</v>
      </c>
      <c r="E1769" s="317" t="s">
        <v>781</v>
      </c>
      <c r="F1769" s="318" t="s">
        <v>71</v>
      </c>
      <c r="G1769" s="316">
        <v>45</v>
      </c>
      <c r="H1769" s="316" t="s">
        <v>4851</v>
      </c>
      <c r="I1769" s="320" t="s">
        <v>4852</v>
      </c>
      <c r="J1769" s="308" t="s">
        <v>764</v>
      </c>
      <c r="K1769" s="309" t="s">
        <v>781</v>
      </c>
      <c r="L1769" s="321" t="s">
        <v>781</v>
      </c>
      <c r="M1769" s="322" t="s">
        <v>781</v>
      </c>
      <c r="N1769" s="323" t="s">
        <v>781</v>
      </c>
      <c r="O1769" s="324" t="s">
        <v>781</v>
      </c>
      <c r="P1769" s="314" t="s">
        <v>4853</v>
      </c>
      <c r="S1769" s="314">
        <v>3344</v>
      </c>
      <c r="T1769" t="s">
        <v>281</v>
      </c>
    </row>
    <row r="1770" spans="1:20">
      <c r="A1770" s="314">
        <v>3344</v>
      </c>
      <c r="B1770" s="315" t="s">
        <v>11</v>
      </c>
      <c r="C1770" s="316" t="s">
        <v>761</v>
      </c>
      <c r="D1770" s="317" t="s">
        <v>195</v>
      </c>
      <c r="E1770" s="317" t="s">
        <v>781</v>
      </c>
      <c r="F1770" s="318" t="s">
        <v>77</v>
      </c>
      <c r="G1770" s="316">
        <v>180</v>
      </c>
      <c r="H1770" s="316" t="s">
        <v>4854</v>
      </c>
      <c r="I1770" s="320" t="s">
        <v>4855</v>
      </c>
      <c r="J1770" s="308" t="s">
        <v>764</v>
      </c>
      <c r="K1770" s="309" t="s">
        <v>781</v>
      </c>
      <c r="L1770" s="321" t="s">
        <v>781</v>
      </c>
      <c r="M1770" s="322" t="s">
        <v>781</v>
      </c>
      <c r="N1770" s="323" t="s">
        <v>781</v>
      </c>
      <c r="O1770" s="324" t="s">
        <v>781</v>
      </c>
      <c r="P1770" s="314" t="s">
        <v>4856</v>
      </c>
      <c r="S1770" s="314">
        <v>3344</v>
      </c>
      <c r="T1770" t="s">
        <v>281</v>
      </c>
    </row>
    <row r="1771" spans="1:20">
      <c r="A1771" s="314">
        <v>3344</v>
      </c>
      <c r="B1771" s="315" t="s">
        <v>11</v>
      </c>
      <c r="C1771" s="316" t="s">
        <v>761</v>
      </c>
      <c r="D1771" s="317" t="s">
        <v>195</v>
      </c>
      <c r="E1771" s="317" t="s">
        <v>781</v>
      </c>
      <c r="F1771" s="318" t="s">
        <v>83</v>
      </c>
      <c r="G1771" s="316">
        <v>498.52</v>
      </c>
      <c r="H1771" s="316" t="s">
        <v>1431</v>
      </c>
      <c r="I1771" s="320" t="s">
        <v>4857</v>
      </c>
      <c r="J1771" s="308" t="s">
        <v>764</v>
      </c>
      <c r="K1771" s="309" t="s">
        <v>781</v>
      </c>
      <c r="L1771" s="321" t="s">
        <v>781</v>
      </c>
      <c r="M1771" s="322" t="s">
        <v>781</v>
      </c>
      <c r="N1771" s="323" t="s">
        <v>781</v>
      </c>
      <c r="O1771" s="324" t="s">
        <v>781</v>
      </c>
      <c r="P1771" s="314" t="s">
        <v>4858</v>
      </c>
      <c r="S1771" s="314">
        <v>3344</v>
      </c>
      <c r="T1771" t="s">
        <v>281</v>
      </c>
    </row>
    <row r="1772" spans="1:20">
      <c r="A1772" s="314">
        <v>3344</v>
      </c>
      <c r="B1772" s="315" t="s">
        <v>11</v>
      </c>
      <c r="C1772" s="316" t="s">
        <v>761</v>
      </c>
      <c r="D1772" s="317" t="s">
        <v>195</v>
      </c>
      <c r="E1772" s="317" t="s">
        <v>781</v>
      </c>
      <c r="F1772" s="318" t="s">
        <v>85</v>
      </c>
      <c r="G1772" s="316">
        <v>2870.15</v>
      </c>
      <c r="H1772" s="316" t="s">
        <v>1597</v>
      </c>
      <c r="I1772" s="320" t="s">
        <v>4859</v>
      </c>
      <c r="J1772" s="308" t="s">
        <v>764</v>
      </c>
      <c r="K1772" s="309" t="s">
        <v>781</v>
      </c>
      <c r="L1772" s="321" t="s">
        <v>781</v>
      </c>
      <c r="M1772" s="322" t="s">
        <v>781</v>
      </c>
      <c r="N1772" s="323" t="s">
        <v>781</v>
      </c>
      <c r="O1772" s="324" t="s">
        <v>781</v>
      </c>
      <c r="P1772" s="314" t="s">
        <v>4860</v>
      </c>
      <c r="S1772" s="314">
        <v>3344</v>
      </c>
      <c r="T1772" t="s">
        <v>281</v>
      </c>
    </row>
    <row r="1773" spans="1:20">
      <c r="A1773" s="314">
        <v>3344</v>
      </c>
      <c r="B1773" s="315" t="s">
        <v>11</v>
      </c>
      <c r="C1773" s="316" t="s">
        <v>761</v>
      </c>
      <c r="D1773" s="317" t="s">
        <v>195</v>
      </c>
      <c r="E1773" s="317" t="s">
        <v>781</v>
      </c>
      <c r="F1773" s="318" t="s">
        <v>91</v>
      </c>
      <c r="G1773" s="316">
        <v>519.75</v>
      </c>
      <c r="H1773" s="316" t="s">
        <v>4861</v>
      </c>
      <c r="I1773" s="320" t="s">
        <v>4862</v>
      </c>
      <c r="J1773" s="308" t="s">
        <v>764</v>
      </c>
      <c r="K1773" s="309" t="s">
        <v>781</v>
      </c>
      <c r="L1773" s="321" t="s">
        <v>781</v>
      </c>
      <c r="M1773" s="322" t="s">
        <v>781</v>
      </c>
      <c r="N1773" s="323" t="s">
        <v>781</v>
      </c>
      <c r="O1773" s="324" t="s">
        <v>781</v>
      </c>
      <c r="P1773" s="314" t="s">
        <v>4863</v>
      </c>
      <c r="S1773" s="314">
        <v>3344</v>
      </c>
      <c r="T1773" t="s">
        <v>281</v>
      </c>
    </row>
    <row r="1774" spans="1:20">
      <c r="A1774" s="314">
        <v>3344</v>
      </c>
      <c r="B1774" s="315" t="s">
        <v>11</v>
      </c>
      <c r="C1774" s="316" t="s">
        <v>761</v>
      </c>
      <c r="D1774" s="317" t="s">
        <v>195</v>
      </c>
      <c r="E1774" s="317" t="s">
        <v>781</v>
      </c>
      <c r="F1774" s="318" t="s">
        <v>97</v>
      </c>
      <c r="G1774" s="316">
        <v>27.61</v>
      </c>
      <c r="H1774" s="316" t="s">
        <v>4864</v>
      </c>
      <c r="I1774" s="320" t="s">
        <v>4865</v>
      </c>
      <c r="J1774" s="308" t="s">
        <v>764</v>
      </c>
      <c r="K1774" s="309" t="s">
        <v>781</v>
      </c>
      <c r="L1774" s="321" t="s">
        <v>781</v>
      </c>
      <c r="M1774" s="322" t="s">
        <v>781</v>
      </c>
      <c r="N1774" s="323" t="s">
        <v>781</v>
      </c>
      <c r="O1774" s="324" t="s">
        <v>781</v>
      </c>
      <c r="P1774" s="314" t="s">
        <v>4866</v>
      </c>
      <c r="S1774" s="314">
        <v>3344</v>
      </c>
      <c r="T1774" t="s">
        <v>281</v>
      </c>
    </row>
    <row r="1775" spans="1:20">
      <c r="A1775" s="314">
        <v>3344</v>
      </c>
      <c r="B1775" s="315" t="s">
        <v>11</v>
      </c>
      <c r="C1775" s="316" t="s">
        <v>761</v>
      </c>
      <c r="D1775" s="317" t="s">
        <v>195</v>
      </c>
      <c r="E1775" s="317" t="s">
        <v>781</v>
      </c>
      <c r="F1775" s="318" t="s">
        <v>97</v>
      </c>
      <c r="G1775" s="316">
        <v>985.76</v>
      </c>
      <c r="H1775" s="316" t="s">
        <v>4867</v>
      </c>
      <c r="I1775" s="320" t="s">
        <v>4868</v>
      </c>
      <c r="J1775" s="308" t="s">
        <v>764</v>
      </c>
      <c r="K1775" s="309" t="s">
        <v>781</v>
      </c>
      <c r="L1775" s="321" t="s">
        <v>781</v>
      </c>
      <c r="M1775" s="322" t="s">
        <v>781</v>
      </c>
      <c r="N1775" s="323" t="s">
        <v>781</v>
      </c>
      <c r="O1775" s="324" t="s">
        <v>781</v>
      </c>
      <c r="P1775" s="314" t="s">
        <v>4869</v>
      </c>
      <c r="S1775" s="314">
        <v>3344</v>
      </c>
      <c r="T1775" t="s">
        <v>281</v>
      </c>
    </row>
    <row r="1776" spans="1:20">
      <c r="A1776" s="314">
        <v>3344</v>
      </c>
      <c r="B1776" s="315" t="s">
        <v>11</v>
      </c>
      <c r="C1776" s="316" t="s">
        <v>761</v>
      </c>
      <c r="D1776" s="317" t="s">
        <v>195</v>
      </c>
      <c r="E1776" s="317" t="s">
        <v>781</v>
      </c>
      <c r="F1776" s="318" t="s">
        <v>97</v>
      </c>
      <c r="G1776" s="316">
        <v>59.92</v>
      </c>
      <c r="H1776" s="316" t="s">
        <v>4870</v>
      </c>
      <c r="I1776" s="320" t="s">
        <v>4871</v>
      </c>
      <c r="J1776" s="308" t="s">
        <v>764</v>
      </c>
      <c r="K1776" s="309" t="s">
        <v>781</v>
      </c>
      <c r="L1776" s="321" t="s">
        <v>781</v>
      </c>
      <c r="M1776" s="322" t="s">
        <v>781</v>
      </c>
      <c r="N1776" s="323" t="s">
        <v>781</v>
      </c>
      <c r="O1776" s="324" t="s">
        <v>781</v>
      </c>
      <c r="P1776" s="314" t="s">
        <v>4872</v>
      </c>
      <c r="S1776" s="314">
        <v>3344</v>
      </c>
      <c r="T1776" t="s">
        <v>281</v>
      </c>
    </row>
    <row r="1777" spans="1:20">
      <c r="A1777" s="314">
        <v>3344</v>
      </c>
      <c r="B1777" s="315" t="s">
        <v>11</v>
      </c>
      <c r="C1777" s="316" t="s">
        <v>761</v>
      </c>
      <c r="D1777" s="317" t="s">
        <v>195</v>
      </c>
      <c r="E1777" s="317" t="s">
        <v>781</v>
      </c>
      <c r="F1777" s="318" t="s">
        <v>103</v>
      </c>
      <c r="G1777" s="316">
        <v>166.75</v>
      </c>
      <c r="H1777" s="316" t="s">
        <v>4873</v>
      </c>
      <c r="I1777" s="320" t="s">
        <v>4874</v>
      </c>
      <c r="J1777" s="308" t="s">
        <v>764</v>
      </c>
      <c r="K1777" s="309" t="s">
        <v>781</v>
      </c>
      <c r="L1777" s="321" t="s">
        <v>781</v>
      </c>
      <c r="M1777" s="322" t="s">
        <v>781</v>
      </c>
      <c r="N1777" s="323" t="s">
        <v>781</v>
      </c>
      <c r="O1777" s="324" t="s">
        <v>781</v>
      </c>
      <c r="P1777" s="314" t="s">
        <v>4875</v>
      </c>
      <c r="S1777" s="314">
        <v>3344</v>
      </c>
      <c r="T1777" t="s">
        <v>281</v>
      </c>
    </row>
    <row r="1778" spans="1:20">
      <c r="A1778" s="314">
        <v>3344</v>
      </c>
      <c r="B1778" s="315" t="s">
        <v>11</v>
      </c>
      <c r="C1778" s="316" t="s">
        <v>761</v>
      </c>
      <c r="D1778" s="317" t="s">
        <v>195</v>
      </c>
      <c r="E1778" s="317" t="s">
        <v>781</v>
      </c>
      <c r="F1778" s="318" t="s">
        <v>105</v>
      </c>
      <c r="G1778" s="316">
        <v>1544.92</v>
      </c>
      <c r="H1778" s="316" t="s">
        <v>2117</v>
      </c>
      <c r="I1778" s="320" t="s">
        <v>4876</v>
      </c>
      <c r="J1778" s="308" t="s">
        <v>764</v>
      </c>
      <c r="K1778" s="309" t="s">
        <v>781</v>
      </c>
      <c r="L1778" s="321" t="s">
        <v>781</v>
      </c>
      <c r="M1778" s="322" t="s">
        <v>781</v>
      </c>
      <c r="N1778" s="323" t="s">
        <v>781</v>
      </c>
      <c r="O1778" s="324" t="s">
        <v>781</v>
      </c>
      <c r="P1778" s="314" t="s">
        <v>4877</v>
      </c>
      <c r="S1778" s="314">
        <v>3344</v>
      </c>
      <c r="T1778" t="s">
        <v>281</v>
      </c>
    </row>
    <row r="1779" spans="1:20">
      <c r="A1779" s="314">
        <v>3344</v>
      </c>
      <c r="B1779" s="315" t="s">
        <v>11</v>
      </c>
      <c r="C1779" s="316" t="s">
        <v>761</v>
      </c>
      <c r="D1779" s="317" t="s">
        <v>195</v>
      </c>
      <c r="E1779" s="317" t="s">
        <v>781</v>
      </c>
      <c r="F1779" s="318" t="s">
        <v>110</v>
      </c>
      <c r="G1779" s="316">
        <v>234</v>
      </c>
      <c r="H1779" s="316" t="s">
        <v>4878</v>
      </c>
      <c r="I1779" s="320" t="s">
        <v>4879</v>
      </c>
      <c r="J1779" s="308" t="s">
        <v>764</v>
      </c>
      <c r="K1779" s="309" t="s">
        <v>781</v>
      </c>
      <c r="L1779" s="321" t="s">
        <v>781</v>
      </c>
      <c r="M1779" s="322" t="s">
        <v>781</v>
      </c>
      <c r="N1779" s="323" t="s">
        <v>781</v>
      </c>
      <c r="O1779" s="324" t="s">
        <v>781</v>
      </c>
      <c r="P1779" s="314" t="s">
        <v>4880</v>
      </c>
      <c r="S1779" s="314">
        <v>3344</v>
      </c>
      <c r="T1779" t="s">
        <v>281</v>
      </c>
    </row>
    <row r="1780" spans="1:20">
      <c r="A1780" s="314">
        <v>3344</v>
      </c>
      <c r="B1780" s="315" t="s">
        <v>11</v>
      </c>
      <c r="C1780" s="316" t="s">
        <v>761</v>
      </c>
      <c r="D1780" s="317" t="s">
        <v>195</v>
      </c>
      <c r="E1780" s="317" t="s">
        <v>781</v>
      </c>
      <c r="F1780" s="318" t="s">
        <v>110</v>
      </c>
      <c r="G1780" s="316">
        <v>1275</v>
      </c>
      <c r="H1780" s="316" t="s">
        <v>778</v>
      </c>
      <c r="I1780" s="320" t="s">
        <v>4881</v>
      </c>
      <c r="J1780" s="308" t="s">
        <v>764</v>
      </c>
      <c r="K1780" s="309" t="s">
        <v>781</v>
      </c>
      <c r="L1780" s="321" t="s">
        <v>781</v>
      </c>
      <c r="M1780" s="322" t="s">
        <v>781</v>
      </c>
      <c r="N1780" s="323" t="s">
        <v>781</v>
      </c>
      <c r="O1780" s="324" t="s">
        <v>781</v>
      </c>
      <c r="P1780" s="314" t="s">
        <v>4882</v>
      </c>
      <c r="S1780" s="314">
        <v>3344</v>
      </c>
      <c r="T1780" t="s">
        <v>281</v>
      </c>
    </row>
    <row r="1781" spans="1:20">
      <c r="A1781" s="314">
        <v>3344</v>
      </c>
      <c r="B1781" s="315" t="s">
        <v>11</v>
      </c>
      <c r="C1781" s="316" t="s">
        <v>761</v>
      </c>
      <c r="D1781" s="317" t="s">
        <v>195</v>
      </c>
      <c r="E1781" s="317" t="s">
        <v>781</v>
      </c>
      <c r="F1781" s="318" t="s">
        <v>110</v>
      </c>
      <c r="G1781" s="316">
        <v>182</v>
      </c>
      <c r="H1781" s="316" t="s">
        <v>4883</v>
      </c>
      <c r="I1781" s="320" t="s">
        <v>4884</v>
      </c>
      <c r="J1781" s="308" t="s">
        <v>764</v>
      </c>
      <c r="K1781" s="309" t="s">
        <v>781</v>
      </c>
      <c r="L1781" s="321" t="s">
        <v>781</v>
      </c>
      <c r="M1781" s="322" t="s">
        <v>781</v>
      </c>
      <c r="N1781" s="323" t="s">
        <v>781</v>
      </c>
      <c r="O1781" s="324" t="s">
        <v>781</v>
      </c>
      <c r="P1781" s="314" t="s">
        <v>4885</v>
      </c>
      <c r="S1781" s="314">
        <v>3344</v>
      </c>
      <c r="T1781" t="s">
        <v>281</v>
      </c>
    </row>
    <row r="1782" spans="1:20">
      <c r="A1782" s="314">
        <v>3344</v>
      </c>
      <c r="B1782" s="315" t="s">
        <v>11</v>
      </c>
      <c r="C1782" s="316" t="s">
        <v>761</v>
      </c>
      <c r="D1782" s="317" t="s">
        <v>195</v>
      </c>
      <c r="E1782" s="317" t="s">
        <v>781</v>
      </c>
      <c r="F1782" s="318" t="s">
        <v>110</v>
      </c>
      <c r="G1782" s="316">
        <v>480</v>
      </c>
      <c r="H1782" s="316" t="s">
        <v>4886</v>
      </c>
      <c r="I1782" s="320" t="s">
        <v>4887</v>
      </c>
      <c r="J1782" s="308" t="s">
        <v>764</v>
      </c>
      <c r="K1782" s="309" t="s">
        <v>781</v>
      </c>
      <c r="L1782" s="321" t="s">
        <v>781</v>
      </c>
      <c r="M1782" s="322" t="s">
        <v>781</v>
      </c>
      <c r="N1782" s="323" t="s">
        <v>781</v>
      </c>
      <c r="O1782" s="324" t="s">
        <v>781</v>
      </c>
      <c r="P1782" s="314" t="s">
        <v>4888</v>
      </c>
      <c r="S1782" s="314">
        <v>3344</v>
      </c>
      <c r="T1782" t="s">
        <v>281</v>
      </c>
    </row>
    <row r="1783" spans="1:20">
      <c r="A1783" s="314">
        <v>3344</v>
      </c>
      <c r="B1783" s="315" t="s">
        <v>1105</v>
      </c>
      <c r="C1783" s="316" t="s">
        <v>761</v>
      </c>
      <c r="D1783" s="317" t="s">
        <v>193</v>
      </c>
      <c r="E1783" s="317" t="s">
        <v>781</v>
      </c>
      <c r="F1783" s="318" t="s">
        <v>77</v>
      </c>
      <c r="G1783" s="316">
        <v>400</v>
      </c>
      <c r="H1783" s="316" t="s">
        <v>4889</v>
      </c>
      <c r="I1783" s="320" t="s">
        <v>4890</v>
      </c>
      <c r="J1783" s="345" t="s">
        <v>781</v>
      </c>
      <c r="K1783" s="312" t="s">
        <v>1108</v>
      </c>
      <c r="L1783" s="321" t="s">
        <v>549</v>
      </c>
      <c r="M1783" s="322" t="s">
        <v>781</v>
      </c>
      <c r="N1783" s="323" t="s">
        <v>781</v>
      </c>
      <c r="O1783" s="324" t="s">
        <v>781</v>
      </c>
      <c r="P1783" s="314" t="s">
        <v>4891</v>
      </c>
      <c r="S1783" s="314">
        <v>3344</v>
      </c>
      <c r="T1783" t="s">
        <v>281</v>
      </c>
    </row>
    <row r="1784" spans="1:20">
      <c r="A1784" s="314">
        <v>3344</v>
      </c>
      <c r="B1784" s="315" t="s">
        <v>1105</v>
      </c>
      <c r="C1784" s="316" t="s">
        <v>761</v>
      </c>
      <c r="D1784" s="317" t="s">
        <v>193</v>
      </c>
      <c r="E1784" s="317" t="s">
        <v>781</v>
      </c>
      <c r="F1784" s="318" t="s">
        <v>89</v>
      </c>
      <c r="G1784" s="316">
        <v>1700</v>
      </c>
      <c r="H1784" s="316" t="s">
        <v>4892</v>
      </c>
      <c r="I1784" s="320" t="s">
        <v>4893</v>
      </c>
      <c r="J1784" s="345" t="s">
        <v>781</v>
      </c>
      <c r="K1784" s="312" t="s">
        <v>1108</v>
      </c>
      <c r="L1784" s="321" t="s">
        <v>549</v>
      </c>
      <c r="M1784" s="322" t="s">
        <v>781</v>
      </c>
      <c r="N1784" s="323" t="s">
        <v>781</v>
      </c>
      <c r="O1784" s="324" t="s">
        <v>781</v>
      </c>
      <c r="P1784" s="314" t="s">
        <v>4894</v>
      </c>
      <c r="S1784" s="314">
        <v>3344</v>
      </c>
      <c r="T1784" t="s">
        <v>281</v>
      </c>
    </row>
    <row r="1785" spans="1:20">
      <c r="A1785" s="314">
        <v>3344</v>
      </c>
      <c r="B1785" s="315" t="s">
        <v>1105</v>
      </c>
      <c r="C1785" s="316" t="s">
        <v>761</v>
      </c>
      <c r="D1785" s="317" t="s">
        <v>193</v>
      </c>
      <c r="E1785" s="317" t="s">
        <v>781</v>
      </c>
      <c r="F1785" s="318" t="s">
        <v>91</v>
      </c>
      <c r="G1785" s="316">
        <v>670</v>
      </c>
      <c r="H1785" s="316" t="s">
        <v>4329</v>
      </c>
      <c r="I1785" s="320" t="s">
        <v>4895</v>
      </c>
      <c r="J1785" s="345" t="s">
        <v>781</v>
      </c>
      <c r="K1785" s="312" t="s">
        <v>1108</v>
      </c>
      <c r="L1785" s="321" t="s">
        <v>549</v>
      </c>
      <c r="M1785" s="322" t="s">
        <v>781</v>
      </c>
      <c r="N1785" s="323" t="s">
        <v>781</v>
      </c>
      <c r="O1785" s="324" t="s">
        <v>781</v>
      </c>
      <c r="P1785" s="314" t="s">
        <v>4896</v>
      </c>
      <c r="S1785" s="314">
        <v>3344</v>
      </c>
      <c r="T1785" t="s">
        <v>281</v>
      </c>
    </row>
    <row r="1786" spans="1:20">
      <c r="A1786" s="314">
        <v>3344</v>
      </c>
      <c r="B1786" s="315" t="s">
        <v>1105</v>
      </c>
      <c r="C1786" s="316" t="s">
        <v>761</v>
      </c>
      <c r="D1786" s="317" t="s">
        <v>193</v>
      </c>
      <c r="E1786" s="317" t="s">
        <v>781</v>
      </c>
      <c r="F1786" s="318" t="s">
        <v>93</v>
      </c>
      <c r="G1786" s="316">
        <v>975</v>
      </c>
      <c r="H1786" s="316" t="s">
        <v>4897</v>
      </c>
      <c r="I1786" s="320" t="s">
        <v>4898</v>
      </c>
      <c r="J1786" s="345" t="s">
        <v>781</v>
      </c>
      <c r="K1786" s="312" t="s">
        <v>1108</v>
      </c>
      <c r="L1786" s="321" t="s">
        <v>549</v>
      </c>
      <c r="M1786" s="322" t="s">
        <v>781</v>
      </c>
      <c r="N1786" s="323" t="s">
        <v>781</v>
      </c>
      <c r="O1786" s="324" t="s">
        <v>781</v>
      </c>
      <c r="P1786" s="314" t="s">
        <v>4899</v>
      </c>
      <c r="S1786" s="314">
        <v>3344</v>
      </c>
      <c r="T1786" t="s">
        <v>281</v>
      </c>
    </row>
    <row r="1787" spans="1:20">
      <c r="A1787" s="314">
        <v>3344</v>
      </c>
      <c r="B1787" s="315" t="s">
        <v>1105</v>
      </c>
      <c r="C1787" s="316" t="s">
        <v>761</v>
      </c>
      <c r="D1787" s="317" t="s">
        <v>193</v>
      </c>
      <c r="E1787" s="317" t="s">
        <v>781</v>
      </c>
      <c r="F1787" s="318" t="s">
        <v>93</v>
      </c>
      <c r="G1787" s="316">
        <v>56</v>
      </c>
      <c r="H1787" s="316" t="s">
        <v>2374</v>
      </c>
      <c r="I1787" s="320" t="s">
        <v>4900</v>
      </c>
      <c r="J1787" s="345" t="s">
        <v>781</v>
      </c>
      <c r="K1787" s="312" t="s">
        <v>1108</v>
      </c>
      <c r="L1787" s="321" t="s">
        <v>549</v>
      </c>
      <c r="M1787" s="322" t="s">
        <v>781</v>
      </c>
      <c r="N1787" s="323" t="s">
        <v>781</v>
      </c>
      <c r="O1787" s="324" t="s">
        <v>781</v>
      </c>
      <c r="P1787" s="314" t="s">
        <v>4901</v>
      </c>
      <c r="S1787" s="314">
        <v>3344</v>
      </c>
      <c r="T1787" t="s">
        <v>281</v>
      </c>
    </row>
    <row r="1788" spans="1:20">
      <c r="A1788" s="314">
        <v>3344</v>
      </c>
      <c r="B1788" s="315" t="s">
        <v>1105</v>
      </c>
      <c r="C1788" s="316" t="s">
        <v>761</v>
      </c>
      <c r="D1788" s="317" t="s">
        <v>193</v>
      </c>
      <c r="E1788" s="317" t="s">
        <v>781</v>
      </c>
      <c r="F1788" s="318" t="s">
        <v>93</v>
      </c>
      <c r="G1788" s="316">
        <v>85</v>
      </c>
      <c r="H1788" s="316" t="s">
        <v>4902</v>
      </c>
      <c r="I1788" s="320" t="s">
        <v>4903</v>
      </c>
      <c r="J1788" s="345" t="s">
        <v>781</v>
      </c>
      <c r="K1788" s="312" t="s">
        <v>1108</v>
      </c>
      <c r="L1788" s="321" t="s">
        <v>549</v>
      </c>
      <c r="M1788" s="322" t="s">
        <v>781</v>
      </c>
      <c r="N1788" s="323" t="s">
        <v>781</v>
      </c>
      <c r="O1788" s="324" t="s">
        <v>781</v>
      </c>
      <c r="P1788" s="314" t="s">
        <v>4904</v>
      </c>
      <c r="S1788" s="314">
        <v>3344</v>
      </c>
      <c r="T1788" t="s">
        <v>281</v>
      </c>
    </row>
    <row r="1789" spans="1:20">
      <c r="A1789" s="314">
        <v>3344</v>
      </c>
      <c r="B1789" s="315" t="s">
        <v>1105</v>
      </c>
      <c r="C1789" s="316" t="s">
        <v>761</v>
      </c>
      <c r="D1789" s="317" t="s">
        <v>193</v>
      </c>
      <c r="E1789" s="317" t="s">
        <v>781</v>
      </c>
      <c r="F1789" s="318" t="s">
        <v>97</v>
      </c>
      <c r="G1789" s="316">
        <v>790</v>
      </c>
      <c r="H1789" s="316" t="s">
        <v>4905</v>
      </c>
      <c r="I1789" s="320" t="s">
        <v>4906</v>
      </c>
      <c r="J1789" s="345" t="s">
        <v>781</v>
      </c>
      <c r="K1789" s="312" t="s">
        <v>1108</v>
      </c>
      <c r="L1789" s="321" t="s">
        <v>549</v>
      </c>
      <c r="M1789" s="322" t="s">
        <v>781</v>
      </c>
      <c r="N1789" s="323" t="s">
        <v>781</v>
      </c>
      <c r="O1789" s="324" t="s">
        <v>781</v>
      </c>
      <c r="P1789" s="314" t="s">
        <v>4907</v>
      </c>
      <c r="S1789" s="314">
        <v>3344</v>
      </c>
      <c r="T1789" t="s">
        <v>281</v>
      </c>
    </row>
    <row r="1790" spans="1:20">
      <c r="A1790" s="314">
        <v>3344</v>
      </c>
      <c r="B1790" s="315" t="s">
        <v>1105</v>
      </c>
      <c r="C1790" s="316" t="s">
        <v>761</v>
      </c>
      <c r="D1790" s="317" t="s">
        <v>193</v>
      </c>
      <c r="E1790" s="317" t="s">
        <v>781</v>
      </c>
      <c r="F1790" s="318" t="s">
        <v>97</v>
      </c>
      <c r="G1790" s="316">
        <v>2502.89</v>
      </c>
      <c r="H1790" s="316" t="s">
        <v>4897</v>
      </c>
      <c r="I1790" s="320" t="s">
        <v>4908</v>
      </c>
      <c r="J1790" s="345" t="s">
        <v>781</v>
      </c>
      <c r="K1790" s="312" t="s">
        <v>1108</v>
      </c>
      <c r="L1790" s="321" t="s">
        <v>549</v>
      </c>
      <c r="M1790" s="322" t="s">
        <v>781</v>
      </c>
      <c r="N1790" s="323" t="s">
        <v>781</v>
      </c>
      <c r="O1790" s="324" t="s">
        <v>781</v>
      </c>
      <c r="P1790" s="314" t="s">
        <v>4909</v>
      </c>
      <c r="S1790" s="314">
        <v>3344</v>
      </c>
      <c r="T1790" t="s">
        <v>281</v>
      </c>
    </row>
    <row r="1791" spans="1:20">
      <c r="A1791" s="314">
        <v>3344</v>
      </c>
      <c r="B1791" s="315" t="s">
        <v>1105</v>
      </c>
      <c r="C1791" s="316" t="s">
        <v>761</v>
      </c>
      <c r="D1791" s="317" t="s">
        <v>193</v>
      </c>
      <c r="E1791" s="317" t="s">
        <v>781</v>
      </c>
      <c r="F1791" s="318" t="s">
        <v>97</v>
      </c>
      <c r="G1791" s="316">
        <v>447.35</v>
      </c>
      <c r="H1791" s="316" t="s">
        <v>4910</v>
      </c>
      <c r="I1791" s="320" t="s">
        <v>4911</v>
      </c>
      <c r="J1791" s="345" t="s">
        <v>781</v>
      </c>
      <c r="K1791" s="312" t="s">
        <v>1108</v>
      </c>
      <c r="L1791" s="321" t="s">
        <v>549</v>
      </c>
      <c r="M1791" s="322" t="s">
        <v>781</v>
      </c>
      <c r="N1791" s="323" t="s">
        <v>781</v>
      </c>
      <c r="O1791" s="324" t="s">
        <v>781</v>
      </c>
      <c r="P1791" s="314" t="s">
        <v>4912</v>
      </c>
      <c r="S1791" s="314">
        <v>3344</v>
      </c>
      <c r="T1791" t="s">
        <v>281</v>
      </c>
    </row>
    <row r="1792" spans="1:20">
      <c r="A1792" s="314">
        <v>3344</v>
      </c>
      <c r="B1792" s="315" t="s">
        <v>11</v>
      </c>
      <c r="C1792" s="316" t="s">
        <v>761</v>
      </c>
      <c r="D1792" s="317" t="s">
        <v>195</v>
      </c>
      <c r="E1792" s="317" t="s">
        <v>781</v>
      </c>
      <c r="F1792" s="318" t="s">
        <v>110</v>
      </c>
      <c r="G1792" s="316">
        <v>540</v>
      </c>
      <c r="H1792" s="316" t="s">
        <v>4913</v>
      </c>
      <c r="I1792" s="320" t="s">
        <v>4914</v>
      </c>
      <c r="J1792" s="308" t="s">
        <v>764</v>
      </c>
      <c r="K1792" s="309" t="s">
        <v>781</v>
      </c>
      <c r="L1792" s="321" t="s">
        <v>781</v>
      </c>
      <c r="M1792" s="322" t="s">
        <v>781</v>
      </c>
      <c r="N1792" s="323" t="s">
        <v>781</v>
      </c>
      <c r="O1792" s="324" t="s">
        <v>781</v>
      </c>
      <c r="P1792" s="314" t="s">
        <v>4915</v>
      </c>
      <c r="S1792" s="314">
        <v>3344</v>
      </c>
      <c r="T1792" t="s">
        <v>281</v>
      </c>
    </row>
    <row r="1793" spans="1:20">
      <c r="A1793" s="301">
        <v>1020</v>
      </c>
      <c r="B1793" s="302" t="s">
        <v>11</v>
      </c>
      <c r="C1793" s="303" t="s">
        <v>761</v>
      </c>
      <c r="D1793" s="304" t="s">
        <v>195</v>
      </c>
      <c r="E1793" s="304" t="s">
        <v>781</v>
      </c>
      <c r="F1793" s="305" t="s">
        <v>105</v>
      </c>
      <c r="G1793" s="303">
        <v>9141.89</v>
      </c>
      <c r="H1793" s="303" t="s">
        <v>4916</v>
      </c>
      <c r="I1793" s="344" t="s">
        <v>4917</v>
      </c>
      <c r="J1793" s="308" t="s">
        <v>764</v>
      </c>
      <c r="K1793" s="309" t="s">
        <v>781</v>
      </c>
      <c r="L1793" s="310" t="s">
        <v>781</v>
      </c>
      <c r="M1793" s="311" t="s">
        <v>781</v>
      </c>
      <c r="N1793" s="312" t="s">
        <v>781</v>
      </c>
      <c r="O1793" s="313" t="s">
        <v>781</v>
      </c>
      <c r="P1793" s="301" t="s">
        <v>4918</v>
      </c>
      <c r="S1793" s="301">
        <v>1020</v>
      </c>
      <c r="T1793" t="s">
        <v>281</v>
      </c>
    </row>
    <row r="1794" spans="1:20">
      <c r="A1794" s="314">
        <v>1020</v>
      </c>
      <c r="B1794" s="315" t="s">
        <v>11</v>
      </c>
      <c r="C1794" s="316" t="s">
        <v>761</v>
      </c>
      <c r="D1794" s="317" t="s">
        <v>195</v>
      </c>
      <c r="E1794" s="317" t="s">
        <v>781</v>
      </c>
      <c r="F1794" s="318" t="s">
        <v>87</v>
      </c>
      <c r="G1794" s="316">
        <v>13921.34</v>
      </c>
      <c r="H1794" s="316" t="s">
        <v>4919</v>
      </c>
      <c r="I1794" s="320" t="s">
        <v>4920</v>
      </c>
      <c r="J1794" s="308" t="s">
        <v>764</v>
      </c>
      <c r="K1794" s="309" t="s">
        <v>781</v>
      </c>
      <c r="L1794" s="321" t="s">
        <v>781</v>
      </c>
      <c r="M1794" s="322" t="s">
        <v>781</v>
      </c>
      <c r="N1794" s="323" t="s">
        <v>781</v>
      </c>
      <c r="O1794" s="324" t="s">
        <v>781</v>
      </c>
      <c r="P1794" s="314" t="s">
        <v>4921</v>
      </c>
      <c r="S1794" s="314">
        <v>1020</v>
      </c>
      <c r="T1794" t="s">
        <v>281</v>
      </c>
    </row>
    <row r="1795" spans="1:20">
      <c r="A1795" s="314">
        <v>1020</v>
      </c>
      <c r="B1795" s="315" t="s">
        <v>11</v>
      </c>
      <c r="C1795" s="316" t="s">
        <v>761</v>
      </c>
      <c r="D1795" s="317" t="s">
        <v>195</v>
      </c>
      <c r="E1795" s="317" t="s">
        <v>781</v>
      </c>
      <c r="F1795" s="318" t="s">
        <v>89</v>
      </c>
      <c r="G1795" s="316">
        <v>218.34</v>
      </c>
      <c r="H1795" s="316" t="s">
        <v>4922</v>
      </c>
      <c r="I1795" s="320" t="s">
        <v>4923</v>
      </c>
      <c r="J1795" s="308" t="s">
        <v>764</v>
      </c>
      <c r="K1795" s="309" t="s">
        <v>781</v>
      </c>
      <c r="L1795" s="321" t="s">
        <v>781</v>
      </c>
      <c r="M1795" s="322" t="s">
        <v>781</v>
      </c>
      <c r="N1795" s="323" t="s">
        <v>781</v>
      </c>
      <c r="O1795" s="324" t="s">
        <v>781</v>
      </c>
      <c r="P1795" s="314" t="s">
        <v>4924</v>
      </c>
      <c r="S1795" s="314">
        <v>1020</v>
      </c>
      <c r="T1795" t="s">
        <v>281</v>
      </c>
    </row>
    <row r="1796" spans="1:20">
      <c r="A1796" s="314">
        <v>1020</v>
      </c>
      <c r="B1796" s="315" t="s">
        <v>11</v>
      </c>
      <c r="C1796" s="316" t="s">
        <v>761</v>
      </c>
      <c r="D1796" s="317" t="s">
        <v>195</v>
      </c>
      <c r="E1796" s="317" t="s">
        <v>781</v>
      </c>
      <c r="F1796" s="318" t="s">
        <v>97</v>
      </c>
      <c r="G1796" s="316">
        <v>900</v>
      </c>
      <c r="H1796" s="316" t="s">
        <v>4925</v>
      </c>
      <c r="I1796" s="320" t="s">
        <v>4926</v>
      </c>
      <c r="J1796" s="308" t="s">
        <v>764</v>
      </c>
      <c r="K1796" s="309" t="s">
        <v>781</v>
      </c>
      <c r="L1796" s="321" t="s">
        <v>781</v>
      </c>
      <c r="M1796" s="322" t="s">
        <v>781</v>
      </c>
      <c r="N1796" s="323" t="s">
        <v>781</v>
      </c>
      <c r="O1796" s="324" t="s">
        <v>781</v>
      </c>
      <c r="P1796" s="314" t="s">
        <v>4927</v>
      </c>
      <c r="S1796" s="314">
        <v>1020</v>
      </c>
      <c r="T1796" t="s">
        <v>281</v>
      </c>
    </row>
    <row r="1797" spans="1:20">
      <c r="A1797" s="314">
        <v>1020</v>
      </c>
      <c r="B1797" s="315" t="s">
        <v>11</v>
      </c>
      <c r="C1797" s="316" t="s">
        <v>761</v>
      </c>
      <c r="D1797" s="317" t="s">
        <v>195</v>
      </c>
      <c r="E1797" s="317" t="s">
        <v>781</v>
      </c>
      <c r="F1797" s="318" t="s">
        <v>81</v>
      </c>
      <c r="G1797" s="316">
        <v>1833.63</v>
      </c>
      <c r="H1797" s="316" t="s">
        <v>4928</v>
      </c>
      <c r="I1797" s="325" t="s">
        <v>4929</v>
      </c>
      <c r="J1797" s="308" t="s">
        <v>764</v>
      </c>
      <c r="K1797" s="309" t="s">
        <v>781</v>
      </c>
      <c r="L1797" s="321" t="s">
        <v>781</v>
      </c>
      <c r="M1797" s="322" t="s">
        <v>781</v>
      </c>
      <c r="N1797" s="323" t="s">
        <v>781</v>
      </c>
      <c r="O1797" s="324" t="s">
        <v>781</v>
      </c>
      <c r="P1797" s="314" t="s">
        <v>4930</v>
      </c>
      <c r="S1797" s="314">
        <v>1020</v>
      </c>
      <c r="T1797" t="s">
        <v>281</v>
      </c>
    </row>
    <row r="1798" spans="1:20">
      <c r="A1798" s="314">
        <v>1020</v>
      </c>
      <c r="B1798" s="315" t="s">
        <v>11</v>
      </c>
      <c r="C1798" s="316" t="s">
        <v>761</v>
      </c>
      <c r="D1798" s="317" t="s">
        <v>195</v>
      </c>
      <c r="E1798" s="317" t="s">
        <v>781</v>
      </c>
      <c r="F1798" s="318" t="s">
        <v>103</v>
      </c>
      <c r="G1798" s="316">
        <v>1335.15</v>
      </c>
      <c r="H1798" s="316" t="s">
        <v>2988</v>
      </c>
      <c r="I1798" s="325" t="s">
        <v>4931</v>
      </c>
      <c r="J1798" s="308" t="s">
        <v>764</v>
      </c>
      <c r="K1798" s="309" t="s">
        <v>781</v>
      </c>
      <c r="L1798" s="321" t="s">
        <v>781</v>
      </c>
      <c r="M1798" s="322" t="s">
        <v>781</v>
      </c>
      <c r="N1798" s="323" t="s">
        <v>781</v>
      </c>
      <c r="O1798" s="324" t="s">
        <v>781</v>
      </c>
      <c r="P1798" s="314" t="s">
        <v>4932</v>
      </c>
      <c r="S1798" s="314">
        <v>1020</v>
      </c>
      <c r="T1798" t="s">
        <v>281</v>
      </c>
    </row>
    <row r="1799" spans="1:20">
      <c r="A1799" s="301">
        <v>2308</v>
      </c>
      <c r="B1799" s="302" t="s">
        <v>11</v>
      </c>
      <c r="C1799" s="303" t="s">
        <v>761</v>
      </c>
      <c r="D1799" s="304" t="s">
        <v>195</v>
      </c>
      <c r="E1799" s="304" t="s">
        <v>781</v>
      </c>
      <c r="F1799" s="305" t="s">
        <v>105</v>
      </c>
      <c r="G1799" s="303">
        <v>6170.5</v>
      </c>
      <c r="H1799" s="306" t="s">
        <v>4933</v>
      </c>
      <c r="I1799" s="344" t="s">
        <v>4934</v>
      </c>
      <c r="J1799" s="308" t="s">
        <v>764</v>
      </c>
      <c r="K1799" s="309" t="s">
        <v>781</v>
      </c>
      <c r="L1799" s="310" t="s">
        <v>781</v>
      </c>
      <c r="M1799" s="311" t="s">
        <v>781</v>
      </c>
      <c r="N1799" s="312" t="s">
        <v>781</v>
      </c>
      <c r="O1799" s="313" t="s">
        <v>781</v>
      </c>
      <c r="P1799" s="301" t="s">
        <v>4935</v>
      </c>
      <c r="S1799" s="301">
        <v>2308</v>
      </c>
      <c r="T1799" t="s">
        <v>281</v>
      </c>
    </row>
    <row r="1800" spans="1:20">
      <c r="A1800" s="314">
        <v>2308</v>
      </c>
      <c r="B1800" s="315" t="s">
        <v>11</v>
      </c>
      <c r="C1800" s="316" t="s">
        <v>761</v>
      </c>
      <c r="D1800" s="317" t="s">
        <v>195</v>
      </c>
      <c r="E1800" s="317" t="s">
        <v>781</v>
      </c>
      <c r="F1800" s="318" t="s">
        <v>81</v>
      </c>
      <c r="G1800" s="316">
        <v>442.25</v>
      </c>
      <c r="H1800" s="316" t="s">
        <v>4936</v>
      </c>
      <c r="I1800" s="320" t="s">
        <v>4937</v>
      </c>
      <c r="J1800" s="308" t="s">
        <v>764</v>
      </c>
      <c r="K1800" s="309" t="s">
        <v>781</v>
      </c>
      <c r="L1800" s="321" t="s">
        <v>781</v>
      </c>
      <c r="M1800" s="322" t="s">
        <v>781</v>
      </c>
      <c r="N1800" s="323" t="s">
        <v>781</v>
      </c>
      <c r="O1800" s="324" t="s">
        <v>781</v>
      </c>
      <c r="P1800" s="314" t="s">
        <v>4938</v>
      </c>
      <c r="S1800" s="314">
        <v>2308</v>
      </c>
      <c r="T1800" t="s">
        <v>281</v>
      </c>
    </row>
    <row r="1801" spans="1:20">
      <c r="A1801" s="314">
        <v>2308</v>
      </c>
      <c r="B1801" s="315" t="s">
        <v>11</v>
      </c>
      <c r="C1801" s="316" t="s">
        <v>761</v>
      </c>
      <c r="D1801" s="317" t="s">
        <v>195</v>
      </c>
      <c r="E1801" s="317" t="s">
        <v>781</v>
      </c>
      <c r="F1801" s="318" t="s">
        <v>85</v>
      </c>
      <c r="G1801" s="316">
        <v>6200</v>
      </c>
      <c r="H1801" s="319" t="s">
        <v>785</v>
      </c>
      <c r="I1801" s="320" t="s">
        <v>4939</v>
      </c>
      <c r="J1801" s="308" t="s">
        <v>764</v>
      </c>
      <c r="K1801" s="309" t="s">
        <v>781</v>
      </c>
      <c r="L1801" s="321" t="s">
        <v>781</v>
      </c>
      <c r="M1801" s="322" t="s">
        <v>781</v>
      </c>
      <c r="N1801" s="323" t="s">
        <v>781</v>
      </c>
      <c r="O1801" s="324" t="s">
        <v>781</v>
      </c>
      <c r="P1801" s="314" t="s">
        <v>4940</v>
      </c>
      <c r="S1801" s="314">
        <v>2308</v>
      </c>
      <c r="T1801" t="s">
        <v>281</v>
      </c>
    </row>
    <row r="1802" spans="1:20">
      <c r="A1802" s="314">
        <v>2308</v>
      </c>
      <c r="B1802" s="315" t="s">
        <v>11</v>
      </c>
      <c r="C1802" s="316" t="s">
        <v>754</v>
      </c>
      <c r="D1802" s="317" t="s">
        <v>196</v>
      </c>
      <c r="E1802" s="317" t="s">
        <v>781</v>
      </c>
      <c r="F1802" s="318" t="s">
        <v>103</v>
      </c>
      <c r="G1802" s="316">
        <v>6000</v>
      </c>
      <c r="H1802" s="319" t="s">
        <v>4941</v>
      </c>
      <c r="I1802" s="320" t="s">
        <v>4942</v>
      </c>
      <c r="J1802" s="308" t="s">
        <v>819</v>
      </c>
      <c r="K1802" s="309" t="s">
        <v>781</v>
      </c>
      <c r="L1802" s="321" t="s">
        <v>781</v>
      </c>
      <c r="M1802" s="322" t="s">
        <v>781</v>
      </c>
      <c r="N1802" s="323" t="s">
        <v>781</v>
      </c>
      <c r="O1802" s="324" t="s">
        <v>781</v>
      </c>
      <c r="P1802" s="314" t="s">
        <v>4943</v>
      </c>
      <c r="S1802" s="314">
        <v>2308</v>
      </c>
      <c r="T1802" t="s">
        <v>281</v>
      </c>
    </row>
    <row r="1803" spans="1:20">
      <c r="A1803" s="326">
        <v>2306</v>
      </c>
      <c r="B1803" s="327" t="s">
        <v>10</v>
      </c>
      <c r="C1803" s="304" t="s">
        <v>754</v>
      </c>
      <c r="D1803" s="304" t="s">
        <v>192</v>
      </c>
      <c r="E1803" s="304" t="s">
        <v>755</v>
      </c>
      <c r="F1803" s="328" t="s">
        <v>35</v>
      </c>
      <c r="G1803" s="329">
        <v>10389.74</v>
      </c>
      <c r="H1803" s="304" t="s">
        <v>756</v>
      </c>
      <c r="I1803" s="333" t="s">
        <v>757</v>
      </c>
      <c r="J1803" s="331" t="s">
        <v>781</v>
      </c>
      <c r="K1803" s="312" t="s">
        <v>758</v>
      </c>
      <c r="L1803" s="332" t="s">
        <v>549</v>
      </c>
      <c r="M1803" s="304" t="s">
        <v>781</v>
      </c>
      <c r="N1803" s="304" t="s">
        <v>781</v>
      </c>
      <c r="O1803" s="326" t="s">
        <v>781</v>
      </c>
      <c r="P1803" s="326" t="s">
        <v>4944</v>
      </c>
      <c r="S1803" s="326">
        <v>2306</v>
      </c>
      <c r="T1803" t="s">
        <v>281</v>
      </c>
    </row>
    <row r="1804" spans="1:20">
      <c r="A1804" s="301">
        <v>1019</v>
      </c>
      <c r="B1804" s="302" t="s">
        <v>11</v>
      </c>
      <c r="C1804" s="303" t="s">
        <v>761</v>
      </c>
      <c r="D1804" s="304" t="s">
        <v>195</v>
      </c>
      <c r="E1804" s="304" t="s">
        <v>781</v>
      </c>
      <c r="F1804" s="305" t="s">
        <v>85</v>
      </c>
      <c r="G1804" s="303">
        <v>729.76</v>
      </c>
      <c r="H1804" s="303" t="s">
        <v>4223</v>
      </c>
      <c r="I1804" s="344" t="s">
        <v>4945</v>
      </c>
      <c r="J1804" s="308" t="s">
        <v>764</v>
      </c>
      <c r="K1804" s="309" t="s">
        <v>781</v>
      </c>
      <c r="L1804" s="310" t="s">
        <v>781</v>
      </c>
      <c r="M1804" s="311" t="s">
        <v>781</v>
      </c>
      <c r="N1804" s="312" t="s">
        <v>781</v>
      </c>
      <c r="O1804" s="313" t="s">
        <v>781</v>
      </c>
      <c r="P1804" s="301" t="s">
        <v>4946</v>
      </c>
      <c r="S1804" s="301">
        <v>1019</v>
      </c>
      <c r="T1804" t="s">
        <v>281</v>
      </c>
    </row>
    <row r="1805" spans="1:20">
      <c r="A1805" s="326">
        <v>3025</v>
      </c>
      <c r="B1805" s="327" t="s">
        <v>10</v>
      </c>
      <c r="C1805" s="304" t="s">
        <v>754</v>
      </c>
      <c r="D1805" s="304" t="s">
        <v>192</v>
      </c>
      <c r="E1805" s="304" t="s">
        <v>755</v>
      </c>
      <c r="F1805" s="328" t="s">
        <v>35</v>
      </c>
      <c r="G1805" s="329">
        <v>2909.28</v>
      </c>
      <c r="H1805" s="304" t="s">
        <v>756</v>
      </c>
      <c r="I1805" s="333" t="s">
        <v>757</v>
      </c>
      <c r="J1805" s="331" t="s">
        <v>781</v>
      </c>
      <c r="K1805" s="312" t="s">
        <v>758</v>
      </c>
      <c r="L1805" s="332" t="s">
        <v>549</v>
      </c>
      <c r="M1805" s="304" t="s">
        <v>781</v>
      </c>
      <c r="N1805" s="304" t="s">
        <v>781</v>
      </c>
      <c r="O1805" s="326" t="s">
        <v>781</v>
      </c>
      <c r="P1805" s="326" t="s">
        <v>4947</v>
      </c>
      <c r="S1805" s="326">
        <v>3025</v>
      </c>
      <c r="T1805" t="s">
        <v>281</v>
      </c>
    </row>
    <row r="1806" spans="1:20">
      <c r="A1806" s="301">
        <v>3025</v>
      </c>
      <c r="B1806" s="302" t="s">
        <v>11</v>
      </c>
      <c r="C1806" s="303" t="s">
        <v>761</v>
      </c>
      <c r="D1806" s="304" t="s">
        <v>195</v>
      </c>
      <c r="E1806" s="304" t="s">
        <v>781</v>
      </c>
      <c r="F1806" s="305" t="s">
        <v>89</v>
      </c>
      <c r="G1806" s="303">
        <v>352.24</v>
      </c>
      <c r="H1806" s="303" t="s">
        <v>4948</v>
      </c>
      <c r="I1806" s="344" t="s">
        <v>4949</v>
      </c>
      <c r="J1806" s="308" t="s">
        <v>764</v>
      </c>
      <c r="K1806" s="309" t="s">
        <v>781</v>
      </c>
      <c r="L1806" s="310" t="s">
        <v>781</v>
      </c>
      <c r="M1806" s="311" t="s">
        <v>781</v>
      </c>
      <c r="N1806" s="312" t="s">
        <v>781</v>
      </c>
      <c r="O1806" s="313" t="s">
        <v>781</v>
      </c>
      <c r="P1806" s="301" t="s">
        <v>4950</v>
      </c>
      <c r="S1806" s="301">
        <v>3025</v>
      </c>
      <c r="T1806" t="s">
        <v>281</v>
      </c>
    </row>
    <row r="1807" spans="1:20">
      <c r="A1807" s="314">
        <v>3025</v>
      </c>
      <c r="B1807" s="315" t="s">
        <v>11</v>
      </c>
      <c r="C1807" s="316" t="s">
        <v>761</v>
      </c>
      <c r="D1807" s="317" t="s">
        <v>195</v>
      </c>
      <c r="E1807" s="317" t="s">
        <v>781</v>
      </c>
      <c r="F1807" s="318" t="s">
        <v>85</v>
      </c>
      <c r="G1807" s="316">
        <v>3064</v>
      </c>
      <c r="H1807" s="316" t="s">
        <v>4951</v>
      </c>
      <c r="I1807" s="320" t="s">
        <v>4952</v>
      </c>
      <c r="J1807" s="308" t="s">
        <v>764</v>
      </c>
      <c r="K1807" s="309" t="s">
        <v>781</v>
      </c>
      <c r="L1807" s="321" t="s">
        <v>781</v>
      </c>
      <c r="M1807" s="322" t="s">
        <v>781</v>
      </c>
      <c r="N1807" s="323" t="s">
        <v>781</v>
      </c>
      <c r="O1807" s="324" t="s">
        <v>781</v>
      </c>
      <c r="P1807" s="314" t="s">
        <v>4953</v>
      </c>
      <c r="S1807" s="314">
        <v>3025</v>
      </c>
      <c r="T1807" t="s">
        <v>281</v>
      </c>
    </row>
    <row r="1808" spans="1:20">
      <c r="A1808" s="314">
        <v>3025</v>
      </c>
      <c r="B1808" s="315" t="s">
        <v>11</v>
      </c>
      <c r="C1808" s="316" t="s">
        <v>761</v>
      </c>
      <c r="D1808" s="317" t="s">
        <v>195</v>
      </c>
      <c r="E1808" s="317" t="s">
        <v>781</v>
      </c>
      <c r="F1808" s="318" t="s">
        <v>105</v>
      </c>
      <c r="G1808" s="316">
        <v>18987</v>
      </c>
      <c r="H1808" s="316" t="s">
        <v>4954</v>
      </c>
      <c r="I1808" s="320" t="s">
        <v>4955</v>
      </c>
      <c r="J1808" s="308" t="s">
        <v>764</v>
      </c>
      <c r="K1808" s="309" t="s">
        <v>781</v>
      </c>
      <c r="L1808" s="321" t="s">
        <v>781</v>
      </c>
      <c r="M1808" s="322" t="s">
        <v>781</v>
      </c>
      <c r="N1808" s="323" t="s">
        <v>781</v>
      </c>
      <c r="O1808" s="324" t="s">
        <v>781</v>
      </c>
      <c r="P1808" s="314" t="s">
        <v>4956</v>
      </c>
      <c r="S1808" s="314">
        <v>3025</v>
      </c>
      <c r="T1808" t="s">
        <v>281</v>
      </c>
    </row>
    <row r="1809" spans="1:20" ht="63.5">
      <c r="A1809" s="326">
        <v>2108</v>
      </c>
      <c r="B1809" s="327" t="s">
        <v>10</v>
      </c>
      <c r="C1809" s="304" t="s">
        <v>754</v>
      </c>
      <c r="D1809" s="304" t="s">
        <v>192</v>
      </c>
      <c r="E1809" s="371" t="s">
        <v>755</v>
      </c>
      <c r="F1809" s="328" t="s">
        <v>35</v>
      </c>
      <c r="G1809" s="329">
        <v>31420.03</v>
      </c>
      <c r="H1809" s="304" t="s">
        <v>756</v>
      </c>
      <c r="I1809" s="333" t="s">
        <v>757</v>
      </c>
      <c r="J1809" s="331" t="s">
        <v>781</v>
      </c>
      <c r="K1809" s="348" t="s">
        <v>758</v>
      </c>
      <c r="L1809" s="332" t="s">
        <v>549</v>
      </c>
      <c r="M1809" s="304" t="s">
        <v>781</v>
      </c>
      <c r="N1809" s="304" t="s">
        <v>781</v>
      </c>
      <c r="O1809" s="326" t="s">
        <v>781</v>
      </c>
      <c r="P1809" s="326" t="s">
        <v>4957</v>
      </c>
      <c r="S1809" s="326">
        <v>2108</v>
      </c>
      <c r="T1809" t="s">
        <v>281</v>
      </c>
    </row>
    <row r="1810" spans="1:20">
      <c r="A1810" s="362">
        <v>3016</v>
      </c>
      <c r="B1810" s="359" t="s">
        <v>11</v>
      </c>
      <c r="C1810" s="360" t="s">
        <v>761</v>
      </c>
      <c r="D1810" s="360" t="s">
        <v>195</v>
      </c>
      <c r="E1810" s="360" t="s">
        <v>781</v>
      </c>
      <c r="F1810" s="360" t="s">
        <v>107</v>
      </c>
      <c r="G1810" s="360">
        <v>1000</v>
      </c>
      <c r="H1810" s="360" t="s">
        <v>4958</v>
      </c>
      <c r="I1810" s="363" t="s">
        <v>4959</v>
      </c>
      <c r="J1810" s="359" t="s">
        <v>11</v>
      </c>
      <c r="K1810" s="360" t="s">
        <v>781</v>
      </c>
      <c r="L1810" s="364" t="s">
        <v>781</v>
      </c>
      <c r="M1810" s="360" t="s">
        <v>781</v>
      </c>
      <c r="N1810" s="360" t="s">
        <v>781</v>
      </c>
      <c r="O1810" s="362" t="s">
        <v>781</v>
      </c>
      <c r="P1810" s="362" t="s">
        <v>4960</v>
      </c>
      <c r="S1810" s="362">
        <v>3016</v>
      </c>
      <c r="T1810" t="s">
        <v>281</v>
      </c>
    </row>
    <row r="1811" spans="1:20">
      <c r="A1811" s="355">
        <v>3016</v>
      </c>
      <c r="B1811" s="356" t="s">
        <v>11</v>
      </c>
      <c r="C1811" s="357" t="s">
        <v>761</v>
      </c>
      <c r="D1811" s="357" t="s">
        <v>195</v>
      </c>
      <c r="E1811" s="357" t="s">
        <v>781</v>
      </c>
      <c r="F1811" s="357" t="s">
        <v>110</v>
      </c>
      <c r="G1811" s="357">
        <v>1000</v>
      </c>
      <c r="H1811" s="357" t="s">
        <v>4961</v>
      </c>
      <c r="I1811" s="358" t="s">
        <v>4962</v>
      </c>
      <c r="J1811" s="359" t="s">
        <v>11</v>
      </c>
      <c r="K1811" s="360" t="s">
        <v>781</v>
      </c>
      <c r="L1811" s="361" t="s">
        <v>781</v>
      </c>
      <c r="M1811" s="357" t="s">
        <v>781</v>
      </c>
      <c r="N1811" s="357" t="s">
        <v>781</v>
      </c>
      <c r="O1811" s="355" t="s">
        <v>781</v>
      </c>
      <c r="P1811" s="355" t="s">
        <v>4963</v>
      </c>
      <c r="S1811" s="355">
        <v>3016</v>
      </c>
      <c r="T1811" t="s">
        <v>281</v>
      </c>
    </row>
    <row r="1812" spans="1:20">
      <c r="A1812" s="355">
        <v>3016</v>
      </c>
      <c r="B1812" s="356" t="s">
        <v>11</v>
      </c>
      <c r="C1812" s="357" t="s">
        <v>761</v>
      </c>
      <c r="D1812" s="357" t="s">
        <v>195</v>
      </c>
      <c r="E1812" s="357" t="s">
        <v>781</v>
      </c>
      <c r="F1812" s="357" t="s">
        <v>105</v>
      </c>
      <c r="G1812" s="357">
        <v>4399.4799999999996</v>
      </c>
      <c r="H1812" s="357" t="s">
        <v>4964</v>
      </c>
      <c r="I1812" s="358" t="s">
        <v>4965</v>
      </c>
      <c r="J1812" s="359" t="s">
        <v>11</v>
      </c>
      <c r="K1812" s="360" t="s">
        <v>781</v>
      </c>
      <c r="L1812" s="361" t="s">
        <v>781</v>
      </c>
      <c r="M1812" s="357" t="s">
        <v>781</v>
      </c>
      <c r="N1812" s="357" t="s">
        <v>781</v>
      </c>
      <c r="O1812" s="355" t="s">
        <v>781</v>
      </c>
      <c r="P1812" s="355" t="s">
        <v>4966</v>
      </c>
      <c r="S1812" s="355">
        <v>3016</v>
      </c>
      <c r="T1812" t="s">
        <v>281</v>
      </c>
    </row>
    <row r="1813" spans="1:20">
      <c r="A1813" s="355">
        <v>3016</v>
      </c>
      <c r="B1813" s="356" t="s">
        <v>10</v>
      </c>
      <c r="C1813" s="357" t="s">
        <v>761</v>
      </c>
      <c r="D1813" s="357" t="s">
        <v>191</v>
      </c>
      <c r="E1813" s="357" t="s">
        <v>781</v>
      </c>
      <c r="F1813" s="357" t="s">
        <v>35</v>
      </c>
      <c r="G1813" s="357">
        <v>3000</v>
      </c>
      <c r="H1813" s="357" t="s">
        <v>4967</v>
      </c>
      <c r="I1813" s="358" t="s">
        <v>4968</v>
      </c>
      <c r="J1813" s="359" t="s">
        <v>781</v>
      </c>
      <c r="K1813" s="360" t="s">
        <v>10</v>
      </c>
      <c r="L1813" s="361">
        <v>0</v>
      </c>
      <c r="M1813" s="357" t="s">
        <v>781</v>
      </c>
      <c r="N1813" s="357" t="s">
        <v>781</v>
      </c>
      <c r="O1813" s="355" t="s">
        <v>781</v>
      </c>
      <c r="P1813" s="355" t="s">
        <v>4969</v>
      </c>
      <c r="S1813" s="355">
        <v>3016</v>
      </c>
      <c r="T1813" t="s">
        <v>281</v>
      </c>
    </row>
    <row r="1814" spans="1:20">
      <c r="A1814" s="355">
        <v>3016</v>
      </c>
      <c r="B1814" s="356" t="s">
        <v>10</v>
      </c>
      <c r="C1814" s="357" t="s">
        <v>761</v>
      </c>
      <c r="D1814" s="357" t="s">
        <v>191</v>
      </c>
      <c r="E1814" s="357" t="s">
        <v>781</v>
      </c>
      <c r="F1814" s="357" t="s">
        <v>43</v>
      </c>
      <c r="G1814" s="357">
        <v>1500</v>
      </c>
      <c r="H1814" s="357" t="s">
        <v>4970</v>
      </c>
      <c r="I1814" s="358" t="s">
        <v>4971</v>
      </c>
      <c r="J1814" s="359" t="s">
        <v>781</v>
      </c>
      <c r="K1814" s="360" t="s">
        <v>10</v>
      </c>
      <c r="L1814" s="361">
        <v>0</v>
      </c>
      <c r="M1814" s="357" t="s">
        <v>781</v>
      </c>
      <c r="N1814" s="357" t="s">
        <v>781</v>
      </c>
      <c r="O1814" s="355" t="s">
        <v>781</v>
      </c>
      <c r="P1814" s="355" t="s">
        <v>4972</v>
      </c>
      <c r="S1814" s="355">
        <v>3016</v>
      </c>
      <c r="T1814" t="s">
        <v>281</v>
      </c>
    </row>
    <row r="1815" spans="1:20">
      <c r="A1815" s="355">
        <v>3016</v>
      </c>
      <c r="B1815" s="356" t="s">
        <v>10</v>
      </c>
      <c r="C1815" s="357" t="s">
        <v>761</v>
      </c>
      <c r="D1815" s="357" t="s">
        <v>191</v>
      </c>
      <c r="E1815" s="357" t="s">
        <v>781</v>
      </c>
      <c r="F1815" s="357" t="s">
        <v>43</v>
      </c>
      <c r="G1815" s="357">
        <v>1550</v>
      </c>
      <c r="H1815" s="357" t="s">
        <v>4973</v>
      </c>
      <c r="I1815" s="358" t="s">
        <v>4971</v>
      </c>
      <c r="J1815" s="359" t="s">
        <v>781</v>
      </c>
      <c r="K1815" s="360" t="s">
        <v>10</v>
      </c>
      <c r="L1815" s="361">
        <v>0</v>
      </c>
      <c r="M1815" s="357" t="s">
        <v>781</v>
      </c>
      <c r="N1815" s="357" t="s">
        <v>781</v>
      </c>
      <c r="O1815" s="355" t="s">
        <v>781</v>
      </c>
      <c r="P1815" s="355" t="s">
        <v>4974</v>
      </c>
      <c r="S1815" s="355">
        <v>3016</v>
      </c>
      <c r="T1815" t="s">
        <v>281</v>
      </c>
    </row>
    <row r="1816" spans="1:20">
      <c r="A1816" s="355">
        <v>3016</v>
      </c>
      <c r="B1816" s="356" t="s">
        <v>11</v>
      </c>
      <c r="C1816" s="357" t="s">
        <v>761</v>
      </c>
      <c r="D1816" s="357" t="s">
        <v>195</v>
      </c>
      <c r="E1816" s="357" t="s">
        <v>781</v>
      </c>
      <c r="F1816" s="357" t="s">
        <v>85</v>
      </c>
      <c r="G1816" s="357">
        <v>1893</v>
      </c>
      <c r="H1816" s="357" t="s">
        <v>1687</v>
      </c>
      <c r="I1816" s="358" t="s">
        <v>4975</v>
      </c>
      <c r="J1816" s="359" t="s">
        <v>781</v>
      </c>
      <c r="K1816" s="360" t="s">
        <v>781</v>
      </c>
      <c r="L1816" s="361" t="s">
        <v>781</v>
      </c>
      <c r="M1816" s="357" t="s">
        <v>781</v>
      </c>
      <c r="N1816" s="357" t="s">
        <v>781</v>
      </c>
      <c r="O1816" s="355" t="s">
        <v>781</v>
      </c>
      <c r="P1816" s="355" t="s">
        <v>4976</v>
      </c>
      <c r="S1816" s="355">
        <v>3016</v>
      </c>
      <c r="T1816" t="s">
        <v>281</v>
      </c>
    </row>
    <row r="1817" spans="1:20">
      <c r="A1817" s="355">
        <v>3016</v>
      </c>
      <c r="B1817" s="356" t="s">
        <v>11</v>
      </c>
      <c r="C1817" s="357" t="s">
        <v>761</v>
      </c>
      <c r="D1817" s="357" t="s">
        <v>195</v>
      </c>
      <c r="E1817" s="357" t="s">
        <v>781</v>
      </c>
      <c r="F1817" s="357" t="s">
        <v>85</v>
      </c>
      <c r="G1817" s="357">
        <v>4200</v>
      </c>
      <c r="H1817" s="357" t="s">
        <v>1687</v>
      </c>
      <c r="I1817" s="358" t="s">
        <v>4977</v>
      </c>
      <c r="J1817" s="359" t="s">
        <v>781</v>
      </c>
      <c r="K1817" s="360" t="s">
        <v>781</v>
      </c>
      <c r="L1817" s="361" t="s">
        <v>781</v>
      </c>
      <c r="M1817" s="357" t="s">
        <v>781</v>
      </c>
      <c r="N1817" s="357" t="s">
        <v>781</v>
      </c>
      <c r="O1817" s="355" t="s">
        <v>781</v>
      </c>
      <c r="P1817" s="355" t="s">
        <v>4978</v>
      </c>
      <c r="S1817" s="355">
        <v>3016</v>
      </c>
      <c r="T1817" t="s">
        <v>281</v>
      </c>
    </row>
    <row r="1818" spans="1:20">
      <c r="A1818" s="301">
        <v>5202</v>
      </c>
      <c r="B1818" s="302" t="s">
        <v>11</v>
      </c>
      <c r="C1818" s="303" t="s">
        <v>761</v>
      </c>
      <c r="D1818" s="304" t="s">
        <v>195</v>
      </c>
      <c r="E1818" s="304" t="s">
        <v>781</v>
      </c>
      <c r="F1818" s="305" t="s">
        <v>81</v>
      </c>
      <c r="G1818" s="303">
        <v>3365.32</v>
      </c>
      <c r="H1818" s="306" t="s">
        <v>4979</v>
      </c>
      <c r="I1818" s="344" t="s">
        <v>4980</v>
      </c>
      <c r="J1818" s="308" t="s">
        <v>764</v>
      </c>
      <c r="K1818" s="347" t="s">
        <v>781</v>
      </c>
      <c r="L1818" s="310" t="s">
        <v>781</v>
      </c>
      <c r="M1818" s="311" t="s">
        <v>781</v>
      </c>
      <c r="N1818" s="312" t="s">
        <v>781</v>
      </c>
      <c r="O1818" s="313" t="s">
        <v>781</v>
      </c>
      <c r="P1818" s="301" t="s">
        <v>4981</v>
      </c>
      <c r="S1818" s="301">
        <v>5202</v>
      </c>
      <c r="T1818" t="s">
        <v>281</v>
      </c>
    </row>
    <row r="1819" spans="1:20">
      <c r="A1819" s="314">
        <v>5202</v>
      </c>
      <c r="B1819" s="315" t="s">
        <v>11</v>
      </c>
      <c r="C1819" s="316" t="s">
        <v>761</v>
      </c>
      <c r="D1819" s="317" t="s">
        <v>195</v>
      </c>
      <c r="E1819" s="317" t="s">
        <v>781</v>
      </c>
      <c r="F1819" s="318" t="s">
        <v>83</v>
      </c>
      <c r="G1819" s="316">
        <v>628</v>
      </c>
      <c r="H1819" s="319" t="s">
        <v>4982</v>
      </c>
      <c r="I1819" s="320" t="s">
        <v>4980</v>
      </c>
      <c r="J1819" s="308" t="s">
        <v>764</v>
      </c>
      <c r="K1819" s="347" t="s">
        <v>781</v>
      </c>
      <c r="L1819" s="321" t="s">
        <v>781</v>
      </c>
      <c r="M1819" s="322" t="s">
        <v>781</v>
      </c>
      <c r="N1819" s="323" t="s">
        <v>781</v>
      </c>
      <c r="O1819" s="324" t="s">
        <v>781</v>
      </c>
      <c r="P1819" s="314" t="s">
        <v>4983</v>
      </c>
      <c r="S1819" s="314">
        <v>5202</v>
      </c>
      <c r="T1819" t="s">
        <v>281</v>
      </c>
    </row>
    <row r="1820" spans="1:20">
      <c r="A1820" s="314">
        <v>5202</v>
      </c>
      <c r="B1820" s="315" t="s">
        <v>11</v>
      </c>
      <c r="C1820" s="316" t="s">
        <v>761</v>
      </c>
      <c r="D1820" s="317" t="s">
        <v>195</v>
      </c>
      <c r="E1820" s="317" t="s">
        <v>781</v>
      </c>
      <c r="F1820" s="318" t="s">
        <v>85</v>
      </c>
      <c r="G1820" s="316">
        <v>1967</v>
      </c>
      <c r="H1820" s="319" t="s">
        <v>1040</v>
      </c>
      <c r="I1820" s="320" t="s">
        <v>4980</v>
      </c>
      <c r="J1820" s="308" t="s">
        <v>764</v>
      </c>
      <c r="K1820" s="347" t="s">
        <v>781</v>
      </c>
      <c r="L1820" s="321" t="s">
        <v>781</v>
      </c>
      <c r="M1820" s="322" t="s">
        <v>781</v>
      </c>
      <c r="N1820" s="323" t="s">
        <v>781</v>
      </c>
      <c r="O1820" s="324" t="s">
        <v>781</v>
      </c>
      <c r="P1820" s="314" t="s">
        <v>4984</v>
      </c>
      <c r="S1820" s="314">
        <v>5202</v>
      </c>
      <c r="T1820" t="s">
        <v>281</v>
      </c>
    </row>
    <row r="1821" spans="1:20">
      <c r="A1821" s="314">
        <v>5202</v>
      </c>
      <c r="B1821" s="315" t="s">
        <v>11</v>
      </c>
      <c r="C1821" s="316" t="s">
        <v>761</v>
      </c>
      <c r="D1821" s="317" t="s">
        <v>195</v>
      </c>
      <c r="E1821" s="317" t="s">
        <v>781</v>
      </c>
      <c r="F1821" s="318" t="s">
        <v>89</v>
      </c>
      <c r="G1821" s="316">
        <v>599</v>
      </c>
      <c r="H1821" s="316" t="s">
        <v>4985</v>
      </c>
      <c r="I1821" s="320" t="s">
        <v>4980</v>
      </c>
      <c r="J1821" s="308" t="s">
        <v>764</v>
      </c>
      <c r="K1821" s="347" t="s">
        <v>781</v>
      </c>
      <c r="L1821" s="321" t="s">
        <v>781</v>
      </c>
      <c r="M1821" s="322" t="s">
        <v>781</v>
      </c>
      <c r="N1821" s="323" t="s">
        <v>781</v>
      </c>
      <c r="O1821" s="324" t="s">
        <v>781</v>
      </c>
      <c r="P1821" s="314" t="s">
        <v>4986</v>
      </c>
      <c r="S1821" s="314">
        <v>5202</v>
      </c>
      <c r="T1821" t="s">
        <v>281</v>
      </c>
    </row>
    <row r="1822" spans="1:20">
      <c r="A1822" s="314">
        <v>5202</v>
      </c>
      <c r="B1822" s="315" t="s">
        <v>11</v>
      </c>
      <c r="C1822" s="316" t="s">
        <v>761</v>
      </c>
      <c r="D1822" s="317" t="s">
        <v>195</v>
      </c>
      <c r="E1822" s="317" t="s">
        <v>781</v>
      </c>
      <c r="F1822" s="318" t="s">
        <v>85</v>
      </c>
      <c r="G1822" s="316">
        <v>1347</v>
      </c>
      <c r="H1822" s="319" t="s">
        <v>4987</v>
      </c>
      <c r="I1822" s="320" t="s">
        <v>4980</v>
      </c>
      <c r="J1822" s="308" t="s">
        <v>764</v>
      </c>
      <c r="K1822" s="347" t="s">
        <v>781</v>
      </c>
      <c r="L1822" s="321" t="s">
        <v>781</v>
      </c>
      <c r="M1822" s="322" t="s">
        <v>781</v>
      </c>
      <c r="N1822" s="323" t="s">
        <v>781</v>
      </c>
      <c r="O1822" s="324" t="s">
        <v>781</v>
      </c>
      <c r="P1822" s="314" t="s">
        <v>4988</v>
      </c>
      <c r="S1822" s="314">
        <v>5202</v>
      </c>
      <c r="T1822" t="s">
        <v>281</v>
      </c>
    </row>
    <row r="1823" spans="1:20">
      <c r="A1823" s="314">
        <v>5202</v>
      </c>
      <c r="B1823" s="315" t="s">
        <v>11</v>
      </c>
      <c r="C1823" s="316" t="s">
        <v>761</v>
      </c>
      <c r="D1823" s="317" t="s">
        <v>195</v>
      </c>
      <c r="E1823" s="317" t="s">
        <v>781</v>
      </c>
      <c r="F1823" s="318" t="s">
        <v>91</v>
      </c>
      <c r="G1823" s="316">
        <v>1150</v>
      </c>
      <c r="H1823" s="319" t="s">
        <v>1155</v>
      </c>
      <c r="I1823" s="320" t="s">
        <v>4980</v>
      </c>
      <c r="J1823" s="308" t="s">
        <v>764</v>
      </c>
      <c r="K1823" s="347" t="s">
        <v>781</v>
      </c>
      <c r="L1823" s="321" t="s">
        <v>781</v>
      </c>
      <c r="M1823" s="322" t="s">
        <v>781</v>
      </c>
      <c r="N1823" s="323" t="s">
        <v>781</v>
      </c>
      <c r="O1823" s="324" t="s">
        <v>781</v>
      </c>
      <c r="P1823" s="314" t="s">
        <v>4989</v>
      </c>
      <c r="S1823" s="314">
        <v>5202</v>
      </c>
      <c r="T1823" t="s">
        <v>281</v>
      </c>
    </row>
    <row r="1824" spans="1:20">
      <c r="A1824" s="314">
        <v>5202</v>
      </c>
      <c r="B1824" s="315" t="s">
        <v>11</v>
      </c>
      <c r="C1824" s="316" t="s">
        <v>761</v>
      </c>
      <c r="D1824" s="317" t="s">
        <v>195</v>
      </c>
      <c r="E1824" s="317" t="s">
        <v>781</v>
      </c>
      <c r="F1824" s="318" t="s">
        <v>105</v>
      </c>
      <c r="G1824" s="316">
        <v>1246.5</v>
      </c>
      <c r="H1824" s="319" t="s">
        <v>1140</v>
      </c>
      <c r="I1824" s="320" t="s">
        <v>4980</v>
      </c>
      <c r="J1824" s="308" t="s">
        <v>764</v>
      </c>
      <c r="K1824" s="347" t="s">
        <v>781</v>
      </c>
      <c r="L1824" s="321" t="s">
        <v>781</v>
      </c>
      <c r="M1824" s="322" t="s">
        <v>781</v>
      </c>
      <c r="N1824" s="323" t="s">
        <v>781</v>
      </c>
      <c r="O1824" s="324" t="s">
        <v>781</v>
      </c>
      <c r="P1824" s="314" t="s">
        <v>4990</v>
      </c>
      <c r="S1824" s="314">
        <v>5202</v>
      </c>
      <c r="T1824" t="s">
        <v>281</v>
      </c>
    </row>
    <row r="1825" spans="1:20">
      <c r="A1825" s="314">
        <v>5202</v>
      </c>
      <c r="B1825" s="315" t="s">
        <v>11</v>
      </c>
      <c r="C1825" s="316" t="s">
        <v>761</v>
      </c>
      <c r="D1825" s="317" t="s">
        <v>195</v>
      </c>
      <c r="E1825" s="317" t="s">
        <v>781</v>
      </c>
      <c r="F1825" s="318" t="s">
        <v>89</v>
      </c>
      <c r="G1825" s="316">
        <v>578.79999999999995</v>
      </c>
      <c r="H1825" s="319" t="s">
        <v>2174</v>
      </c>
      <c r="I1825" s="320" t="s">
        <v>4980</v>
      </c>
      <c r="J1825" s="308" t="s">
        <v>764</v>
      </c>
      <c r="K1825" s="347" t="s">
        <v>781</v>
      </c>
      <c r="L1825" s="321" t="s">
        <v>781</v>
      </c>
      <c r="M1825" s="322" t="s">
        <v>781</v>
      </c>
      <c r="N1825" s="323" t="s">
        <v>781</v>
      </c>
      <c r="O1825" s="324" t="s">
        <v>781</v>
      </c>
      <c r="P1825" s="314" t="s">
        <v>4991</v>
      </c>
      <c r="S1825" s="314">
        <v>5202</v>
      </c>
      <c r="T1825" t="s">
        <v>281</v>
      </c>
    </row>
    <row r="1826" spans="1:20">
      <c r="A1826" s="314">
        <v>5202</v>
      </c>
      <c r="B1826" s="315" t="s">
        <v>11</v>
      </c>
      <c r="C1826" s="316" t="s">
        <v>761</v>
      </c>
      <c r="D1826" s="317" t="s">
        <v>195</v>
      </c>
      <c r="E1826" s="317" t="s">
        <v>781</v>
      </c>
      <c r="F1826" s="318" t="s">
        <v>79</v>
      </c>
      <c r="G1826" s="316">
        <v>699.55</v>
      </c>
      <c r="H1826" s="319" t="s">
        <v>4992</v>
      </c>
      <c r="I1826" s="320" t="s">
        <v>4980</v>
      </c>
      <c r="J1826" s="308" t="s">
        <v>764</v>
      </c>
      <c r="K1826" s="347" t="s">
        <v>781</v>
      </c>
      <c r="L1826" s="321" t="s">
        <v>781</v>
      </c>
      <c r="M1826" s="322" t="s">
        <v>781</v>
      </c>
      <c r="N1826" s="323" t="s">
        <v>781</v>
      </c>
      <c r="O1826" s="324" t="s">
        <v>781</v>
      </c>
      <c r="P1826" s="314" t="s">
        <v>4993</v>
      </c>
      <c r="S1826" s="314">
        <v>5202</v>
      </c>
      <c r="T1826" t="s">
        <v>281</v>
      </c>
    </row>
    <row r="1827" spans="1:20">
      <c r="A1827" s="314">
        <v>5202</v>
      </c>
      <c r="B1827" s="315" t="s">
        <v>11</v>
      </c>
      <c r="C1827" s="316" t="s">
        <v>761</v>
      </c>
      <c r="D1827" s="317" t="s">
        <v>195</v>
      </c>
      <c r="E1827" s="317" t="s">
        <v>781</v>
      </c>
      <c r="F1827" s="318" t="s">
        <v>105</v>
      </c>
      <c r="G1827" s="316">
        <v>771.4</v>
      </c>
      <c r="H1827" s="319" t="s">
        <v>905</v>
      </c>
      <c r="I1827" s="320" t="s">
        <v>4980</v>
      </c>
      <c r="J1827" s="308" t="s">
        <v>764</v>
      </c>
      <c r="K1827" s="347" t="s">
        <v>781</v>
      </c>
      <c r="L1827" s="321" t="s">
        <v>781</v>
      </c>
      <c r="M1827" s="322" t="s">
        <v>781</v>
      </c>
      <c r="N1827" s="323" t="s">
        <v>781</v>
      </c>
      <c r="O1827" s="324" t="s">
        <v>781</v>
      </c>
      <c r="P1827" s="314" t="s">
        <v>4994</v>
      </c>
      <c r="S1827" s="314">
        <v>5202</v>
      </c>
      <c r="T1827" t="s">
        <v>281</v>
      </c>
    </row>
    <row r="1828" spans="1:20">
      <c r="A1828" s="314">
        <v>5202</v>
      </c>
      <c r="B1828" s="315" t="s">
        <v>11</v>
      </c>
      <c r="C1828" s="316" t="s">
        <v>761</v>
      </c>
      <c r="D1828" s="317" t="s">
        <v>195</v>
      </c>
      <c r="E1828" s="317" t="s">
        <v>781</v>
      </c>
      <c r="F1828" s="318" t="s">
        <v>97</v>
      </c>
      <c r="G1828" s="316">
        <v>2361.0100000000002</v>
      </c>
      <c r="H1828" s="319" t="s">
        <v>4995</v>
      </c>
      <c r="I1828" s="320" t="s">
        <v>4980</v>
      </c>
      <c r="J1828" s="308" t="s">
        <v>764</v>
      </c>
      <c r="K1828" s="347" t="s">
        <v>781</v>
      </c>
      <c r="L1828" s="321" t="s">
        <v>781</v>
      </c>
      <c r="M1828" s="322" t="s">
        <v>781</v>
      </c>
      <c r="N1828" s="323" t="s">
        <v>781</v>
      </c>
      <c r="O1828" s="324" t="s">
        <v>781</v>
      </c>
      <c r="P1828" s="314" t="s">
        <v>4996</v>
      </c>
      <c r="S1828" s="314">
        <v>5202</v>
      </c>
      <c r="T1828" t="s">
        <v>281</v>
      </c>
    </row>
    <row r="1829" spans="1:20">
      <c r="A1829" s="314">
        <v>5202</v>
      </c>
      <c r="B1829" s="315" t="s">
        <v>10</v>
      </c>
      <c r="C1829" s="316" t="s">
        <v>761</v>
      </c>
      <c r="D1829" s="317" t="s">
        <v>191</v>
      </c>
      <c r="E1829" s="317" t="s">
        <v>781</v>
      </c>
      <c r="F1829" s="318" t="s">
        <v>43</v>
      </c>
      <c r="G1829" s="316">
        <v>3621</v>
      </c>
      <c r="H1829" s="319" t="s">
        <v>4997</v>
      </c>
      <c r="I1829" s="320" t="s">
        <v>4998</v>
      </c>
      <c r="J1829" s="335" t="s">
        <v>781</v>
      </c>
      <c r="K1829" s="312" t="s">
        <v>1328</v>
      </c>
      <c r="L1829" s="321" t="s">
        <v>549</v>
      </c>
      <c r="M1829" s="322" t="s">
        <v>781</v>
      </c>
      <c r="N1829" s="323" t="s">
        <v>781</v>
      </c>
      <c r="O1829" s="324" t="s">
        <v>781</v>
      </c>
      <c r="P1829" s="314" t="s">
        <v>4999</v>
      </c>
      <c r="S1829" s="314">
        <v>5202</v>
      </c>
      <c r="T1829" t="s">
        <v>281</v>
      </c>
    </row>
    <row r="1830" spans="1:20">
      <c r="A1830" s="314">
        <v>5202</v>
      </c>
      <c r="B1830" s="315" t="s">
        <v>10</v>
      </c>
      <c r="C1830" s="316" t="s">
        <v>761</v>
      </c>
      <c r="D1830" s="317" t="s">
        <v>191</v>
      </c>
      <c r="E1830" s="317" t="s">
        <v>781</v>
      </c>
      <c r="F1830" s="318" t="s">
        <v>43</v>
      </c>
      <c r="G1830" s="316">
        <v>1812</v>
      </c>
      <c r="H1830" s="319" t="s">
        <v>4997</v>
      </c>
      <c r="I1830" s="320" t="s">
        <v>5000</v>
      </c>
      <c r="J1830" s="335" t="s">
        <v>781</v>
      </c>
      <c r="K1830" s="312" t="s">
        <v>1328</v>
      </c>
      <c r="L1830" s="321" t="s">
        <v>549</v>
      </c>
      <c r="M1830" s="322" t="s">
        <v>781</v>
      </c>
      <c r="N1830" s="323" t="s">
        <v>781</v>
      </c>
      <c r="O1830" s="324" t="s">
        <v>781</v>
      </c>
      <c r="P1830" s="314" t="s">
        <v>5001</v>
      </c>
      <c r="S1830" s="314">
        <v>5202</v>
      </c>
      <c r="T1830" t="s">
        <v>281</v>
      </c>
    </row>
    <row r="1831" spans="1:20">
      <c r="A1831" s="314">
        <v>5202</v>
      </c>
      <c r="B1831" s="315" t="s">
        <v>10</v>
      </c>
      <c r="C1831" s="316" t="s">
        <v>761</v>
      </c>
      <c r="D1831" s="317" t="s">
        <v>191</v>
      </c>
      <c r="E1831" s="317" t="s">
        <v>781</v>
      </c>
      <c r="F1831" s="318" t="s">
        <v>43</v>
      </c>
      <c r="G1831" s="316">
        <v>701</v>
      </c>
      <c r="H1831" s="319" t="s">
        <v>4997</v>
      </c>
      <c r="I1831" s="320" t="s">
        <v>5002</v>
      </c>
      <c r="J1831" s="335" t="s">
        <v>781</v>
      </c>
      <c r="K1831" s="312" t="s">
        <v>1328</v>
      </c>
      <c r="L1831" s="321" t="s">
        <v>549</v>
      </c>
      <c r="M1831" s="322" t="s">
        <v>781</v>
      </c>
      <c r="N1831" s="323" t="s">
        <v>781</v>
      </c>
      <c r="O1831" s="324" t="s">
        <v>781</v>
      </c>
      <c r="P1831" s="314" t="s">
        <v>5003</v>
      </c>
      <c r="S1831" s="314">
        <v>5202</v>
      </c>
      <c r="T1831" t="s">
        <v>281</v>
      </c>
    </row>
    <row r="1832" spans="1:20">
      <c r="A1832" s="314">
        <v>5202</v>
      </c>
      <c r="B1832" s="315" t="s">
        <v>10</v>
      </c>
      <c r="C1832" s="316" t="s">
        <v>761</v>
      </c>
      <c r="D1832" s="317" t="s">
        <v>191</v>
      </c>
      <c r="E1832" s="317" t="s">
        <v>781</v>
      </c>
      <c r="F1832" s="318" t="s">
        <v>43</v>
      </c>
      <c r="G1832" s="316">
        <v>5463.5</v>
      </c>
      <c r="H1832" s="319" t="s">
        <v>4997</v>
      </c>
      <c r="I1832" s="320" t="s">
        <v>5004</v>
      </c>
      <c r="J1832" s="335" t="s">
        <v>781</v>
      </c>
      <c r="K1832" s="312" t="s">
        <v>1328</v>
      </c>
      <c r="L1832" s="321" t="s">
        <v>549</v>
      </c>
      <c r="M1832" s="322" t="s">
        <v>781</v>
      </c>
      <c r="N1832" s="323" t="s">
        <v>781</v>
      </c>
      <c r="O1832" s="324" t="s">
        <v>781</v>
      </c>
      <c r="P1832" s="314" t="s">
        <v>5005</v>
      </c>
      <c r="S1832" s="314">
        <v>5202</v>
      </c>
      <c r="T1832" t="s">
        <v>281</v>
      </c>
    </row>
    <row r="1833" spans="1:20">
      <c r="A1833" s="314">
        <v>5202</v>
      </c>
      <c r="B1833" s="315" t="s">
        <v>10</v>
      </c>
      <c r="C1833" s="316" t="s">
        <v>761</v>
      </c>
      <c r="D1833" s="317" t="s">
        <v>191</v>
      </c>
      <c r="E1833" s="317" t="s">
        <v>781</v>
      </c>
      <c r="F1833" s="318" t="s">
        <v>43</v>
      </c>
      <c r="G1833" s="316">
        <v>1568</v>
      </c>
      <c r="H1833" s="319" t="s">
        <v>4997</v>
      </c>
      <c r="I1833" s="320" t="s">
        <v>5006</v>
      </c>
      <c r="J1833" s="335" t="s">
        <v>781</v>
      </c>
      <c r="K1833" s="312" t="s">
        <v>1328</v>
      </c>
      <c r="L1833" s="321" t="s">
        <v>549</v>
      </c>
      <c r="M1833" s="322" t="s">
        <v>781</v>
      </c>
      <c r="N1833" s="323" t="s">
        <v>781</v>
      </c>
      <c r="O1833" s="324" t="s">
        <v>781</v>
      </c>
      <c r="P1833" s="314" t="s">
        <v>5007</v>
      </c>
      <c r="S1833" s="314">
        <v>5202</v>
      </c>
      <c r="T1833" t="s">
        <v>281</v>
      </c>
    </row>
    <row r="1834" spans="1:20">
      <c r="A1834" s="301">
        <v>3346</v>
      </c>
      <c r="B1834" s="302" t="s">
        <v>11</v>
      </c>
      <c r="C1834" s="303" t="s">
        <v>761</v>
      </c>
      <c r="D1834" s="304" t="s">
        <v>195</v>
      </c>
      <c r="E1834" s="304" t="s">
        <v>781</v>
      </c>
      <c r="F1834" s="305" t="s">
        <v>85</v>
      </c>
      <c r="G1834" s="303">
        <v>1604.82</v>
      </c>
      <c r="H1834" s="303" t="s">
        <v>2846</v>
      </c>
      <c r="I1834" s="344" t="s">
        <v>5008</v>
      </c>
      <c r="J1834" s="308" t="s">
        <v>764</v>
      </c>
      <c r="K1834" s="309" t="s">
        <v>781</v>
      </c>
      <c r="L1834" s="310" t="s">
        <v>781</v>
      </c>
      <c r="M1834" s="311" t="s">
        <v>781</v>
      </c>
      <c r="N1834" s="312" t="s">
        <v>781</v>
      </c>
      <c r="O1834" s="313" t="s">
        <v>781</v>
      </c>
      <c r="P1834" s="301" t="s">
        <v>5009</v>
      </c>
      <c r="S1834" s="301">
        <v>3346</v>
      </c>
      <c r="T1834" t="s">
        <v>281</v>
      </c>
    </row>
    <row r="1835" spans="1:20">
      <c r="A1835" s="314">
        <v>3346</v>
      </c>
      <c r="B1835" s="315" t="s">
        <v>11</v>
      </c>
      <c r="C1835" s="316" t="s">
        <v>761</v>
      </c>
      <c r="D1835" s="317" t="s">
        <v>195</v>
      </c>
      <c r="E1835" s="317" t="s">
        <v>781</v>
      </c>
      <c r="F1835" s="318" t="s">
        <v>85</v>
      </c>
      <c r="G1835" s="316">
        <v>2600</v>
      </c>
      <c r="H1835" s="316" t="s">
        <v>5010</v>
      </c>
      <c r="I1835" s="320" t="s">
        <v>5011</v>
      </c>
      <c r="J1835" s="308" t="s">
        <v>764</v>
      </c>
      <c r="K1835" s="309" t="s">
        <v>781</v>
      </c>
      <c r="L1835" s="321" t="s">
        <v>781</v>
      </c>
      <c r="M1835" s="322" t="s">
        <v>781</v>
      </c>
      <c r="N1835" s="323" t="s">
        <v>781</v>
      </c>
      <c r="O1835" s="324" t="s">
        <v>781</v>
      </c>
      <c r="P1835" s="314" t="s">
        <v>5012</v>
      </c>
      <c r="S1835" s="314">
        <v>3346</v>
      </c>
      <c r="T1835" t="s">
        <v>281</v>
      </c>
    </row>
    <row r="1836" spans="1:20">
      <c r="A1836" s="314">
        <v>3346</v>
      </c>
      <c r="B1836" s="315" t="s">
        <v>11</v>
      </c>
      <c r="C1836" s="316" t="s">
        <v>761</v>
      </c>
      <c r="D1836" s="317" t="s">
        <v>195</v>
      </c>
      <c r="E1836" s="317" t="s">
        <v>781</v>
      </c>
      <c r="F1836" s="318" t="s">
        <v>85</v>
      </c>
      <c r="G1836" s="316">
        <v>3000</v>
      </c>
      <c r="H1836" s="316" t="s">
        <v>2846</v>
      </c>
      <c r="I1836" s="320" t="s">
        <v>5013</v>
      </c>
      <c r="J1836" s="308" t="s">
        <v>764</v>
      </c>
      <c r="K1836" s="309" t="s">
        <v>781</v>
      </c>
      <c r="L1836" s="321" t="s">
        <v>781</v>
      </c>
      <c r="M1836" s="322" t="s">
        <v>781</v>
      </c>
      <c r="N1836" s="323" t="s">
        <v>781</v>
      </c>
      <c r="O1836" s="324" t="s">
        <v>781</v>
      </c>
      <c r="P1836" s="314" t="s">
        <v>5014</v>
      </c>
      <c r="S1836" s="314">
        <v>3346</v>
      </c>
      <c r="T1836" t="s">
        <v>281</v>
      </c>
    </row>
    <row r="1837" spans="1:20">
      <c r="A1837" s="314">
        <v>3346</v>
      </c>
      <c r="B1837" s="315" t="s">
        <v>11</v>
      </c>
      <c r="C1837" s="316" t="s">
        <v>761</v>
      </c>
      <c r="D1837" s="317" t="s">
        <v>195</v>
      </c>
      <c r="E1837" s="317" t="s">
        <v>781</v>
      </c>
      <c r="F1837" s="318" t="s">
        <v>71</v>
      </c>
      <c r="G1837" s="316">
        <v>550</v>
      </c>
      <c r="H1837" s="316" t="s">
        <v>4754</v>
      </c>
      <c r="I1837" s="320" t="s">
        <v>5015</v>
      </c>
      <c r="J1837" s="308" t="s">
        <v>764</v>
      </c>
      <c r="K1837" s="309" t="s">
        <v>781</v>
      </c>
      <c r="L1837" s="321" t="s">
        <v>781</v>
      </c>
      <c r="M1837" s="322" t="s">
        <v>781</v>
      </c>
      <c r="N1837" s="323" t="s">
        <v>781</v>
      </c>
      <c r="O1837" s="324" t="s">
        <v>781</v>
      </c>
      <c r="P1837" s="314" t="s">
        <v>5016</v>
      </c>
      <c r="S1837" s="314">
        <v>3346</v>
      </c>
      <c r="T1837" t="s">
        <v>281</v>
      </c>
    </row>
    <row r="1838" spans="1:20">
      <c r="A1838" s="314">
        <v>3346</v>
      </c>
      <c r="B1838" s="315" t="s">
        <v>11</v>
      </c>
      <c r="C1838" s="316" t="s">
        <v>761</v>
      </c>
      <c r="D1838" s="317" t="s">
        <v>195</v>
      </c>
      <c r="E1838" s="317" t="s">
        <v>781</v>
      </c>
      <c r="F1838" s="318" t="s">
        <v>91</v>
      </c>
      <c r="G1838" s="316">
        <v>416.91</v>
      </c>
      <c r="H1838" s="316" t="s">
        <v>5017</v>
      </c>
      <c r="I1838" s="320" t="s">
        <v>5018</v>
      </c>
      <c r="J1838" s="308" t="s">
        <v>764</v>
      </c>
      <c r="K1838" s="309" t="s">
        <v>781</v>
      </c>
      <c r="L1838" s="321" t="s">
        <v>781</v>
      </c>
      <c r="M1838" s="322" t="s">
        <v>781</v>
      </c>
      <c r="N1838" s="323" t="s">
        <v>781</v>
      </c>
      <c r="O1838" s="324" t="s">
        <v>781</v>
      </c>
      <c r="P1838" s="314" t="s">
        <v>5019</v>
      </c>
      <c r="S1838" s="314">
        <v>3346</v>
      </c>
      <c r="T1838" t="s">
        <v>281</v>
      </c>
    </row>
    <row r="1839" spans="1:20">
      <c r="A1839" s="314">
        <v>3346</v>
      </c>
      <c r="B1839" s="315" t="s">
        <v>11</v>
      </c>
      <c r="C1839" s="316" t="s">
        <v>761</v>
      </c>
      <c r="D1839" s="317" t="s">
        <v>195</v>
      </c>
      <c r="E1839" s="317" t="s">
        <v>781</v>
      </c>
      <c r="F1839" s="318" t="s">
        <v>91</v>
      </c>
      <c r="G1839" s="316">
        <v>815.3</v>
      </c>
      <c r="H1839" s="316" t="s">
        <v>5020</v>
      </c>
      <c r="I1839" s="320" t="s">
        <v>5021</v>
      </c>
      <c r="J1839" s="308" t="s">
        <v>764</v>
      </c>
      <c r="K1839" s="309" t="s">
        <v>781</v>
      </c>
      <c r="L1839" s="321" t="s">
        <v>781</v>
      </c>
      <c r="M1839" s="322" t="s">
        <v>781</v>
      </c>
      <c r="N1839" s="323" t="s">
        <v>781</v>
      </c>
      <c r="O1839" s="324" t="s">
        <v>781</v>
      </c>
      <c r="P1839" s="314" t="s">
        <v>5022</v>
      </c>
      <c r="S1839" s="314">
        <v>3346</v>
      </c>
      <c r="T1839" t="s">
        <v>281</v>
      </c>
    </row>
    <row r="1840" spans="1:20">
      <c r="A1840" s="314">
        <v>3346</v>
      </c>
      <c r="B1840" s="315" t="s">
        <v>11</v>
      </c>
      <c r="C1840" s="316" t="s">
        <v>761</v>
      </c>
      <c r="D1840" s="317" t="s">
        <v>195</v>
      </c>
      <c r="E1840" s="317" t="s">
        <v>781</v>
      </c>
      <c r="F1840" s="318" t="s">
        <v>105</v>
      </c>
      <c r="G1840" s="316">
        <v>1272</v>
      </c>
      <c r="H1840" s="316" t="s">
        <v>1143</v>
      </c>
      <c r="I1840" s="320" t="s">
        <v>5023</v>
      </c>
      <c r="J1840" s="308" t="s">
        <v>764</v>
      </c>
      <c r="K1840" s="309" t="s">
        <v>781</v>
      </c>
      <c r="L1840" s="321" t="s">
        <v>781</v>
      </c>
      <c r="M1840" s="322" t="s">
        <v>781</v>
      </c>
      <c r="N1840" s="323" t="s">
        <v>781</v>
      </c>
      <c r="O1840" s="324" t="s">
        <v>781</v>
      </c>
      <c r="P1840" s="314" t="s">
        <v>5024</v>
      </c>
      <c r="S1840" s="314">
        <v>3346</v>
      </c>
      <c r="T1840" t="s">
        <v>281</v>
      </c>
    </row>
    <row r="1841" spans="1:20">
      <c r="A1841" s="314">
        <v>3346</v>
      </c>
      <c r="B1841" s="315" t="s">
        <v>11</v>
      </c>
      <c r="C1841" s="316" t="s">
        <v>761</v>
      </c>
      <c r="D1841" s="317" t="s">
        <v>195</v>
      </c>
      <c r="E1841" s="317" t="s">
        <v>781</v>
      </c>
      <c r="F1841" s="318" t="s">
        <v>91</v>
      </c>
      <c r="G1841" s="316">
        <v>884.46</v>
      </c>
      <c r="H1841" s="316" t="s">
        <v>944</v>
      </c>
      <c r="I1841" s="320" t="s">
        <v>5025</v>
      </c>
      <c r="J1841" s="308" t="s">
        <v>764</v>
      </c>
      <c r="K1841" s="309" t="s">
        <v>781</v>
      </c>
      <c r="L1841" s="321" t="s">
        <v>781</v>
      </c>
      <c r="M1841" s="322" t="s">
        <v>781</v>
      </c>
      <c r="N1841" s="323" t="s">
        <v>781</v>
      </c>
      <c r="O1841" s="324" t="s">
        <v>781</v>
      </c>
      <c r="P1841" s="314" t="s">
        <v>5026</v>
      </c>
      <c r="S1841" s="314">
        <v>3346</v>
      </c>
      <c r="T1841" t="s">
        <v>281</v>
      </c>
    </row>
    <row r="1842" spans="1:20">
      <c r="A1842" s="314">
        <v>3346</v>
      </c>
      <c r="B1842" s="315" t="s">
        <v>11</v>
      </c>
      <c r="C1842" s="316" t="s">
        <v>761</v>
      </c>
      <c r="D1842" s="317" t="s">
        <v>195</v>
      </c>
      <c r="E1842" s="317" t="s">
        <v>781</v>
      </c>
      <c r="F1842" s="318" t="s">
        <v>105</v>
      </c>
      <c r="G1842" s="316">
        <v>1556.45</v>
      </c>
      <c r="H1842" s="316" t="s">
        <v>2117</v>
      </c>
      <c r="I1842" s="320" t="s">
        <v>5027</v>
      </c>
      <c r="J1842" s="308" t="s">
        <v>764</v>
      </c>
      <c r="K1842" s="309" t="s">
        <v>781</v>
      </c>
      <c r="L1842" s="321" t="s">
        <v>781</v>
      </c>
      <c r="M1842" s="322" t="s">
        <v>781</v>
      </c>
      <c r="N1842" s="323" t="s">
        <v>781</v>
      </c>
      <c r="O1842" s="324" t="s">
        <v>781</v>
      </c>
      <c r="P1842" s="314" t="s">
        <v>5028</v>
      </c>
      <c r="S1842" s="314">
        <v>3346</v>
      </c>
      <c r="T1842" t="s">
        <v>281</v>
      </c>
    </row>
    <row r="1843" spans="1:20">
      <c r="A1843" s="314">
        <v>3346</v>
      </c>
      <c r="B1843" s="315" t="s">
        <v>11</v>
      </c>
      <c r="C1843" s="316" t="s">
        <v>761</v>
      </c>
      <c r="D1843" s="317" t="s">
        <v>195</v>
      </c>
      <c r="E1843" s="317" t="s">
        <v>781</v>
      </c>
      <c r="F1843" s="318" t="s">
        <v>83</v>
      </c>
      <c r="G1843" s="316">
        <v>1586.85</v>
      </c>
      <c r="H1843" s="316" t="s">
        <v>1431</v>
      </c>
      <c r="I1843" s="320" t="s">
        <v>5029</v>
      </c>
      <c r="J1843" s="308" t="s">
        <v>764</v>
      </c>
      <c r="K1843" s="309" t="s">
        <v>781</v>
      </c>
      <c r="L1843" s="321" t="s">
        <v>781</v>
      </c>
      <c r="M1843" s="322" t="s">
        <v>781</v>
      </c>
      <c r="N1843" s="323" t="s">
        <v>781</v>
      </c>
      <c r="O1843" s="324" t="s">
        <v>781</v>
      </c>
      <c r="P1843" s="314" t="s">
        <v>5030</v>
      </c>
      <c r="S1843" s="314">
        <v>3346</v>
      </c>
      <c r="T1843" t="s">
        <v>281</v>
      </c>
    </row>
    <row r="1844" spans="1:20">
      <c r="A1844" s="314">
        <v>3346</v>
      </c>
      <c r="B1844" s="315" t="s">
        <v>11</v>
      </c>
      <c r="C1844" s="316" t="s">
        <v>761</v>
      </c>
      <c r="D1844" s="317" t="s">
        <v>195</v>
      </c>
      <c r="E1844" s="317" t="s">
        <v>781</v>
      </c>
      <c r="F1844" s="318" t="s">
        <v>91</v>
      </c>
      <c r="G1844" s="316">
        <v>750.75</v>
      </c>
      <c r="H1844" s="316" t="s">
        <v>5031</v>
      </c>
      <c r="I1844" s="320" t="s">
        <v>5032</v>
      </c>
      <c r="J1844" s="308" t="s">
        <v>764</v>
      </c>
      <c r="K1844" s="309" t="s">
        <v>781</v>
      </c>
      <c r="L1844" s="321" t="s">
        <v>781</v>
      </c>
      <c r="M1844" s="322" t="s">
        <v>781</v>
      </c>
      <c r="N1844" s="323" t="s">
        <v>781</v>
      </c>
      <c r="O1844" s="324" t="s">
        <v>781</v>
      </c>
      <c r="P1844" s="314" t="s">
        <v>5033</v>
      </c>
      <c r="S1844" s="314">
        <v>3346</v>
      </c>
      <c r="T1844" t="s">
        <v>281</v>
      </c>
    </row>
    <row r="1845" spans="1:20">
      <c r="A1845" s="314">
        <v>3346</v>
      </c>
      <c r="B1845" s="315" t="s">
        <v>11</v>
      </c>
      <c r="C1845" s="316" t="s">
        <v>761</v>
      </c>
      <c r="D1845" s="317" t="s">
        <v>195</v>
      </c>
      <c r="E1845" s="317" t="s">
        <v>781</v>
      </c>
      <c r="F1845" s="318" t="s">
        <v>81</v>
      </c>
      <c r="G1845" s="316">
        <v>4184.76</v>
      </c>
      <c r="H1845" s="316" t="s">
        <v>5034</v>
      </c>
      <c r="I1845" s="320" t="s">
        <v>5035</v>
      </c>
      <c r="J1845" s="308" t="s">
        <v>764</v>
      </c>
      <c r="K1845" s="309" t="s">
        <v>781</v>
      </c>
      <c r="L1845" s="321" t="s">
        <v>781</v>
      </c>
      <c r="M1845" s="322" t="s">
        <v>781</v>
      </c>
      <c r="N1845" s="323" t="s">
        <v>781</v>
      </c>
      <c r="O1845" s="324" t="s">
        <v>781</v>
      </c>
      <c r="P1845" s="314" t="s">
        <v>5036</v>
      </c>
      <c r="S1845" s="314">
        <v>3346</v>
      </c>
      <c r="T1845" t="s">
        <v>281</v>
      </c>
    </row>
    <row r="1846" spans="1:20">
      <c r="A1846" s="314">
        <v>3346</v>
      </c>
      <c r="B1846" s="315" t="s">
        <v>11</v>
      </c>
      <c r="C1846" s="316" t="s">
        <v>761</v>
      </c>
      <c r="D1846" s="317" t="s">
        <v>195</v>
      </c>
      <c r="E1846" s="317" t="s">
        <v>781</v>
      </c>
      <c r="F1846" s="318" t="s">
        <v>77</v>
      </c>
      <c r="G1846" s="316">
        <v>831</v>
      </c>
      <c r="H1846" s="316" t="s">
        <v>5037</v>
      </c>
      <c r="I1846" s="320" t="s">
        <v>5038</v>
      </c>
      <c r="J1846" s="308" t="s">
        <v>764</v>
      </c>
      <c r="K1846" s="309" t="s">
        <v>781</v>
      </c>
      <c r="L1846" s="321" t="s">
        <v>781</v>
      </c>
      <c r="M1846" s="322" t="s">
        <v>781</v>
      </c>
      <c r="N1846" s="323" t="s">
        <v>781</v>
      </c>
      <c r="O1846" s="324" t="s">
        <v>781</v>
      </c>
      <c r="P1846" s="314" t="s">
        <v>5039</v>
      </c>
      <c r="S1846" s="314">
        <v>3346</v>
      </c>
      <c r="T1846" t="s">
        <v>281</v>
      </c>
    </row>
    <row r="1847" spans="1:20">
      <c r="A1847" s="314">
        <v>3346</v>
      </c>
      <c r="B1847" s="315" t="s">
        <v>11</v>
      </c>
      <c r="C1847" s="316" t="s">
        <v>761</v>
      </c>
      <c r="D1847" s="317" t="s">
        <v>195</v>
      </c>
      <c r="E1847" s="317" t="s">
        <v>781</v>
      </c>
      <c r="F1847" s="318" t="s">
        <v>55</v>
      </c>
      <c r="G1847" s="316">
        <v>58</v>
      </c>
      <c r="H1847" s="316" t="s">
        <v>5040</v>
      </c>
      <c r="I1847" s="320" t="s">
        <v>5041</v>
      </c>
      <c r="J1847" s="308" t="s">
        <v>764</v>
      </c>
      <c r="K1847" s="309" t="s">
        <v>781</v>
      </c>
      <c r="L1847" s="321" t="s">
        <v>781</v>
      </c>
      <c r="M1847" s="322" t="s">
        <v>781</v>
      </c>
      <c r="N1847" s="323" t="s">
        <v>781</v>
      </c>
      <c r="O1847" s="324" t="s">
        <v>781</v>
      </c>
      <c r="P1847" s="314" t="s">
        <v>5042</v>
      </c>
      <c r="S1847" s="314">
        <v>3346</v>
      </c>
      <c r="T1847" t="s">
        <v>281</v>
      </c>
    </row>
    <row r="1848" spans="1:20">
      <c r="A1848" s="314">
        <v>3346</v>
      </c>
      <c r="B1848" s="315" t="s">
        <v>11</v>
      </c>
      <c r="C1848" s="316" t="s">
        <v>761</v>
      </c>
      <c r="D1848" s="317" t="s">
        <v>195</v>
      </c>
      <c r="E1848" s="317" t="s">
        <v>781</v>
      </c>
      <c r="F1848" s="318" t="s">
        <v>91</v>
      </c>
      <c r="G1848" s="316">
        <v>180</v>
      </c>
      <c r="H1848" s="316" t="s">
        <v>5043</v>
      </c>
      <c r="I1848" s="320" t="s">
        <v>5044</v>
      </c>
      <c r="J1848" s="308" t="s">
        <v>764</v>
      </c>
      <c r="K1848" s="309" t="s">
        <v>781</v>
      </c>
      <c r="L1848" s="321" t="s">
        <v>781</v>
      </c>
      <c r="M1848" s="322" t="s">
        <v>781</v>
      </c>
      <c r="N1848" s="323" t="s">
        <v>781</v>
      </c>
      <c r="O1848" s="324" t="s">
        <v>781</v>
      </c>
      <c r="P1848" s="314" t="s">
        <v>5045</v>
      </c>
      <c r="S1848" s="314">
        <v>3346</v>
      </c>
      <c r="T1848" t="s">
        <v>281</v>
      </c>
    </row>
    <row r="1849" spans="1:20">
      <c r="A1849" s="301">
        <v>4606</v>
      </c>
      <c r="B1849" s="302" t="s">
        <v>10</v>
      </c>
      <c r="C1849" s="303" t="s">
        <v>754</v>
      </c>
      <c r="D1849" s="304" t="s">
        <v>192</v>
      </c>
      <c r="E1849" s="304" t="s">
        <v>781</v>
      </c>
      <c r="F1849" s="305" t="s">
        <v>30</v>
      </c>
      <c r="G1849" s="303">
        <v>3500</v>
      </c>
      <c r="H1849" s="303" t="s">
        <v>756</v>
      </c>
      <c r="I1849" s="344" t="s">
        <v>5046</v>
      </c>
      <c r="J1849" s="335" t="s">
        <v>781</v>
      </c>
      <c r="K1849" s="312" t="s">
        <v>758</v>
      </c>
      <c r="L1849" s="310" t="s">
        <v>549</v>
      </c>
      <c r="M1849" s="311" t="s">
        <v>781</v>
      </c>
      <c r="N1849" s="312" t="s">
        <v>781</v>
      </c>
      <c r="O1849" s="313" t="s">
        <v>781</v>
      </c>
      <c r="P1849" s="301" t="s">
        <v>5047</v>
      </c>
      <c r="S1849" s="301">
        <v>4606</v>
      </c>
      <c r="T1849" t="s">
        <v>281</v>
      </c>
    </row>
    <row r="1850" spans="1:20">
      <c r="A1850" s="314">
        <v>4606</v>
      </c>
      <c r="B1850" s="315" t="s">
        <v>10</v>
      </c>
      <c r="C1850" s="316" t="s">
        <v>754</v>
      </c>
      <c r="D1850" s="317" t="s">
        <v>192</v>
      </c>
      <c r="E1850" s="317" t="s">
        <v>781</v>
      </c>
      <c r="F1850" s="318" t="s">
        <v>30</v>
      </c>
      <c r="G1850" s="316">
        <v>4528.33</v>
      </c>
      <c r="H1850" s="316" t="s">
        <v>756</v>
      </c>
      <c r="I1850" s="320" t="s">
        <v>5048</v>
      </c>
      <c r="J1850" s="335" t="s">
        <v>781</v>
      </c>
      <c r="K1850" s="312" t="s">
        <v>758</v>
      </c>
      <c r="L1850" s="321" t="s">
        <v>549</v>
      </c>
      <c r="M1850" s="322" t="s">
        <v>781</v>
      </c>
      <c r="N1850" s="323" t="s">
        <v>781</v>
      </c>
      <c r="O1850" s="324" t="s">
        <v>781</v>
      </c>
      <c r="P1850" s="314" t="s">
        <v>5049</v>
      </c>
      <c r="S1850" s="314">
        <v>4606</v>
      </c>
      <c r="T1850" t="s">
        <v>281</v>
      </c>
    </row>
    <row r="1851" spans="1:20">
      <c r="A1851" s="314">
        <v>4606</v>
      </c>
      <c r="B1851" s="315" t="s">
        <v>10</v>
      </c>
      <c r="C1851" s="316" t="s">
        <v>754</v>
      </c>
      <c r="D1851" s="317" t="s">
        <v>192</v>
      </c>
      <c r="E1851" s="317" t="s">
        <v>781</v>
      </c>
      <c r="F1851" s="318" t="s">
        <v>30</v>
      </c>
      <c r="G1851" s="316">
        <v>5000</v>
      </c>
      <c r="H1851" s="316" t="s">
        <v>756</v>
      </c>
      <c r="I1851" s="320" t="s">
        <v>5050</v>
      </c>
      <c r="J1851" s="335" t="s">
        <v>781</v>
      </c>
      <c r="K1851" s="312" t="s">
        <v>1221</v>
      </c>
      <c r="L1851" s="321" t="s">
        <v>549</v>
      </c>
      <c r="M1851" s="322" t="s">
        <v>781</v>
      </c>
      <c r="N1851" s="323" t="s">
        <v>3012</v>
      </c>
      <c r="O1851" s="324" t="s">
        <v>3013</v>
      </c>
      <c r="P1851" s="314" t="s">
        <v>5051</v>
      </c>
      <c r="S1851" s="314">
        <v>4606</v>
      </c>
      <c r="T1851" t="s">
        <v>281</v>
      </c>
    </row>
    <row r="1852" spans="1:20">
      <c r="A1852" s="314">
        <v>4606</v>
      </c>
      <c r="B1852" s="315" t="s">
        <v>10</v>
      </c>
      <c r="C1852" s="316" t="s">
        <v>754</v>
      </c>
      <c r="D1852" s="317" t="s">
        <v>192</v>
      </c>
      <c r="E1852" s="317" t="s">
        <v>781</v>
      </c>
      <c r="F1852" s="318" t="s">
        <v>30</v>
      </c>
      <c r="G1852" s="316">
        <v>2791</v>
      </c>
      <c r="H1852" s="316" t="s">
        <v>756</v>
      </c>
      <c r="I1852" s="320" t="s">
        <v>5052</v>
      </c>
      <c r="J1852" s="335" t="s">
        <v>781</v>
      </c>
      <c r="K1852" s="312" t="s">
        <v>758</v>
      </c>
      <c r="L1852" s="321" t="s">
        <v>549</v>
      </c>
      <c r="M1852" s="322" t="s">
        <v>781</v>
      </c>
      <c r="N1852" s="323" t="s">
        <v>781</v>
      </c>
      <c r="O1852" s="324" t="s">
        <v>781</v>
      </c>
      <c r="P1852" s="314" t="s">
        <v>5053</v>
      </c>
      <c r="S1852" s="314">
        <v>4606</v>
      </c>
      <c r="T1852" t="s">
        <v>281</v>
      </c>
    </row>
    <row r="1853" spans="1:20">
      <c r="A1853" s="314">
        <v>4606</v>
      </c>
      <c r="B1853" s="315" t="s">
        <v>11</v>
      </c>
      <c r="C1853" s="316" t="s">
        <v>761</v>
      </c>
      <c r="D1853" s="317" t="s">
        <v>195</v>
      </c>
      <c r="E1853" s="317" t="s">
        <v>781</v>
      </c>
      <c r="F1853" s="318" t="s">
        <v>55</v>
      </c>
      <c r="G1853" s="316">
        <v>5530</v>
      </c>
      <c r="H1853" s="316" t="s">
        <v>5054</v>
      </c>
      <c r="I1853" s="320" t="s">
        <v>5055</v>
      </c>
      <c r="J1853" s="308" t="s">
        <v>764</v>
      </c>
      <c r="K1853" s="309" t="s">
        <v>781</v>
      </c>
      <c r="L1853" s="321" t="s">
        <v>781</v>
      </c>
      <c r="M1853" s="322" t="s">
        <v>781</v>
      </c>
      <c r="N1853" s="323" t="s">
        <v>781</v>
      </c>
      <c r="O1853" s="324" t="s">
        <v>781</v>
      </c>
      <c r="P1853" s="314" t="s">
        <v>5056</v>
      </c>
      <c r="S1853" s="314">
        <v>4606</v>
      </c>
      <c r="T1853" t="s">
        <v>281</v>
      </c>
    </row>
    <row r="1854" spans="1:20">
      <c r="A1854" s="314">
        <v>4606</v>
      </c>
      <c r="B1854" s="315" t="s">
        <v>11</v>
      </c>
      <c r="C1854" s="316" t="s">
        <v>761</v>
      </c>
      <c r="D1854" s="317" t="s">
        <v>195</v>
      </c>
      <c r="E1854" s="317" t="s">
        <v>781</v>
      </c>
      <c r="F1854" s="318" t="s">
        <v>55</v>
      </c>
      <c r="G1854" s="316">
        <v>359.21</v>
      </c>
      <c r="H1854" s="316" t="s">
        <v>5054</v>
      </c>
      <c r="I1854" s="320" t="s">
        <v>5057</v>
      </c>
      <c r="J1854" s="308" t="s">
        <v>764</v>
      </c>
      <c r="K1854" s="309" t="s">
        <v>781</v>
      </c>
      <c r="L1854" s="321" t="s">
        <v>781</v>
      </c>
      <c r="M1854" s="322" t="s">
        <v>781</v>
      </c>
      <c r="N1854" s="323" t="s">
        <v>781</v>
      </c>
      <c r="O1854" s="324" t="s">
        <v>781</v>
      </c>
      <c r="P1854" s="314" t="s">
        <v>5058</v>
      </c>
      <c r="S1854" s="314">
        <v>4606</v>
      </c>
      <c r="T1854" t="s">
        <v>281</v>
      </c>
    </row>
    <row r="1855" spans="1:20">
      <c r="A1855" s="314">
        <v>4606</v>
      </c>
      <c r="B1855" s="315" t="s">
        <v>11</v>
      </c>
      <c r="C1855" s="316" t="s">
        <v>761</v>
      </c>
      <c r="D1855" s="317" t="s">
        <v>195</v>
      </c>
      <c r="E1855" s="317" t="s">
        <v>781</v>
      </c>
      <c r="F1855" s="318" t="s">
        <v>67</v>
      </c>
      <c r="G1855" s="316">
        <v>3428.74</v>
      </c>
      <c r="H1855" s="316" t="s">
        <v>5054</v>
      </c>
      <c r="I1855" s="320" t="s">
        <v>5059</v>
      </c>
      <c r="J1855" s="308" t="s">
        <v>764</v>
      </c>
      <c r="K1855" s="309" t="s">
        <v>781</v>
      </c>
      <c r="L1855" s="321" t="s">
        <v>781</v>
      </c>
      <c r="M1855" s="322" t="s">
        <v>781</v>
      </c>
      <c r="N1855" s="323" t="s">
        <v>781</v>
      </c>
      <c r="O1855" s="324" t="s">
        <v>781</v>
      </c>
      <c r="P1855" s="314" t="s">
        <v>5060</v>
      </c>
      <c r="S1855" s="314">
        <v>4606</v>
      </c>
      <c r="T1855" t="s">
        <v>281</v>
      </c>
    </row>
    <row r="1856" spans="1:20">
      <c r="A1856" s="314">
        <v>4606</v>
      </c>
      <c r="B1856" s="315" t="s">
        <v>11</v>
      </c>
      <c r="C1856" s="316" t="s">
        <v>761</v>
      </c>
      <c r="D1856" s="317" t="s">
        <v>195</v>
      </c>
      <c r="E1856" s="317" t="s">
        <v>781</v>
      </c>
      <c r="F1856" s="318" t="s">
        <v>105</v>
      </c>
      <c r="G1856" s="316">
        <v>750</v>
      </c>
      <c r="H1856" s="316" t="s">
        <v>5061</v>
      </c>
      <c r="I1856" s="320" t="s">
        <v>5062</v>
      </c>
      <c r="J1856" s="308" t="s">
        <v>764</v>
      </c>
      <c r="K1856" s="309" t="s">
        <v>781</v>
      </c>
      <c r="L1856" s="321" t="s">
        <v>781</v>
      </c>
      <c r="M1856" s="322" t="s">
        <v>781</v>
      </c>
      <c r="N1856" s="323" t="s">
        <v>781</v>
      </c>
      <c r="O1856" s="324" t="s">
        <v>781</v>
      </c>
      <c r="P1856" s="314" t="s">
        <v>5063</v>
      </c>
      <c r="S1856" s="314">
        <v>4606</v>
      </c>
      <c r="T1856" t="s">
        <v>281</v>
      </c>
    </row>
    <row r="1857" spans="1:20">
      <c r="A1857" s="314">
        <v>4606</v>
      </c>
      <c r="B1857" s="315" t="s">
        <v>11</v>
      </c>
      <c r="C1857" s="316" t="s">
        <v>761</v>
      </c>
      <c r="D1857" s="317" t="s">
        <v>195</v>
      </c>
      <c r="E1857" s="317" t="s">
        <v>781</v>
      </c>
      <c r="F1857" s="318" t="s">
        <v>105</v>
      </c>
      <c r="G1857" s="316">
        <v>1125</v>
      </c>
      <c r="H1857" s="316" t="s">
        <v>1089</v>
      </c>
      <c r="I1857" s="320" t="s">
        <v>5062</v>
      </c>
      <c r="J1857" s="308" t="s">
        <v>764</v>
      </c>
      <c r="K1857" s="309" t="s">
        <v>781</v>
      </c>
      <c r="L1857" s="321" t="s">
        <v>781</v>
      </c>
      <c r="M1857" s="322" t="s">
        <v>781</v>
      </c>
      <c r="N1857" s="323" t="s">
        <v>781</v>
      </c>
      <c r="O1857" s="324" t="s">
        <v>781</v>
      </c>
      <c r="P1857" s="314" t="s">
        <v>5064</v>
      </c>
      <c r="S1857" s="314">
        <v>4606</v>
      </c>
      <c r="T1857" t="s">
        <v>281</v>
      </c>
    </row>
    <row r="1858" spans="1:20">
      <c r="A1858" s="314">
        <v>4606</v>
      </c>
      <c r="B1858" s="315" t="s">
        <v>11</v>
      </c>
      <c r="C1858" s="316" t="s">
        <v>761</v>
      </c>
      <c r="D1858" s="317" t="s">
        <v>195</v>
      </c>
      <c r="E1858" s="317" t="s">
        <v>781</v>
      </c>
      <c r="F1858" s="318" t="s">
        <v>105</v>
      </c>
      <c r="G1858" s="316">
        <v>1353.4</v>
      </c>
      <c r="H1858" s="316" t="s">
        <v>5065</v>
      </c>
      <c r="I1858" s="320" t="s">
        <v>5062</v>
      </c>
      <c r="J1858" s="308" t="s">
        <v>764</v>
      </c>
      <c r="K1858" s="309" t="s">
        <v>781</v>
      </c>
      <c r="L1858" s="321" t="s">
        <v>781</v>
      </c>
      <c r="M1858" s="322" t="s">
        <v>781</v>
      </c>
      <c r="N1858" s="323" t="s">
        <v>781</v>
      </c>
      <c r="O1858" s="324" t="s">
        <v>781</v>
      </c>
      <c r="P1858" s="314" t="s">
        <v>5066</v>
      </c>
      <c r="S1858" s="314">
        <v>4606</v>
      </c>
      <c r="T1858" t="s">
        <v>281</v>
      </c>
    </row>
    <row r="1859" spans="1:20">
      <c r="A1859" s="314">
        <v>4606</v>
      </c>
      <c r="B1859" s="315" t="s">
        <v>1105</v>
      </c>
      <c r="C1859" s="316" t="s">
        <v>761</v>
      </c>
      <c r="D1859" s="317" t="s">
        <v>193</v>
      </c>
      <c r="E1859" s="317" t="s">
        <v>781</v>
      </c>
      <c r="F1859" s="318" t="s">
        <v>95</v>
      </c>
      <c r="G1859" s="316">
        <v>45302.65</v>
      </c>
      <c r="H1859" s="316" t="s">
        <v>4313</v>
      </c>
      <c r="I1859" s="320" t="s">
        <v>5067</v>
      </c>
      <c r="J1859" s="345" t="s">
        <v>781</v>
      </c>
      <c r="K1859" s="312" t="s">
        <v>1108</v>
      </c>
      <c r="L1859" s="321" t="s">
        <v>549</v>
      </c>
      <c r="M1859" s="322" t="s">
        <v>781</v>
      </c>
      <c r="N1859" s="323" t="s">
        <v>781</v>
      </c>
      <c r="O1859" s="324" t="s">
        <v>781</v>
      </c>
      <c r="P1859" s="314" t="s">
        <v>5068</v>
      </c>
      <c r="S1859" s="314">
        <v>4606</v>
      </c>
      <c r="T1859" t="s">
        <v>281</v>
      </c>
    </row>
    <row r="1860" spans="1:20">
      <c r="A1860" s="314">
        <v>4606</v>
      </c>
      <c r="B1860" s="315" t="s">
        <v>1105</v>
      </c>
      <c r="C1860" s="316" t="s">
        <v>761</v>
      </c>
      <c r="D1860" s="317" t="s">
        <v>193</v>
      </c>
      <c r="E1860" s="317" t="s">
        <v>781</v>
      </c>
      <c r="F1860" s="318" t="s">
        <v>95</v>
      </c>
      <c r="G1860" s="316">
        <v>32077.75</v>
      </c>
      <c r="H1860" s="316" t="s">
        <v>4316</v>
      </c>
      <c r="I1860" s="320" t="s">
        <v>5067</v>
      </c>
      <c r="J1860" s="345" t="s">
        <v>781</v>
      </c>
      <c r="K1860" s="312" t="s">
        <v>1108</v>
      </c>
      <c r="L1860" s="321" t="s">
        <v>549</v>
      </c>
      <c r="M1860" s="322" t="s">
        <v>781</v>
      </c>
      <c r="N1860" s="323" t="s">
        <v>781</v>
      </c>
      <c r="O1860" s="324" t="s">
        <v>781</v>
      </c>
      <c r="P1860" s="314" t="s">
        <v>5069</v>
      </c>
      <c r="S1860" s="314">
        <v>4606</v>
      </c>
      <c r="T1860" t="s">
        <v>281</v>
      </c>
    </row>
    <row r="1861" spans="1:20">
      <c r="A1861" s="314">
        <v>4606</v>
      </c>
      <c r="B1861" s="315" t="s">
        <v>1105</v>
      </c>
      <c r="C1861" s="316" t="s">
        <v>761</v>
      </c>
      <c r="D1861" s="317" t="s">
        <v>193</v>
      </c>
      <c r="E1861" s="317" t="s">
        <v>781</v>
      </c>
      <c r="F1861" s="318" t="s">
        <v>95</v>
      </c>
      <c r="G1861" s="316">
        <v>647.04999999999995</v>
      </c>
      <c r="H1861" s="316" t="s">
        <v>4318</v>
      </c>
      <c r="I1861" s="320" t="s">
        <v>5067</v>
      </c>
      <c r="J1861" s="345" t="s">
        <v>781</v>
      </c>
      <c r="K1861" s="312" t="s">
        <v>1108</v>
      </c>
      <c r="L1861" s="321" t="s">
        <v>549</v>
      </c>
      <c r="M1861" s="322" t="s">
        <v>781</v>
      </c>
      <c r="N1861" s="323" t="s">
        <v>781</v>
      </c>
      <c r="O1861" s="324" t="s">
        <v>781</v>
      </c>
      <c r="P1861" s="314" t="s">
        <v>5070</v>
      </c>
      <c r="S1861" s="314">
        <v>4606</v>
      </c>
      <c r="T1861" t="s">
        <v>281</v>
      </c>
    </row>
    <row r="1862" spans="1:20">
      <c r="A1862" s="314">
        <v>4606</v>
      </c>
      <c r="B1862" s="315" t="s">
        <v>1105</v>
      </c>
      <c r="C1862" s="316" t="s">
        <v>761</v>
      </c>
      <c r="D1862" s="317" t="s">
        <v>193</v>
      </c>
      <c r="E1862" s="317" t="s">
        <v>781</v>
      </c>
      <c r="F1862" s="318" t="s">
        <v>95</v>
      </c>
      <c r="G1862" s="316">
        <v>1299.9000000000001</v>
      </c>
      <c r="H1862" s="316" t="s">
        <v>5071</v>
      </c>
      <c r="I1862" s="320" t="s">
        <v>5067</v>
      </c>
      <c r="J1862" s="345" t="s">
        <v>781</v>
      </c>
      <c r="K1862" s="312" t="s">
        <v>1108</v>
      </c>
      <c r="L1862" s="321" t="s">
        <v>549</v>
      </c>
      <c r="M1862" s="322" t="s">
        <v>781</v>
      </c>
      <c r="N1862" s="323" t="s">
        <v>781</v>
      </c>
      <c r="O1862" s="324" t="s">
        <v>781</v>
      </c>
      <c r="P1862" s="314" t="s">
        <v>5072</v>
      </c>
      <c r="S1862" s="314">
        <v>4606</v>
      </c>
      <c r="T1862" t="s">
        <v>281</v>
      </c>
    </row>
    <row r="1863" spans="1:20">
      <c r="A1863" s="314">
        <v>4606</v>
      </c>
      <c r="B1863" s="315" t="s">
        <v>11</v>
      </c>
      <c r="C1863" s="316" t="s">
        <v>761</v>
      </c>
      <c r="D1863" s="317" t="s">
        <v>195</v>
      </c>
      <c r="E1863" s="317" t="s">
        <v>781</v>
      </c>
      <c r="F1863" s="318" t="s">
        <v>85</v>
      </c>
      <c r="G1863" s="316">
        <v>25558.79</v>
      </c>
      <c r="H1863" s="316" t="s">
        <v>5073</v>
      </c>
      <c r="I1863" s="320" t="s">
        <v>5074</v>
      </c>
      <c r="J1863" s="308" t="s">
        <v>764</v>
      </c>
      <c r="K1863" s="309" t="s">
        <v>781</v>
      </c>
      <c r="L1863" s="321" t="s">
        <v>781</v>
      </c>
      <c r="M1863" s="322" t="s">
        <v>781</v>
      </c>
      <c r="N1863" s="323" t="s">
        <v>781</v>
      </c>
      <c r="O1863" s="324" t="s">
        <v>781</v>
      </c>
      <c r="P1863" s="314" t="s">
        <v>5075</v>
      </c>
      <c r="S1863" s="314">
        <v>4606</v>
      </c>
      <c r="T1863" t="s">
        <v>281</v>
      </c>
    </row>
    <row r="1864" spans="1:20">
      <c r="A1864" s="314">
        <v>4606</v>
      </c>
      <c r="B1864" s="315" t="s">
        <v>11</v>
      </c>
      <c r="C1864" s="316" t="s">
        <v>761</v>
      </c>
      <c r="D1864" s="317" t="s">
        <v>195</v>
      </c>
      <c r="E1864" s="317" t="s">
        <v>781</v>
      </c>
      <c r="F1864" s="318" t="s">
        <v>81</v>
      </c>
      <c r="G1864" s="316">
        <v>12476.72</v>
      </c>
      <c r="H1864" s="316" t="s">
        <v>5076</v>
      </c>
      <c r="I1864" s="320" t="s">
        <v>5077</v>
      </c>
      <c r="J1864" s="308" t="s">
        <v>764</v>
      </c>
      <c r="K1864" s="309" t="s">
        <v>781</v>
      </c>
      <c r="L1864" s="321" t="s">
        <v>781</v>
      </c>
      <c r="M1864" s="322" t="s">
        <v>781</v>
      </c>
      <c r="N1864" s="323" t="s">
        <v>781</v>
      </c>
      <c r="O1864" s="324" t="s">
        <v>781</v>
      </c>
      <c r="P1864" s="314" t="s">
        <v>5078</v>
      </c>
      <c r="S1864" s="314">
        <v>4606</v>
      </c>
      <c r="T1864" t="s">
        <v>281</v>
      </c>
    </row>
    <row r="1865" spans="1:20">
      <c r="A1865" s="314">
        <v>4606</v>
      </c>
      <c r="B1865" s="315" t="s">
        <v>11</v>
      </c>
      <c r="C1865" s="316" t="s">
        <v>761</v>
      </c>
      <c r="D1865" s="317" t="s">
        <v>195</v>
      </c>
      <c r="E1865" s="317" t="s">
        <v>781</v>
      </c>
      <c r="F1865" s="318" t="s">
        <v>110</v>
      </c>
      <c r="G1865" s="316">
        <v>975</v>
      </c>
      <c r="H1865" s="316" t="s">
        <v>5079</v>
      </c>
      <c r="I1865" s="320" t="s">
        <v>5080</v>
      </c>
      <c r="J1865" s="308" t="s">
        <v>764</v>
      </c>
      <c r="K1865" s="309" t="s">
        <v>781</v>
      </c>
      <c r="L1865" s="321" t="s">
        <v>781</v>
      </c>
      <c r="M1865" s="322" t="s">
        <v>781</v>
      </c>
      <c r="N1865" s="323" t="s">
        <v>781</v>
      </c>
      <c r="O1865" s="324" t="s">
        <v>781</v>
      </c>
      <c r="P1865" s="314" t="s">
        <v>5081</v>
      </c>
      <c r="S1865" s="314">
        <v>4606</v>
      </c>
      <c r="T1865" t="s">
        <v>281</v>
      </c>
    </row>
    <row r="1866" spans="1:20">
      <c r="A1866" s="314">
        <v>4606</v>
      </c>
      <c r="B1866" s="315" t="s">
        <v>11</v>
      </c>
      <c r="C1866" s="316" t="s">
        <v>761</v>
      </c>
      <c r="D1866" s="317" t="s">
        <v>195</v>
      </c>
      <c r="E1866" s="317" t="s">
        <v>781</v>
      </c>
      <c r="F1866" s="318" t="s">
        <v>89</v>
      </c>
      <c r="G1866" s="316">
        <v>1699.75</v>
      </c>
      <c r="H1866" s="316" t="s">
        <v>1581</v>
      </c>
      <c r="I1866" s="320" t="s">
        <v>5082</v>
      </c>
      <c r="J1866" s="308" t="s">
        <v>764</v>
      </c>
      <c r="K1866" s="309" t="s">
        <v>781</v>
      </c>
      <c r="L1866" s="321" t="s">
        <v>781</v>
      </c>
      <c r="M1866" s="322" t="s">
        <v>781</v>
      </c>
      <c r="N1866" s="323" t="s">
        <v>781</v>
      </c>
      <c r="O1866" s="324" t="s">
        <v>781</v>
      </c>
      <c r="P1866" s="314" t="s">
        <v>5083</v>
      </c>
      <c r="S1866" s="314">
        <v>4606</v>
      </c>
      <c r="T1866" t="s">
        <v>281</v>
      </c>
    </row>
    <row r="1867" spans="1:20">
      <c r="A1867" s="314">
        <v>4606</v>
      </c>
      <c r="B1867" s="315" t="s">
        <v>11</v>
      </c>
      <c r="C1867" s="316" t="s">
        <v>761</v>
      </c>
      <c r="D1867" s="317" t="s">
        <v>195</v>
      </c>
      <c r="E1867" s="317" t="s">
        <v>781</v>
      </c>
      <c r="F1867" s="318" t="s">
        <v>110</v>
      </c>
      <c r="G1867" s="316">
        <v>1833.33</v>
      </c>
      <c r="H1867" s="316" t="s">
        <v>5084</v>
      </c>
      <c r="I1867" s="320" t="s">
        <v>5085</v>
      </c>
      <c r="J1867" s="308" t="s">
        <v>764</v>
      </c>
      <c r="K1867" s="309" t="s">
        <v>781</v>
      </c>
      <c r="L1867" s="321" t="s">
        <v>781</v>
      </c>
      <c r="M1867" s="322" t="s">
        <v>781</v>
      </c>
      <c r="N1867" s="323" t="s">
        <v>781</v>
      </c>
      <c r="O1867" s="324" t="s">
        <v>781</v>
      </c>
      <c r="P1867" s="314" t="s">
        <v>5086</v>
      </c>
      <c r="S1867" s="314">
        <v>4606</v>
      </c>
      <c r="T1867" t="s">
        <v>281</v>
      </c>
    </row>
    <row r="1868" spans="1:20">
      <c r="A1868" s="314">
        <v>4606</v>
      </c>
      <c r="B1868" s="315" t="s">
        <v>11</v>
      </c>
      <c r="C1868" s="316" t="s">
        <v>761</v>
      </c>
      <c r="D1868" s="317" t="s">
        <v>195</v>
      </c>
      <c r="E1868" s="317" t="s">
        <v>781</v>
      </c>
      <c r="F1868" s="318" t="s">
        <v>69</v>
      </c>
      <c r="G1868" s="316">
        <v>650</v>
      </c>
      <c r="H1868" s="316" t="s">
        <v>5087</v>
      </c>
      <c r="I1868" s="320" t="s">
        <v>5088</v>
      </c>
      <c r="J1868" s="308" t="s">
        <v>764</v>
      </c>
      <c r="K1868" s="309" t="s">
        <v>781</v>
      </c>
      <c r="L1868" s="321" t="s">
        <v>781</v>
      </c>
      <c r="M1868" s="322" t="s">
        <v>781</v>
      </c>
      <c r="N1868" s="323" t="s">
        <v>781</v>
      </c>
      <c r="O1868" s="324" t="s">
        <v>781</v>
      </c>
      <c r="P1868" s="314" t="s">
        <v>5089</v>
      </c>
      <c r="S1868" s="314">
        <v>4606</v>
      </c>
      <c r="T1868" t="s">
        <v>281</v>
      </c>
    </row>
    <row r="1869" spans="1:20">
      <c r="A1869" s="314">
        <v>4606</v>
      </c>
      <c r="B1869" s="315" t="s">
        <v>11</v>
      </c>
      <c r="C1869" s="316" t="s">
        <v>761</v>
      </c>
      <c r="D1869" s="317" t="s">
        <v>195</v>
      </c>
      <c r="E1869" s="317" t="s">
        <v>781</v>
      </c>
      <c r="F1869" s="318" t="s">
        <v>91</v>
      </c>
      <c r="G1869" s="316">
        <v>140</v>
      </c>
      <c r="H1869" s="316" t="s">
        <v>5090</v>
      </c>
      <c r="I1869" s="320" t="s">
        <v>5091</v>
      </c>
      <c r="J1869" s="308" t="s">
        <v>764</v>
      </c>
      <c r="K1869" s="309" t="s">
        <v>781</v>
      </c>
      <c r="L1869" s="321" t="s">
        <v>781</v>
      </c>
      <c r="M1869" s="322" t="s">
        <v>781</v>
      </c>
      <c r="N1869" s="323" t="s">
        <v>781</v>
      </c>
      <c r="O1869" s="324" t="s">
        <v>781</v>
      </c>
      <c r="P1869" s="314" t="s">
        <v>5092</v>
      </c>
      <c r="S1869" s="314">
        <v>4606</v>
      </c>
      <c r="T1869" t="s">
        <v>281</v>
      </c>
    </row>
    <row r="1870" spans="1:20">
      <c r="A1870" s="314">
        <v>4606</v>
      </c>
      <c r="B1870" s="315" t="s">
        <v>11</v>
      </c>
      <c r="C1870" s="316" t="s">
        <v>761</v>
      </c>
      <c r="D1870" s="317" t="s">
        <v>195</v>
      </c>
      <c r="E1870" s="317" t="s">
        <v>781</v>
      </c>
      <c r="F1870" s="318" t="s">
        <v>110</v>
      </c>
      <c r="G1870" s="316">
        <v>410</v>
      </c>
      <c r="H1870" s="316" t="s">
        <v>5093</v>
      </c>
      <c r="I1870" s="320" t="s">
        <v>5094</v>
      </c>
      <c r="J1870" s="308" t="s">
        <v>764</v>
      </c>
      <c r="K1870" s="309" t="s">
        <v>781</v>
      </c>
      <c r="L1870" s="321" t="s">
        <v>781</v>
      </c>
      <c r="M1870" s="322" t="s">
        <v>781</v>
      </c>
      <c r="N1870" s="323" t="s">
        <v>781</v>
      </c>
      <c r="O1870" s="324" t="s">
        <v>781</v>
      </c>
      <c r="P1870" s="314" t="s">
        <v>5095</v>
      </c>
      <c r="S1870" s="314">
        <v>4606</v>
      </c>
      <c r="T1870" t="s">
        <v>281</v>
      </c>
    </row>
    <row r="1871" spans="1:20">
      <c r="A1871" s="314">
        <v>4606</v>
      </c>
      <c r="B1871" s="315" t="s">
        <v>11</v>
      </c>
      <c r="C1871" s="316" t="s">
        <v>761</v>
      </c>
      <c r="D1871" s="317" t="s">
        <v>195</v>
      </c>
      <c r="E1871" s="317" t="s">
        <v>781</v>
      </c>
      <c r="F1871" s="318" t="s">
        <v>79</v>
      </c>
      <c r="G1871" s="316">
        <v>350</v>
      </c>
      <c r="H1871" s="316" t="s">
        <v>5096</v>
      </c>
      <c r="I1871" s="320" t="s">
        <v>5097</v>
      </c>
      <c r="J1871" s="308" t="s">
        <v>764</v>
      </c>
      <c r="K1871" s="309" t="s">
        <v>781</v>
      </c>
      <c r="L1871" s="321" t="s">
        <v>781</v>
      </c>
      <c r="M1871" s="322" t="s">
        <v>781</v>
      </c>
      <c r="N1871" s="323" t="s">
        <v>781</v>
      </c>
      <c r="O1871" s="324" t="s">
        <v>781</v>
      </c>
      <c r="P1871" s="314" t="s">
        <v>5098</v>
      </c>
      <c r="S1871" s="314">
        <v>4606</v>
      </c>
      <c r="T1871" t="s">
        <v>281</v>
      </c>
    </row>
    <row r="1872" spans="1:20">
      <c r="A1872" s="314">
        <v>4606</v>
      </c>
      <c r="B1872" s="315" t="s">
        <v>11</v>
      </c>
      <c r="C1872" s="316" t="s">
        <v>761</v>
      </c>
      <c r="D1872" s="317" t="s">
        <v>195</v>
      </c>
      <c r="E1872" s="317" t="s">
        <v>781</v>
      </c>
      <c r="F1872" s="318" t="s">
        <v>107</v>
      </c>
      <c r="G1872" s="316">
        <v>1044.5</v>
      </c>
      <c r="H1872" s="316" t="s">
        <v>5099</v>
      </c>
      <c r="I1872" s="320" t="s">
        <v>5100</v>
      </c>
      <c r="J1872" s="308" t="s">
        <v>764</v>
      </c>
      <c r="K1872" s="309" t="s">
        <v>781</v>
      </c>
      <c r="L1872" s="321" t="s">
        <v>781</v>
      </c>
      <c r="M1872" s="322" t="s">
        <v>781</v>
      </c>
      <c r="N1872" s="323" t="s">
        <v>781</v>
      </c>
      <c r="O1872" s="324" t="s">
        <v>781</v>
      </c>
      <c r="P1872" s="314" t="s">
        <v>5101</v>
      </c>
      <c r="S1872" s="314">
        <v>4606</v>
      </c>
      <c r="T1872" t="s">
        <v>281</v>
      </c>
    </row>
    <row r="1873" spans="1:20">
      <c r="A1873" s="314">
        <v>4606</v>
      </c>
      <c r="B1873" s="315" t="s">
        <v>11</v>
      </c>
      <c r="C1873" s="316" t="s">
        <v>754</v>
      </c>
      <c r="D1873" s="317" t="s">
        <v>196</v>
      </c>
      <c r="E1873" s="317" t="s">
        <v>781</v>
      </c>
      <c r="F1873" s="318" t="s">
        <v>95</v>
      </c>
      <c r="G1873" s="316">
        <v>2015</v>
      </c>
      <c r="H1873" s="316" t="s">
        <v>756</v>
      </c>
      <c r="I1873" s="320" t="s">
        <v>5102</v>
      </c>
      <c r="J1873" s="308" t="s">
        <v>819</v>
      </c>
      <c r="K1873" s="309" t="s">
        <v>781</v>
      </c>
      <c r="L1873" s="321" t="s">
        <v>781</v>
      </c>
      <c r="M1873" s="322" t="s">
        <v>781</v>
      </c>
      <c r="N1873" s="323" t="s">
        <v>781</v>
      </c>
      <c r="O1873" s="324" t="s">
        <v>781</v>
      </c>
      <c r="P1873" s="314" t="s">
        <v>5103</v>
      </c>
      <c r="S1873" s="314">
        <v>4606</v>
      </c>
      <c r="T1873" t="s">
        <v>281</v>
      </c>
    </row>
    <row r="1874" spans="1:20">
      <c r="A1874" s="314">
        <v>4606</v>
      </c>
      <c r="B1874" s="315" t="s">
        <v>11</v>
      </c>
      <c r="C1874" s="316" t="s">
        <v>761</v>
      </c>
      <c r="D1874" s="317" t="s">
        <v>195</v>
      </c>
      <c r="E1874" s="317" t="s">
        <v>781</v>
      </c>
      <c r="F1874" s="318" t="s">
        <v>103</v>
      </c>
      <c r="G1874" s="316">
        <v>5192.3999999999996</v>
      </c>
      <c r="H1874" s="316" t="s">
        <v>5104</v>
      </c>
      <c r="I1874" s="320" t="s">
        <v>5105</v>
      </c>
      <c r="J1874" s="308" t="s">
        <v>764</v>
      </c>
      <c r="K1874" s="309" t="s">
        <v>781</v>
      </c>
      <c r="L1874" s="321" t="s">
        <v>781</v>
      </c>
      <c r="M1874" s="322" t="s">
        <v>781</v>
      </c>
      <c r="N1874" s="323" t="s">
        <v>781</v>
      </c>
      <c r="O1874" s="324" t="s">
        <v>781</v>
      </c>
      <c r="P1874" s="314" t="s">
        <v>5106</v>
      </c>
      <c r="S1874" s="314">
        <v>4606</v>
      </c>
      <c r="T1874" t="s">
        <v>281</v>
      </c>
    </row>
    <row r="1875" spans="1:20">
      <c r="A1875" s="314">
        <v>4606</v>
      </c>
      <c r="B1875" s="315" t="s">
        <v>11</v>
      </c>
      <c r="C1875" s="316" t="s">
        <v>761</v>
      </c>
      <c r="D1875" s="317" t="s">
        <v>195</v>
      </c>
      <c r="E1875" s="317" t="s">
        <v>781</v>
      </c>
      <c r="F1875" s="318" t="s">
        <v>69</v>
      </c>
      <c r="G1875" s="316">
        <v>663</v>
      </c>
      <c r="H1875" s="316" t="s">
        <v>5104</v>
      </c>
      <c r="I1875" s="320" t="s">
        <v>5107</v>
      </c>
      <c r="J1875" s="308" t="s">
        <v>764</v>
      </c>
      <c r="K1875" s="309" t="s">
        <v>781</v>
      </c>
      <c r="L1875" s="321" t="s">
        <v>781</v>
      </c>
      <c r="M1875" s="322" t="s">
        <v>781</v>
      </c>
      <c r="N1875" s="323" t="s">
        <v>781</v>
      </c>
      <c r="O1875" s="324" t="s">
        <v>781</v>
      </c>
      <c r="P1875" s="314" t="s">
        <v>5108</v>
      </c>
      <c r="S1875" s="314">
        <v>4606</v>
      </c>
      <c r="T1875" t="s">
        <v>281</v>
      </c>
    </row>
    <row r="1876" spans="1:20">
      <c r="A1876" s="314">
        <v>4606</v>
      </c>
      <c r="B1876" s="315" t="s">
        <v>11</v>
      </c>
      <c r="C1876" s="316" t="s">
        <v>761</v>
      </c>
      <c r="D1876" s="317" t="s">
        <v>195</v>
      </c>
      <c r="E1876" s="317" t="s">
        <v>781</v>
      </c>
      <c r="F1876" s="318" t="s">
        <v>110</v>
      </c>
      <c r="G1876" s="316">
        <v>7328.96</v>
      </c>
      <c r="H1876" s="316" t="s">
        <v>5104</v>
      </c>
      <c r="I1876" s="320" t="s">
        <v>5109</v>
      </c>
      <c r="J1876" s="308" t="s">
        <v>764</v>
      </c>
      <c r="K1876" s="309" t="s">
        <v>781</v>
      </c>
      <c r="L1876" s="321" t="s">
        <v>781</v>
      </c>
      <c r="M1876" s="322" t="s">
        <v>781</v>
      </c>
      <c r="N1876" s="323" t="s">
        <v>781</v>
      </c>
      <c r="O1876" s="324" t="s">
        <v>781</v>
      </c>
      <c r="P1876" s="314" t="s">
        <v>5110</v>
      </c>
      <c r="S1876" s="314">
        <v>4606</v>
      </c>
      <c r="T1876" t="s">
        <v>281</v>
      </c>
    </row>
    <row r="1877" spans="1:20">
      <c r="A1877" s="314">
        <v>4606</v>
      </c>
      <c r="B1877" s="315" t="s">
        <v>11</v>
      </c>
      <c r="C1877" s="316" t="s">
        <v>761</v>
      </c>
      <c r="D1877" s="317" t="s">
        <v>195</v>
      </c>
      <c r="E1877" s="317" t="s">
        <v>781</v>
      </c>
      <c r="F1877" s="318" t="s">
        <v>107</v>
      </c>
      <c r="G1877" s="316">
        <v>1093.1600000000001</v>
      </c>
      <c r="H1877" s="316" t="s">
        <v>5111</v>
      </c>
      <c r="I1877" s="320" t="s">
        <v>5112</v>
      </c>
      <c r="J1877" s="308" t="s">
        <v>764</v>
      </c>
      <c r="K1877" s="309" t="s">
        <v>781</v>
      </c>
      <c r="L1877" s="321" t="s">
        <v>781</v>
      </c>
      <c r="M1877" s="322" t="s">
        <v>781</v>
      </c>
      <c r="N1877" s="323" t="s">
        <v>781</v>
      </c>
      <c r="O1877" s="324" t="s">
        <v>781</v>
      </c>
      <c r="P1877" s="314" t="s">
        <v>5113</v>
      </c>
      <c r="S1877" s="314">
        <v>4606</v>
      </c>
      <c r="T1877" t="s">
        <v>281</v>
      </c>
    </row>
    <row r="1878" spans="1:20">
      <c r="A1878" s="314">
        <v>4606</v>
      </c>
      <c r="B1878" s="315" t="s">
        <v>11</v>
      </c>
      <c r="C1878" s="316" t="s">
        <v>761</v>
      </c>
      <c r="D1878" s="317" t="s">
        <v>195</v>
      </c>
      <c r="E1878" s="317" t="s">
        <v>781</v>
      </c>
      <c r="F1878" s="318" t="s">
        <v>95</v>
      </c>
      <c r="G1878" s="316">
        <v>2155.65</v>
      </c>
      <c r="H1878" s="316" t="s">
        <v>5114</v>
      </c>
      <c r="I1878" s="320" t="s">
        <v>5115</v>
      </c>
      <c r="J1878" s="308" t="s">
        <v>764</v>
      </c>
      <c r="K1878" s="309" t="s">
        <v>781</v>
      </c>
      <c r="L1878" s="321" t="s">
        <v>781</v>
      </c>
      <c r="M1878" s="322" t="s">
        <v>781</v>
      </c>
      <c r="N1878" s="323" t="s">
        <v>781</v>
      </c>
      <c r="O1878" s="324" t="s">
        <v>781</v>
      </c>
      <c r="P1878" s="314" t="s">
        <v>5116</v>
      </c>
      <c r="S1878" s="314">
        <v>4606</v>
      </c>
      <c r="T1878" t="s">
        <v>281</v>
      </c>
    </row>
    <row r="1879" spans="1:20">
      <c r="A1879" s="314">
        <v>4606</v>
      </c>
      <c r="B1879" s="315" t="s">
        <v>11</v>
      </c>
      <c r="C1879" s="316" t="s">
        <v>761</v>
      </c>
      <c r="D1879" s="317" t="s">
        <v>195</v>
      </c>
      <c r="E1879" s="317" t="s">
        <v>781</v>
      </c>
      <c r="F1879" s="318" t="s">
        <v>107</v>
      </c>
      <c r="G1879" s="316">
        <v>210</v>
      </c>
      <c r="H1879" s="316" t="s">
        <v>5117</v>
      </c>
      <c r="I1879" s="320" t="s">
        <v>5118</v>
      </c>
      <c r="J1879" s="308" t="s">
        <v>764</v>
      </c>
      <c r="K1879" s="309" t="s">
        <v>781</v>
      </c>
      <c r="L1879" s="321" t="s">
        <v>781</v>
      </c>
      <c r="M1879" s="322" t="s">
        <v>781</v>
      </c>
      <c r="N1879" s="323" t="s">
        <v>781</v>
      </c>
      <c r="O1879" s="324" t="s">
        <v>781</v>
      </c>
      <c r="P1879" s="314" t="s">
        <v>5119</v>
      </c>
      <c r="S1879" s="314">
        <v>4606</v>
      </c>
      <c r="T1879" t="s">
        <v>281</v>
      </c>
    </row>
    <row r="1880" spans="1:20">
      <c r="A1880" s="314">
        <v>4606</v>
      </c>
      <c r="B1880" s="315" t="s">
        <v>11</v>
      </c>
      <c r="C1880" s="316" t="s">
        <v>761</v>
      </c>
      <c r="D1880" s="317" t="s">
        <v>195</v>
      </c>
      <c r="E1880" s="317" t="s">
        <v>781</v>
      </c>
      <c r="F1880" s="318" t="s">
        <v>107</v>
      </c>
      <c r="G1880" s="316">
        <v>300</v>
      </c>
      <c r="H1880" s="316" t="s">
        <v>5120</v>
      </c>
      <c r="I1880" s="320" t="s">
        <v>5121</v>
      </c>
      <c r="J1880" s="308" t="s">
        <v>764</v>
      </c>
      <c r="K1880" s="309" t="s">
        <v>781</v>
      </c>
      <c r="L1880" s="321" t="s">
        <v>781</v>
      </c>
      <c r="M1880" s="322" t="s">
        <v>781</v>
      </c>
      <c r="N1880" s="323" t="s">
        <v>781</v>
      </c>
      <c r="O1880" s="324" t="s">
        <v>781</v>
      </c>
      <c r="P1880" s="314" t="s">
        <v>5122</v>
      </c>
      <c r="S1880" s="314">
        <v>4606</v>
      </c>
      <c r="T1880" t="s">
        <v>281</v>
      </c>
    </row>
    <row r="1881" spans="1:20">
      <c r="A1881" s="314">
        <v>4606</v>
      </c>
      <c r="B1881" s="315" t="s">
        <v>11</v>
      </c>
      <c r="C1881" s="316" t="s">
        <v>761</v>
      </c>
      <c r="D1881" s="317" t="s">
        <v>195</v>
      </c>
      <c r="E1881" s="317" t="s">
        <v>781</v>
      </c>
      <c r="F1881" s="318" t="s">
        <v>77</v>
      </c>
      <c r="G1881" s="316">
        <v>112</v>
      </c>
      <c r="H1881" s="316" t="s">
        <v>5123</v>
      </c>
      <c r="I1881" s="320" t="s">
        <v>5124</v>
      </c>
      <c r="J1881" s="308" t="s">
        <v>764</v>
      </c>
      <c r="K1881" s="309" t="s">
        <v>781</v>
      </c>
      <c r="L1881" s="321" t="s">
        <v>781</v>
      </c>
      <c r="M1881" s="322" t="s">
        <v>781</v>
      </c>
      <c r="N1881" s="323" t="s">
        <v>781</v>
      </c>
      <c r="O1881" s="324" t="s">
        <v>781</v>
      </c>
      <c r="P1881" s="314" t="s">
        <v>5125</v>
      </c>
      <c r="S1881" s="314">
        <v>4606</v>
      </c>
      <c r="T1881" t="s">
        <v>281</v>
      </c>
    </row>
    <row r="1882" spans="1:20">
      <c r="A1882" s="314">
        <v>4606</v>
      </c>
      <c r="B1882" s="315" t="s">
        <v>11</v>
      </c>
      <c r="C1882" s="316" t="s">
        <v>761</v>
      </c>
      <c r="D1882" s="317" t="s">
        <v>195</v>
      </c>
      <c r="E1882" s="317" t="s">
        <v>781</v>
      </c>
      <c r="F1882" s="318" t="s">
        <v>77</v>
      </c>
      <c r="G1882" s="316">
        <v>75</v>
      </c>
      <c r="H1882" s="316" t="s">
        <v>5126</v>
      </c>
      <c r="I1882" s="320" t="s">
        <v>5127</v>
      </c>
      <c r="J1882" s="308" t="s">
        <v>764</v>
      </c>
      <c r="K1882" s="309" t="s">
        <v>781</v>
      </c>
      <c r="L1882" s="321" t="s">
        <v>781</v>
      </c>
      <c r="M1882" s="322" t="s">
        <v>781</v>
      </c>
      <c r="N1882" s="323" t="s">
        <v>781</v>
      </c>
      <c r="O1882" s="324" t="s">
        <v>781</v>
      </c>
      <c r="P1882" s="314" t="s">
        <v>5128</v>
      </c>
      <c r="S1882" s="314">
        <v>4606</v>
      </c>
      <c r="T1882" t="s">
        <v>281</v>
      </c>
    </row>
    <row r="1883" spans="1:20">
      <c r="A1883" s="314">
        <v>4606</v>
      </c>
      <c r="B1883" s="315" t="s">
        <v>1105</v>
      </c>
      <c r="C1883" s="316" t="s">
        <v>761</v>
      </c>
      <c r="D1883" s="317" t="s">
        <v>193</v>
      </c>
      <c r="E1883" s="317" t="s">
        <v>781</v>
      </c>
      <c r="F1883" s="318" t="s">
        <v>93</v>
      </c>
      <c r="G1883" s="316">
        <v>5163</v>
      </c>
      <c r="H1883" s="316" t="s">
        <v>2862</v>
      </c>
      <c r="I1883" s="320" t="s">
        <v>5129</v>
      </c>
      <c r="J1883" s="345" t="s">
        <v>781</v>
      </c>
      <c r="K1883" s="312" t="s">
        <v>1108</v>
      </c>
      <c r="L1883" s="321" t="s">
        <v>549</v>
      </c>
      <c r="M1883" s="322" t="s">
        <v>781</v>
      </c>
      <c r="N1883" s="323" t="s">
        <v>781</v>
      </c>
      <c r="O1883" s="324" t="s">
        <v>781</v>
      </c>
      <c r="P1883" s="314" t="s">
        <v>5130</v>
      </c>
      <c r="S1883" s="314">
        <v>4606</v>
      </c>
      <c r="T1883" t="s">
        <v>281</v>
      </c>
    </row>
    <row r="1884" spans="1:20">
      <c r="A1884" s="314">
        <v>4606</v>
      </c>
      <c r="B1884" s="315" t="s">
        <v>1105</v>
      </c>
      <c r="C1884" s="316" t="s">
        <v>761</v>
      </c>
      <c r="D1884" s="317" t="s">
        <v>193</v>
      </c>
      <c r="E1884" s="317" t="s">
        <v>781</v>
      </c>
      <c r="F1884" s="318" t="s">
        <v>5131</v>
      </c>
      <c r="G1884" s="316">
        <v>6424.2</v>
      </c>
      <c r="H1884" s="316" t="s">
        <v>914</v>
      </c>
      <c r="I1884" s="320" t="s">
        <v>5132</v>
      </c>
      <c r="J1884" s="345" t="s">
        <v>781</v>
      </c>
      <c r="K1884" s="312" t="s">
        <v>1108</v>
      </c>
      <c r="L1884" s="321" t="s">
        <v>549</v>
      </c>
      <c r="M1884" s="322" t="s">
        <v>781</v>
      </c>
      <c r="N1884" s="323" t="s">
        <v>781</v>
      </c>
      <c r="O1884" s="324" t="s">
        <v>781</v>
      </c>
      <c r="P1884" s="314" t="s">
        <v>5133</v>
      </c>
      <c r="S1884" s="314">
        <v>4606</v>
      </c>
      <c r="T1884" t="s">
        <v>281</v>
      </c>
    </row>
    <row r="1885" spans="1:20">
      <c r="A1885" s="314">
        <v>4606</v>
      </c>
      <c r="B1885" s="315" t="s">
        <v>11</v>
      </c>
      <c r="C1885" s="316" t="s">
        <v>761</v>
      </c>
      <c r="D1885" s="317" t="s">
        <v>195</v>
      </c>
      <c r="E1885" s="317" t="s">
        <v>781</v>
      </c>
      <c r="F1885" s="318" t="s">
        <v>110</v>
      </c>
      <c r="G1885" s="316">
        <v>1286</v>
      </c>
      <c r="H1885" s="316" t="s">
        <v>5134</v>
      </c>
      <c r="I1885" s="320" t="s">
        <v>5135</v>
      </c>
      <c r="J1885" s="308" t="s">
        <v>764</v>
      </c>
      <c r="K1885" s="309" t="s">
        <v>781</v>
      </c>
      <c r="L1885" s="321" t="s">
        <v>781</v>
      </c>
      <c r="M1885" s="322" t="s">
        <v>781</v>
      </c>
      <c r="N1885" s="323" t="s">
        <v>781</v>
      </c>
      <c r="O1885" s="324" t="s">
        <v>781</v>
      </c>
      <c r="P1885" s="314" t="s">
        <v>5136</v>
      </c>
      <c r="S1885" s="314">
        <v>4606</v>
      </c>
      <c r="T1885" t="s">
        <v>281</v>
      </c>
    </row>
    <row r="1886" spans="1:20">
      <c r="A1886" s="314">
        <v>4606</v>
      </c>
      <c r="B1886" s="315" t="s">
        <v>1275</v>
      </c>
      <c r="C1886" s="316" t="s">
        <v>761</v>
      </c>
      <c r="D1886" s="317" t="s">
        <v>198</v>
      </c>
      <c r="E1886" s="317" t="s">
        <v>781</v>
      </c>
      <c r="F1886" s="318" t="s">
        <v>43</v>
      </c>
      <c r="G1886" s="316">
        <v>50934.83</v>
      </c>
      <c r="H1886" s="316" t="s">
        <v>2451</v>
      </c>
      <c r="I1886" s="320" t="s">
        <v>5137</v>
      </c>
      <c r="J1886" s="308" t="s">
        <v>1278</v>
      </c>
      <c r="K1886" s="309" t="s">
        <v>781</v>
      </c>
      <c r="L1886" s="321" t="s">
        <v>781</v>
      </c>
      <c r="M1886" s="322" t="s">
        <v>781</v>
      </c>
      <c r="N1886" s="323" t="s">
        <v>781</v>
      </c>
      <c r="O1886" s="324" t="s">
        <v>781</v>
      </c>
      <c r="P1886" s="314" t="s">
        <v>5138</v>
      </c>
      <c r="S1886" s="314">
        <v>4606</v>
      </c>
      <c r="T1886" t="s">
        <v>281</v>
      </c>
    </row>
    <row r="1887" spans="1:20">
      <c r="A1887" s="314">
        <v>4606</v>
      </c>
      <c r="B1887" s="315" t="s">
        <v>1275</v>
      </c>
      <c r="C1887" s="316" t="s">
        <v>761</v>
      </c>
      <c r="D1887" s="317" t="s">
        <v>198</v>
      </c>
      <c r="E1887" s="317" t="s">
        <v>781</v>
      </c>
      <c r="F1887" s="318" t="s">
        <v>30</v>
      </c>
      <c r="G1887" s="316">
        <v>1820</v>
      </c>
      <c r="H1887" s="316" t="s">
        <v>5139</v>
      </c>
      <c r="I1887" s="320" t="s">
        <v>5140</v>
      </c>
      <c r="J1887" s="308" t="s">
        <v>1278</v>
      </c>
      <c r="K1887" s="309" t="s">
        <v>781</v>
      </c>
      <c r="L1887" s="321" t="s">
        <v>781</v>
      </c>
      <c r="M1887" s="322" t="s">
        <v>781</v>
      </c>
      <c r="N1887" s="323" t="s">
        <v>781</v>
      </c>
      <c r="O1887" s="324" t="s">
        <v>781</v>
      </c>
      <c r="P1887" s="314" t="s">
        <v>5141</v>
      </c>
      <c r="S1887" s="314">
        <v>4606</v>
      </c>
      <c r="T1887" t="s">
        <v>281</v>
      </c>
    </row>
    <row r="1888" spans="1:20">
      <c r="A1888" s="314">
        <v>4606</v>
      </c>
      <c r="B1888" s="315" t="s">
        <v>1275</v>
      </c>
      <c r="C1888" s="316" t="s">
        <v>761</v>
      </c>
      <c r="D1888" s="317" t="s">
        <v>198</v>
      </c>
      <c r="E1888" s="317" t="s">
        <v>781</v>
      </c>
      <c r="F1888" s="318" t="s">
        <v>30</v>
      </c>
      <c r="G1888" s="316">
        <v>5000</v>
      </c>
      <c r="H1888" s="316" t="s">
        <v>5142</v>
      </c>
      <c r="I1888" s="320" t="s">
        <v>5143</v>
      </c>
      <c r="J1888" s="308" t="s">
        <v>2691</v>
      </c>
      <c r="K1888" s="309" t="s">
        <v>781</v>
      </c>
      <c r="L1888" s="321" t="s">
        <v>1321</v>
      </c>
      <c r="M1888" s="351" t="s">
        <v>5144</v>
      </c>
      <c r="N1888" s="323" t="s">
        <v>781</v>
      </c>
      <c r="O1888" s="324" t="s">
        <v>5145</v>
      </c>
      <c r="P1888" s="314" t="s">
        <v>5146</v>
      </c>
      <c r="S1888" s="314">
        <v>4606</v>
      </c>
      <c r="T1888" t="s">
        <v>281</v>
      </c>
    </row>
    <row r="1889" spans="1:20">
      <c r="A1889" s="314">
        <v>4606</v>
      </c>
      <c r="B1889" s="315" t="s">
        <v>1105</v>
      </c>
      <c r="C1889" s="316" t="s">
        <v>761</v>
      </c>
      <c r="D1889" s="317" t="s">
        <v>193</v>
      </c>
      <c r="E1889" s="317" t="s">
        <v>781</v>
      </c>
      <c r="F1889" s="318" t="s">
        <v>69</v>
      </c>
      <c r="G1889" s="316">
        <v>645</v>
      </c>
      <c r="H1889" s="316" t="s">
        <v>5147</v>
      </c>
      <c r="I1889" s="320" t="s">
        <v>5148</v>
      </c>
      <c r="J1889" s="345" t="s">
        <v>781</v>
      </c>
      <c r="K1889" s="312" t="s">
        <v>1108</v>
      </c>
      <c r="L1889" s="321" t="s">
        <v>549</v>
      </c>
      <c r="M1889" s="322" t="s">
        <v>781</v>
      </c>
      <c r="N1889" s="323" t="s">
        <v>781</v>
      </c>
      <c r="O1889" s="324" t="s">
        <v>781</v>
      </c>
      <c r="P1889" s="314" t="s">
        <v>5149</v>
      </c>
      <c r="S1889" s="314">
        <v>4606</v>
      </c>
      <c r="T1889" t="s">
        <v>281</v>
      </c>
    </row>
    <row r="1890" spans="1:20">
      <c r="A1890" s="314">
        <v>4606</v>
      </c>
      <c r="B1890" s="315" t="s">
        <v>11</v>
      </c>
      <c r="C1890" s="316" t="s">
        <v>761</v>
      </c>
      <c r="D1890" s="317" t="s">
        <v>195</v>
      </c>
      <c r="E1890" s="317" t="s">
        <v>781</v>
      </c>
      <c r="F1890" s="318" t="s">
        <v>97</v>
      </c>
      <c r="G1890" s="316">
        <v>1189.3</v>
      </c>
      <c r="H1890" s="316" t="s">
        <v>5150</v>
      </c>
      <c r="I1890" s="320" t="s">
        <v>5151</v>
      </c>
      <c r="J1890" s="308" t="s">
        <v>764</v>
      </c>
      <c r="K1890" s="309" t="s">
        <v>781</v>
      </c>
      <c r="L1890" s="321" t="s">
        <v>781</v>
      </c>
      <c r="M1890" s="322" t="s">
        <v>781</v>
      </c>
      <c r="N1890" s="323" t="s">
        <v>781</v>
      </c>
      <c r="O1890" s="324" t="s">
        <v>781</v>
      </c>
      <c r="P1890" s="314" t="s">
        <v>5152</v>
      </c>
      <c r="S1890" s="314">
        <v>4606</v>
      </c>
      <c r="T1890" t="s">
        <v>281</v>
      </c>
    </row>
    <row r="1891" spans="1:20">
      <c r="A1891" s="301">
        <v>5203</v>
      </c>
      <c r="B1891" s="302" t="s">
        <v>11</v>
      </c>
      <c r="C1891" s="303" t="s">
        <v>761</v>
      </c>
      <c r="D1891" s="304" t="s">
        <v>195</v>
      </c>
      <c r="E1891" s="304" t="s">
        <v>781</v>
      </c>
      <c r="F1891" s="305" t="s">
        <v>85</v>
      </c>
      <c r="G1891" s="303">
        <v>2500</v>
      </c>
      <c r="H1891" s="303" t="s">
        <v>785</v>
      </c>
      <c r="I1891" s="344" t="s">
        <v>5153</v>
      </c>
      <c r="J1891" s="308" t="s">
        <v>764</v>
      </c>
      <c r="K1891" s="347" t="s">
        <v>781</v>
      </c>
      <c r="L1891" s="310" t="s">
        <v>781</v>
      </c>
      <c r="M1891" s="311" t="s">
        <v>781</v>
      </c>
      <c r="N1891" s="312" t="s">
        <v>781</v>
      </c>
      <c r="O1891" s="313" t="s">
        <v>781</v>
      </c>
      <c r="P1891" s="301" t="s">
        <v>5154</v>
      </c>
      <c r="S1891" s="301">
        <v>5203</v>
      </c>
      <c r="T1891" t="s">
        <v>281</v>
      </c>
    </row>
    <row r="1892" spans="1:20">
      <c r="A1892" s="314">
        <v>5203</v>
      </c>
      <c r="B1892" s="315" t="s">
        <v>11</v>
      </c>
      <c r="C1892" s="316" t="s">
        <v>761</v>
      </c>
      <c r="D1892" s="317" t="s">
        <v>195</v>
      </c>
      <c r="E1892" s="317" t="s">
        <v>781</v>
      </c>
      <c r="F1892" s="318" t="s">
        <v>85</v>
      </c>
      <c r="G1892" s="316">
        <v>1250</v>
      </c>
      <c r="H1892" s="316" t="s">
        <v>785</v>
      </c>
      <c r="I1892" s="320" t="s">
        <v>5155</v>
      </c>
      <c r="J1892" s="308" t="s">
        <v>764</v>
      </c>
      <c r="K1892" s="347" t="s">
        <v>781</v>
      </c>
      <c r="L1892" s="321" t="s">
        <v>781</v>
      </c>
      <c r="M1892" s="322" t="s">
        <v>781</v>
      </c>
      <c r="N1892" s="323" t="s">
        <v>781</v>
      </c>
      <c r="O1892" s="324" t="s">
        <v>781</v>
      </c>
      <c r="P1892" s="314" t="s">
        <v>5156</v>
      </c>
      <c r="S1892" s="314">
        <v>5203</v>
      </c>
      <c r="T1892" t="s">
        <v>281</v>
      </c>
    </row>
    <row r="1893" spans="1:20">
      <c r="A1893" s="314">
        <v>5203</v>
      </c>
      <c r="B1893" s="315" t="s">
        <v>11</v>
      </c>
      <c r="C1893" s="316" t="s">
        <v>761</v>
      </c>
      <c r="D1893" s="317" t="s">
        <v>195</v>
      </c>
      <c r="E1893" s="317" t="s">
        <v>781</v>
      </c>
      <c r="F1893" s="318" t="s">
        <v>83</v>
      </c>
      <c r="G1893" s="316">
        <v>135</v>
      </c>
      <c r="H1893" s="316" t="s">
        <v>2743</v>
      </c>
      <c r="I1893" s="320" t="s">
        <v>5157</v>
      </c>
      <c r="J1893" s="308" t="s">
        <v>764</v>
      </c>
      <c r="K1893" s="347" t="s">
        <v>781</v>
      </c>
      <c r="L1893" s="321" t="s">
        <v>781</v>
      </c>
      <c r="M1893" s="322" t="s">
        <v>781</v>
      </c>
      <c r="N1893" s="323" t="s">
        <v>781</v>
      </c>
      <c r="O1893" s="324" t="s">
        <v>781</v>
      </c>
      <c r="P1893" s="314" t="s">
        <v>5158</v>
      </c>
      <c r="S1893" s="314">
        <v>5203</v>
      </c>
      <c r="T1893" t="s">
        <v>281</v>
      </c>
    </row>
    <row r="1894" spans="1:20">
      <c r="A1894" s="314">
        <v>5203</v>
      </c>
      <c r="B1894" s="315" t="s">
        <v>11</v>
      </c>
      <c r="C1894" s="316" t="s">
        <v>761</v>
      </c>
      <c r="D1894" s="317" t="s">
        <v>195</v>
      </c>
      <c r="E1894" s="317" t="s">
        <v>781</v>
      </c>
      <c r="F1894" s="318" t="s">
        <v>89</v>
      </c>
      <c r="G1894" s="316">
        <v>653.4</v>
      </c>
      <c r="H1894" s="316" t="s">
        <v>5159</v>
      </c>
      <c r="I1894" s="320" t="s">
        <v>5160</v>
      </c>
      <c r="J1894" s="308" t="s">
        <v>764</v>
      </c>
      <c r="K1894" s="347" t="s">
        <v>781</v>
      </c>
      <c r="L1894" s="321" t="s">
        <v>781</v>
      </c>
      <c r="M1894" s="322" t="s">
        <v>781</v>
      </c>
      <c r="N1894" s="323" t="s">
        <v>781</v>
      </c>
      <c r="O1894" s="324" t="s">
        <v>781</v>
      </c>
      <c r="P1894" s="314" t="s">
        <v>5161</v>
      </c>
      <c r="S1894" s="314">
        <v>5203</v>
      </c>
      <c r="T1894" t="s">
        <v>281</v>
      </c>
    </row>
    <row r="1895" spans="1:20">
      <c r="A1895" s="314">
        <v>5203</v>
      </c>
      <c r="B1895" s="315" t="s">
        <v>11</v>
      </c>
      <c r="C1895" s="316" t="s">
        <v>761</v>
      </c>
      <c r="D1895" s="317" t="s">
        <v>195</v>
      </c>
      <c r="E1895" s="317" t="s">
        <v>781</v>
      </c>
      <c r="F1895" s="318" t="s">
        <v>89</v>
      </c>
      <c r="G1895" s="316">
        <v>74.680000000000007</v>
      </c>
      <c r="H1895" s="316" t="s">
        <v>5159</v>
      </c>
      <c r="I1895" s="320" t="s">
        <v>5160</v>
      </c>
      <c r="J1895" s="308" t="s">
        <v>764</v>
      </c>
      <c r="K1895" s="347" t="s">
        <v>781</v>
      </c>
      <c r="L1895" s="321" t="s">
        <v>781</v>
      </c>
      <c r="M1895" s="322" t="s">
        <v>781</v>
      </c>
      <c r="N1895" s="323" t="s">
        <v>781</v>
      </c>
      <c r="O1895" s="324" t="s">
        <v>781</v>
      </c>
      <c r="P1895" s="314" t="s">
        <v>5162</v>
      </c>
      <c r="S1895" s="314">
        <v>5203</v>
      </c>
      <c r="T1895" t="s">
        <v>281</v>
      </c>
    </row>
    <row r="1896" spans="1:20">
      <c r="A1896" s="314">
        <v>5203</v>
      </c>
      <c r="B1896" s="315" t="s">
        <v>1275</v>
      </c>
      <c r="C1896" s="316" t="s">
        <v>761</v>
      </c>
      <c r="D1896" s="317" t="s">
        <v>198</v>
      </c>
      <c r="E1896" s="317" t="s">
        <v>781</v>
      </c>
      <c r="F1896" s="318" t="s">
        <v>43</v>
      </c>
      <c r="G1896" s="316">
        <v>4556</v>
      </c>
      <c r="H1896" s="316" t="s">
        <v>5163</v>
      </c>
      <c r="I1896" s="320" t="s">
        <v>5164</v>
      </c>
      <c r="J1896" s="308" t="s">
        <v>764</v>
      </c>
      <c r="K1896" s="347" t="s">
        <v>781</v>
      </c>
      <c r="L1896" s="321" t="s">
        <v>781</v>
      </c>
      <c r="M1896" s="322" t="s">
        <v>781</v>
      </c>
      <c r="N1896" s="323" t="s">
        <v>781</v>
      </c>
      <c r="O1896" s="324" t="s">
        <v>781</v>
      </c>
      <c r="P1896" s="314" t="s">
        <v>5165</v>
      </c>
      <c r="S1896" s="314">
        <v>5203</v>
      </c>
      <c r="T1896" t="s">
        <v>281</v>
      </c>
    </row>
    <row r="1897" spans="1:20">
      <c r="A1897" s="355">
        <v>5203</v>
      </c>
      <c r="B1897" s="356" t="s">
        <v>10</v>
      </c>
      <c r="C1897" s="357" t="s">
        <v>754</v>
      </c>
      <c r="D1897" s="357" t="s">
        <v>192</v>
      </c>
      <c r="E1897" s="357" t="s">
        <v>781</v>
      </c>
      <c r="F1897" s="357" t="s">
        <v>18</v>
      </c>
      <c r="G1897" s="357">
        <v>21633.56</v>
      </c>
      <c r="H1897" s="357" t="s">
        <v>754</v>
      </c>
      <c r="I1897" s="358" t="s">
        <v>5166</v>
      </c>
      <c r="J1897" s="359" t="s">
        <v>781</v>
      </c>
      <c r="K1897" s="360" t="s">
        <v>1221</v>
      </c>
      <c r="L1897" s="361" t="s">
        <v>549</v>
      </c>
      <c r="M1897" s="357" t="s">
        <v>781</v>
      </c>
      <c r="N1897" s="357" t="s">
        <v>781</v>
      </c>
      <c r="O1897" s="355" t="s">
        <v>781</v>
      </c>
      <c r="P1897" s="355" t="s">
        <v>5167</v>
      </c>
      <c r="S1897" s="355">
        <v>5203</v>
      </c>
      <c r="T1897" t="s">
        <v>281</v>
      </c>
    </row>
    <row r="1898" spans="1:20">
      <c r="A1898" s="326">
        <v>3428</v>
      </c>
      <c r="B1898" s="327" t="s">
        <v>11</v>
      </c>
      <c r="C1898" s="304" t="s">
        <v>754</v>
      </c>
      <c r="D1898" s="304" t="s">
        <v>196</v>
      </c>
      <c r="E1898" s="304" t="s">
        <v>755</v>
      </c>
      <c r="F1898" s="328" t="s">
        <v>69</v>
      </c>
      <c r="G1898" s="304">
        <v>260</v>
      </c>
      <c r="H1898" s="304" t="s">
        <v>756</v>
      </c>
      <c r="I1898" s="333" t="s">
        <v>846</v>
      </c>
      <c r="J1898" s="308" t="s">
        <v>819</v>
      </c>
      <c r="K1898" s="334" t="s">
        <v>781</v>
      </c>
      <c r="L1898" s="332" t="s">
        <v>781</v>
      </c>
      <c r="M1898" s="304" t="s">
        <v>781</v>
      </c>
      <c r="N1898" s="304" t="s">
        <v>781</v>
      </c>
      <c r="O1898" s="326" t="s">
        <v>781</v>
      </c>
      <c r="P1898" s="326" t="s">
        <v>5168</v>
      </c>
      <c r="S1898" s="326">
        <v>3428</v>
      </c>
      <c r="T1898" t="s">
        <v>281</v>
      </c>
    </row>
    <row r="1899" spans="1:20">
      <c r="A1899" s="314">
        <v>3428</v>
      </c>
      <c r="B1899" s="315" t="s">
        <v>11</v>
      </c>
      <c r="C1899" s="316" t="s">
        <v>761</v>
      </c>
      <c r="D1899" s="317" t="s">
        <v>195</v>
      </c>
      <c r="E1899" s="317" t="s">
        <v>781</v>
      </c>
      <c r="F1899" s="318" t="s">
        <v>77</v>
      </c>
      <c r="G1899" s="316">
        <v>3679</v>
      </c>
      <c r="H1899" s="316" t="s">
        <v>5169</v>
      </c>
      <c r="I1899" s="320" t="s">
        <v>5170</v>
      </c>
      <c r="J1899" s="308" t="s">
        <v>764</v>
      </c>
      <c r="K1899" s="309" t="s">
        <v>781</v>
      </c>
      <c r="L1899" s="321" t="s">
        <v>781</v>
      </c>
      <c r="M1899" s="322" t="s">
        <v>781</v>
      </c>
      <c r="N1899" s="323" t="s">
        <v>781</v>
      </c>
      <c r="O1899" s="324" t="s">
        <v>781</v>
      </c>
      <c r="P1899" s="314" t="s">
        <v>5171</v>
      </c>
      <c r="S1899" s="314">
        <v>3428</v>
      </c>
      <c r="T1899" t="s">
        <v>281</v>
      </c>
    </row>
    <row r="1900" spans="1:20">
      <c r="A1900" s="314">
        <v>3428</v>
      </c>
      <c r="B1900" s="315" t="s">
        <v>11</v>
      </c>
      <c r="C1900" s="316" t="s">
        <v>761</v>
      </c>
      <c r="D1900" s="317" t="s">
        <v>195</v>
      </c>
      <c r="E1900" s="317" t="s">
        <v>781</v>
      </c>
      <c r="F1900" s="318" t="s">
        <v>107</v>
      </c>
      <c r="G1900" s="316">
        <v>1050</v>
      </c>
      <c r="H1900" s="316" t="s">
        <v>5172</v>
      </c>
      <c r="I1900" s="320" t="s">
        <v>5173</v>
      </c>
      <c r="J1900" s="308" t="s">
        <v>764</v>
      </c>
      <c r="K1900" s="309" t="s">
        <v>781</v>
      </c>
      <c r="L1900" s="321" t="s">
        <v>781</v>
      </c>
      <c r="M1900" s="322" t="s">
        <v>781</v>
      </c>
      <c r="N1900" s="323" t="s">
        <v>781</v>
      </c>
      <c r="O1900" s="324" t="s">
        <v>781</v>
      </c>
      <c r="P1900" s="314" t="s">
        <v>5174</v>
      </c>
      <c r="S1900" s="314">
        <v>3428</v>
      </c>
      <c r="T1900" t="s">
        <v>281</v>
      </c>
    </row>
    <row r="1901" spans="1:20">
      <c r="A1901" s="314">
        <v>3428</v>
      </c>
      <c r="B1901" s="315" t="s">
        <v>11</v>
      </c>
      <c r="C1901" s="316" t="s">
        <v>761</v>
      </c>
      <c r="D1901" s="317" t="s">
        <v>195</v>
      </c>
      <c r="E1901" s="317" t="s">
        <v>781</v>
      </c>
      <c r="F1901" s="318" t="s">
        <v>77</v>
      </c>
      <c r="G1901" s="316">
        <v>1022.5</v>
      </c>
      <c r="H1901" s="316" t="s">
        <v>5175</v>
      </c>
      <c r="I1901" s="320" t="s">
        <v>5176</v>
      </c>
      <c r="J1901" s="308" t="s">
        <v>764</v>
      </c>
      <c r="K1901" s="309" t="s">
        <v>781</v>
      </c>
      <c r="L1901" s="321" t="s">
        <v>781</v>
      </c>
      <c r="M1901" s="322" t="s">
        <v>781</v>
      </c>
      <c r="N1901" s="323" t="s">
        <v>781</v>
      </c>
      <c r="O1901" s="324" t="s">
        <v>781</v>
      </c>
      <c r="P1901" s="314" t="s">
        <v>5177</v>
      </c>
      <c r="S1901" s="314">
        <v>3428</v>
      </c>
      <c r="T1901" t="s">
        <v>281</v>
      </c>
    </row>
    <row r="1902" spans="1:20">
      <c r="A1902" s="314">
        <v>3428</v>
      </c>
      <c r="B1902" s="315" t="s">
        <v>11</v>
      </c>
      <c r="C1902" s="316" t="s">
        <v>761</v>
      </c>
      <c r="D1902" s="317" t="s">
        <v>195</v>
      </c>
      <c r="E1902" s="317" t="s">
        <v>781</v>
      </c>
      <c r="F1902" s="318" t="s">
        <v>91</v>
      </c>
      <c r="G1902" s="316">
        <v>9259.33</v>
      </c>
      <c r="H1902" s="316" t="s">
        <v>5178</v>
      </c>
      <c r="I1902" s="320" t="s">
        <v>5179</v>
      </c>
      <c r="J1902" s="308" t="s">
        <v>764</v>
      </c>
      <c r="K1902" s="309" t="s">
        <v>781</v>
      </c>
      <c r="L1902" s="321" t="s">
        <v>781</v>
      </c>
      <c r="M1902" s="322" t="s">
        <v>781</v>
      </c>
      <c r="N1902" s="323" t="s">
        <v>781</v>
      </c>
      <c r="O1902" s="324" t="s">
        <v>781</v>
      </c>
      <c r="P1902" s="314" t="s">
        <v>5180</v>
      </c>
      <c r="S1902" s="314">
        <v>3428</v>
      </c>
      <c r="T1902" t="s">
        <v>281</v>
      </c>
    </row>
    <row r="1903" spans="1:20">
      <c r="A1903" s="314">
        <v>3428</v>
      </c>
      <c r="B1903" s="315" t="s">
        <v>11</v>
      </c>
      <c r="C1903" s="316" t="s">
        <v>761</v>
      </c>
      <c r="D1903" s="317" t="s">
        <v>195</v>
      </c>
      <c r="E1903" s="317" t="s">
        <v>781</v>
      </c>
      <c r="F1903" s="318" t="s">
        <v>77</v>
      </c>
      <c r="G1903" s="316">
        <v>1450</v>
      </c>
      <c r="H1903" s="316" t="s">
        <v>5181</v>
      </c>
      <c r="I1903" s="320" t="s">
        <v>5182</v>
      </c>
      <c r="J1903" s="308" t="s">
        <v>764</v>
      </c>
      <c r="K1903" s="309" t="s">
        <v>781</v>
      </c>
      <c r="L1903" s="321" t="s">
        <v>781</v>
      </c>
      <c r="M1903" s="322" t="s">
        <v>781</v>
      </c>
      <c r="N1903" s="323" t="s">
        <v>781</v>
      </c>
      <c r="O1903" s="324" t="s">
        <v>781</v>
      </c>
      <c r="P1903" s="314" t="s">
        <v>5183</v>
      </c>
      <c r="S1903" s="314">
        <v>3428</v>
      </c>
      <c r="T1903" t="s">
        <v>281</v>
      </c>
    </row>
    <row r="1904" spans="1:20">
      <c r="A1904" s="314">
        <v>3428</v>
      </c>
      <c r="B1904" s="315" t="s">
        <v>11</v>
      </c>
      <c r="C1904" s="316" t="s">
        <v>761</v>
      </c>
      <c r="D1904" s="317" t="s">
        <v>195</v>
      </c>
      <c r="E1904" s="317" t="s">
        <v>781</v>
      </c>
      <c r="F1904" s="318" t="s">
        <v>77</v>
      </c>
      <c r="G1904" s="316">
        <v>3180.58</v>
      </c>
      <c r="H1904" s="316" t="s">
        <v>5181</v>
      </c>
      <c r="I1904" s="320" t="s">
        <v>5182</v>
      </c>
      <c r="J1904" s="308" t="s">
        <v>764</v>
      </c>
      <c r="K1904" s="309" t="s">
        <v>781</v>
      </c>
      <c r="L1904" s="321" t="s">
        <v>781</v>
      </c>
      <c r="M1904" s="322" t="s">
        <v>781</v>
      </c>
      <c r="N1904" s="323" t="s">
        <v>781</v>
      </c>
      <c r="O1904" s="324" t="s">
        <v>781</v>
      </c>
      <c r="P1904" s="314" t="s">
        <v>5184</v>
      </c>
      <c r="S1904" s="314">
        <v>3428</v>
      </c>
      <c r="T1904" t="s">
        <v>281</v>
      </c>
    </row>
    <row r="1905" spans="1:20">
      <c r="A1905" s="314">
        <v>3428</v>
      </c>
      <c r="B1905" s="315" t="s">
        <v>11</v>
      </c>
      <c r="C1905" s="316" t="s">
        <v>761</v>
      </c>
      <c r="D1905" s="317" t="s">
        <v>195</v>
      </c>
      <c r="E1905" s="317" t="s">
        <v>781</v>
      </c>
      <c r="F1905" s="318" t="s">
        <v>81</v>
      </c>
      <c r="G1905" s="316">
        <v>2002.86</v>
      </c>
      <c r="H1905" s="316" t="s">
        <v>1518</v>
      </c>
      <c r="I1905" s="320" t="s">
        <v>5185</v>
      </c>
      <c r="J1905" s="308" t="s">
        <v>764</v>
      </c>
      <c r="K1905" s="309" t="s">
        <v>781</v>
      </c>
      <c r="L1905" s="321" t="s">
        <v>781</v>
      </c>
      <c r="M1905" s="322" t="s">
        <v>781</v>
      </c>
      <c r="N1905" s="323" t="s">
        <v>781</v>
      </c>
      <c r="O1905" s="324" t="s">
        <v>781</v>
      </c>
      <c r="P1905" s="314" t="s">
        <v>5186</v>
      </c>
      <c r="S1905" s="314">
        <v>3428</v>
      </c>
      <c r="T1905" t="s">
        <v>281</v>
      </c>
    </row>
    <row r="1906" spans="1:20">
      <c r="A1906" s="314">
        <v>3428</v>
      </c>
      <c r="B1906" s="315" t="s">
        <v>11</v>
      </c>
      <c r="C1906" s="316" t="s">
        <v>761</v>
      </c>
      <c r="D1906" s="317" t="s">
        <v>195</v>
      </c>
      <c r="E1906" s="317" t="s">
        <v>781</v>
      </c>
      <c r="F1906" s="318" t="s">
        <v>81</v>
      </c>
      <c r="G1906" s="316">
        <v>2178.0300000000002</v>
      </c>
      <c r="H1906" s="316" t="s">
        <v>1518</v>
      </c>
      <c r="I1906" s="320" t="s">
        <v>5187</v>
      </c>
      <c r="J1906" s="308" t="s">
        <v>764</v>
      </c>
      <c r="K1906" s="309" t="s">
        <v>781</v>
      </c>
      <c r="L1906" s="321" t="s">
        <v>781</v>
      </c>
      <c r="M1906" s="322" t="s">
        <v>781</v>
      </c>
      <c r="N1906" s="323" t="s">
        <v>781</v>
      </c>
      <c r="O1906" s="324" t="s">
        <v>781</v>
      </c>
      <c r="P1906" s="314" t="s">
        <v>5188</v>
      </c>
      <c r="S1906" s="314">
        <v>3428</v>
      </c>
      <c r="T1906" t="s">
        <v>281</v>
      </c>
    </row>
    <row r="1907" spans="1:20">
      <c r="A1907" s="314">
        <v>3428</v>
      </c>
      <c r="B1907" s="315" t="s">
        <v>11</v>
      </c>
      <c r="C1907" s="316" t="s">
        <v>761</v>
      </c>
      <c r="D1907" s="317" t="s">
        <v>195</v>
      </c>
      <c r="E1907" s="317" t="s">
        <v>781</v>
      </c>
      <c r="F1907" s="318" t="s">
        <v>83</v>
      </c>
      <c r="G1907" s="316">
        <v>1337.48</v>
      </c>
      <c r="H1907" s="316" t="s">
        <v>1431</v>
      </c>
      <c r="I1907" s="377">
        <v>45741</v>
      </c>
      <c r="J1907" s="308" t="s">
        <v>764</v>
      </c>
      <c r="K1907" s="309" t="s">
        <v>781</v>
      </c>
      <c r="L1907" s="321" t="s">
        <v>781</v>
      </c>
      <c r="M1907" s="322" t="s">
        <v>781</v>
      </c>
      <c r="N1907" s="323" t="s">
        <v>781</v>
      </c>
      <c r="O1907" s="324" t="s">
        <v>781</v>
      </c>
      <c r="P1907" s="314" t="s">
        <v>5189</v>
      </c>
      <c r="S1907" s="314">
        <v>3428</v>
      </c>
      <c r="T1907" t="s">
        <v>281</v>
      </c>
    </row>
    <row r="1908" spans="1:20">
      <c r="A1908" s="314">
        <v>3428</v>
      </c>
      <c r="B1908" s="315" t="s">
        <v>11</v>
      </c>
      <c r="C1908" s="316" t="s">
        <v>761</v>
      </c>
      <c r="D1908" s="317" t="s">
        <v>195</v>
      </c>
      <c r="E1908" s="317" t="s">
        <v>781</v>
      </c>
      <c r="F1908" s="318" t="s">
        <v>105</v>
      </c>
      <c r="G1908" s="316">
        <v>2329.7399999999998</v>
      </c>
      <c r="H1908" s="316" t="s">
        <v>5190</v>
      </c>
      <c r="I1908" s="320" t="s">
        <v>5191</v>
      </c>
      <c r="J1908" s="308" t="s">
        <v>764</v>
      </c>
      <c r="K1908" s="309" t="s">
        <v>781</v>
      </c>
      <c r="L1908" s="321" t="s">
        <v>781</v>
      </c>
      <c r="M1908" s="322" t="s">
        <v>781</v>
      </c>
      <c r="N1908" s="323" t="s">
        <v>781</v>
      </c>
      <c r="O1908" s="324" t="s">
        <v>781</v>
      </c>
      <c r="P1908" s="314" t="s">
        <v>5192</v>
      </c>
      <c r="S1908" s="314">
        <v>3428</v>
      </c>
      <c r="T1908" t="s">
        <v>281</v>
      </c>
    </row>
    <row r="1909" spans="1:20">
      <c r="A1909" s="314">
        <v>3428</v>
      </c>
      <c r="B1909" s="315" t="s">
        <v>11</v>
      </c>
      <c r="C1909" s="316" t="s">
        <v>761</v>
      </c>
      <c r="D1909" s="317" t="s">
        <v>195</v>
      </c>
      <c r="E1909" s="317" t="s">
        <v>781</v>
      </c>
      <c r="F1909" s="318" t="s">
        <v>105</v>
      </c>
      <c r="G1909" s="316">
        <v>2329.7399999999998</v>
      </c>
      <c r="H1909" s="316" t="s">
        <v>5190</v>
      </c>
      <c r="I1909" s="320" t="s">
        <v>5193</v>
      </c>
      <c r="J1909" s="308" t="s">
        <v>764</v>
      </c>
      <c r="K1909" s="309" t="s">
        <v>781</v>
      </c>
      <c r="L1909" s="321" t="s">
        <v>781</v>
      </c>
      <c r="M1909" s="322" t="s">
        <v>781</v>
      </c>
      <c r="N1909" s="323" t="s">
        <v>781</v>
      </c>
      <c r="O1909" s="324" t="s">
        <v>781</v>
      </c>
      <c r="P1909" s="314" t="s">
        <v>5194</v>
      </c>
      <c r="S1909" s="314">
        <v>3428</v>
      </c>
      <c r="T1909" t="s">
        <v>281</v>
      </c>
    </row>
    <row r="1910" spans="1:20">
      <c r="A1910" s="314">
        <v>3428</v>
      </c>
      <c r="B1910" s="315" t="s">
        <v>11</v>
      </c>
      <c r="C1910" s="316" t="s">
        <v>761</v>
      </c>
      <c r="D1910" s="317" t="s">
        <v>195</v>
      </c>
      <c r="E1910" s="317" t="s">
        <v>781</v>
      </c>
      <c r="F1910" s="318" t="s">
        <v>105</v>
      </c>
      <c r="G1910" s="316">
        <v>2329.7399999999998</v>
      </c>
      <c r="H1910" s="316" t="s">
        <v>5190</v>
      </c>
      <c r="I1910" s="320" t="s">
        <v>5195</v>
      </c>
      <c r="J1910" s="308" t="s">
        <v>764</v>
      </c>
      <c r="K1910" s="309" t="s">
        <v>781</v>
      </c>
      <c r="L1910" s="321" t="s">
        <v>781</v>
      </c>
      <c r="M1910" s="322" t="s">
        <v>781</v>
      </c>
      <c r="N1910" s="323" t="s">
        <v>781</v>
      </c>
      <c r="O1910" s="324" t="s">
        <v>781</v>
      </c>
      <c r="P1910" s="314" t="s">
        <v>5196</v>
      </c>
      <c r="S1910" s="314">
        <v>3428</v>
      </c>
      <c r="T1910" t="s">
        <v>281</v>
      </c>
    </row>
    <row r="1911" spans="1:20">
      <c r="A1911" s="314">
        <v>3428</v>
      </c>
      <c r="B1911" s="315" t="s">
        <v>11</v>
      </c>
      <c r="C1911" s="316" t="s">
        <v>761</v>
      </c>
      <c r="D1911" s="317" t="s">
        <v>195</v>
      </c>
      <c r="E1911" s="317" t="s">
        <v>781</v>
      </c>
      <c r="F1911" s="318" t="s">
        <v>105</v>
      </c>
      <c r="G1911" s="316">
        <v>2193.33</v>
      </c>
      <c r="H1911" s="316" t="s">
        <v>5190</v>
      </c>
      <c r="I1911" s="320" t="s">
        <v>5197</v>
      </c>
      <c r="J1911" s="308" t="s">
        <v>764</v>
      </c>
      <c r="K1911" s="309" t="s">
        <v>781</v>
      </c>
      <c r="L1911" s="321" t="s">
        <v>781</v>
      </c>
      <c r="M1911" s="322" t="s">
        <v>781</v>
      </c>
      <c r="N1911" s="323" t="s">
        <v>781</v>
      </c>
      <c r="O1911" s="324" t="s">
        <v>781</v>
      </c>
      <c r="P1911" s="314" t="s">
        <v>5198</v>
      </c>
      <c r="S1911" s="314">
        <v>3428</v>
      </c>
      <c r="T1911" t="s">
        <v>281</v>
      </c>
    </row>
    <row r="1912" spans="1:20">
      <c r="A1912" s="314">
        <v>3428</v>
      </c>
      <c r="B1912" s="315" t="s">
        <v>11</v>
      </c>
      <c r="C1912" s="316" t="s">
        <v>761</v>
      </c>
      <c r="D1912" s="317" t="s">
        <v>195</v>
      </c>
      <c r="E1912" s="317" t="s">
        <v>781</v>
      </c>
      <c r="F1912" s="318" t="s">
        <v>105</v>
      </c>
      <c r="G1912" s="316">
        <v>1106.95</v>
      </c>
      <c r="H1912" s="316" t="s">
        <v>1608</v>
      </c>
      <c r="I1912" s="320" t="s">
        <v>5199</v>
      </c>
      <c r="J1912" s="308" t="s">
        <v>764</v>
      </c>
      <c r="K1912" s="309" t="s">
        <v>781</v>
      </c>
      <c r="L1912" s="321" t="s">
        <v>781</v>
      </c>
      <c r="M1912" s="322" t="s">
        <v>781</v>
      </c>
      <c r="N1912" s="323" t="s">
        <v>781</v>
      </c>
      <c r="O1912" s="324" t="s">
        <v>781</v>
      </c>
      <c r="P1912" s="314" t="s">
        <v>5200</v>
      </c>
      <c r="S1912" s="314">
        <v>3428</v>
      </c>
      <c r="T1912" t="s">
        <v>281</v>
      </c>
    </row>
    <row r="1913" spans="1:20">
      <c r="A1913" s="314">
        <v>3428</v>
      </c>
      <c r="B1913" s="315" t="s">
        <v>11</v>
      </c>
      <c r="C1913" s="316" t="s">
        <v>761</v>
      </c>
      <c r="D1913" s="317" t="s">
        <v>195</v>
      </c>
      <c r="E1913" s="317" t="s">
        <v>781</v>
      </c>
      <c r="F1913" s="318" t="s">
        <v>105</v>
      </c>
      <c r="G1913" s="316">
        <v>1019.9</v>
      </c>
      <c r="H1913" s="316" t="s">
        <v>1608</v>
      </c>
      <c r="I1913" s="320" t="s">
        <v>5201</v>
      </c>
      <c r="J1913" s="308" t="s">
        <v>764</v>
      </c>
      <c r="K1913" s="309" t="s">
        <v>781</v>
      </c>
      <c r="L1913" s="321" t="s">
        <v>781</v>
      </c>
      <c r="M1913" s="322" t="s">
        <v>781</v>
      </c>
      <c r="N1913" s="323" t="s">
        <v>781</v>
      </c>
      <c r="O1913" s="324" t="s">
        <v>781</v>
      </c>
      <c r="P1913" s="314" t="s">
        <v>5202</v>
      </c>
      <c r="S1913" s="314">
        <v>3428</v>
      </c>
      <c r="T1913" t="s">
        <v>281</v>
      </c>
    </row>
    <row r="1914" spans="1:20">
      <c r="A1914" s="314">
        <v>3428</v>
      </c>
      <c r="B1914" s="315" t="s">
        <v>11</v>
      </c>
      <c r="C1914" s="316" t="s">
        <v>761</v>
      </c>
      <c r="D1914" s="317" t="s">
        <v>195</v>
      </c>
      <c r="E1914" s="317" t="s">
        <v>781</v>
      </c>
      <c r="F1914" s="318" t="s">
        <v>105</v>
      </c>
      <c r="G1914" s="316">
        <v>1529.94</v>
      </c>
      <c r="H1914" s="316" t="s">
        <v>1608</v>
      </c>
      <c r="I1914" s="320" t="s">
        <v>5203</v>
      </c>
      <c r="J1914" s="308" t="s">
        <v>764</v>
      </c>
      <c r="K1914" s="309" t="s">
        <v>781</v>
      </c>
      <c r="L1914" s="321" t="s">
        <v>781</v>
      </c>
      <c r="M1914" s="322" t="s">
        <v>781</v>
      </c>
      <c r="N1914" s="323" t="s">
        <v>781</v>
      </c>
      <c r="O1914" s="324" t="s">
        <v>781</v>
      </c>
      <c r="P1914" s="314" t="s">
        <v>5204</v>
      </c>
      <c r="S1914" s="314">
        <v>3428</v>
      </c>
      <c r="T1914" t="s">
        <v>281</v>
      </c>
    </row>
    <row r="1915" spans="1:20">
      <c r="A1915" s="314">
        <v>3428</v>
      </c>
      <c r="B1915" s="315" t="s">
        <v>11</v>
      </c>
      <c r="C1915" s="316" t="s">
        <v>761</v>
      </c>
      <c r="D1915" s="317" t="s">
        <v>195</v>
      </c>
      <c r="E1915" s="317" t="s">
        <v>781</v>
      </c>
      <c r="F1915" s="318" t="s">
        <v>105</v>
      </c>
      <c r="G1915" s="316">
        <v>848.97</v>
      </c>
      <c r="H1915" s="316" t="s">
        <v>1608</v>
      </c>
      <c r="I1915" s="320" t="s">
        <v>5205</v>
      </c>
      <c r="J1915" s="308" t="s">
        <v>764</v>
      </c>
      <c r="K1915" s="309" t="s">
        <v>781</v>
      </c>
      <c r="L1915" s="321" t="s">
        <v>781</v>
      </c>
      <c r="M1915" s="322" t="s">
        <v>781</v>
      </c>
      <c r="N1915" s="323" t="s">
        <v>781</v>
      </c>
      <c r="O1915" s="324" t="s">
        <v>781</v>
      </c>
      <c r="P1915" s="314" t="s">
        <v>5206</v>
      </c>
      <c r="S1915" s="314">
        <v>3428</v>
      </c>
      <c r="T1915" t="s">
        <v>281</v>
      </c>
    </row>
    <row r="1916" spans="1:20">
      <c r="A1916" s="314">
        <v>3428</v>
      </c>
      <c r="B1916" s="315" t="s">
        <v>11</v>
      </c>
      <c r="C1916" s="316" t="s">
        <v>761</v>
      </c>
      <c r="D1916" s="317" t="s">
        <v>195</v>
      </c>
      <c r="E1916" s="317" t="s">
        <v>781</v>
      </c>
      <c r="F1916" s="318" t="s">
        <v>107</v>
      </c>
      <c r="G1916" s="316">
        <v>1000</v>
      </c>
      <c r="H1916" s="316" t="s">
        <v>5207</v>
      </c>
      <c r="I1916" s="320" t="s">
        <v>5208</v>
      </c>
      <c r="J1916" s="308" t="s">
        <v>764</v>
      </c>
      <c r="K1916" s="309" t="s">
        <v>781</v>
      </c>
      <c r="L1916" s="321" t="s">
        <v>781</v>
      </c>
      <c r="M1916" s="322" t="s">
        <v>781</v>
      </c>
      <c r="N1916" s="323" t="s">
        <v>781</v>
      </c>
      <c r="O1916" s="324" t="s">
        <v>781</v>
      </c>
      <c r="P1916" s="314" t="s">
        <v>5209</v>
      </c>
      <c r="S1916" s="314">
        <v>3428</v>
      </c>
      <c r="T1916" t="s">
        <v>281</v>
      </c>
    </row>
    <row r="1917" spans="1:20">
      <c r="A1917" s="314">
        <v>3428</v>
      </c>
      <c r="B1917" s="315" t="s">
        <v>11</v>
      </c>
      <c r="C1917" s="316" t="s">
        <v>761</v>
      </c>
      <c r="D1917" s="317" t="s">
        <v>195</v>
      </c>
      <c r="E1917" s="317" t="s">
        <v>781</v>
      </c>
      <c r="F1917" s="318" t="s">
        <v>85</v>
      </c>
      <c r="G1917" s="316">
        <v>1566.85</v>
      </c>
      <c r="H1917" s="316" t="s">
        <v>2545</v>
      </c>
      <c r="I1917" s="320" t="s">
        <v>5210</v>
      </c>
      <c r="J1917" s="308" t="s">
        <v>764</v>
      </c>
      <c r="K1917" s="309" t="s">
        <v>781</v>
      </c>
      <c r="L1917" s="321" t="s">
        <v>781</v>
      </c>
      <c r="M1917" s="322" t="s">
        <v>781</v>
      </c>
      <c r="N1917" s="323" t="s">
        <v>781</v>
      </c>
      <c r="O1917" s="324" t="s">
        <v>781</v>
      </c>
      <c r="P1917" s="314" t="s">
        <v>5211</v>
      </c>
      <c r="S1917" s="314">
        <v>3428</v>
      </c>
      <c r="T1917" t="s">
        <v>281</v>
      </c>
    </row>
    <row r="1918" spans="1:20">
      <c r="A1918" s="314">
        <v>3428</v>
      </c>
      <c r="B1918" s="315" t="s">
        <v>11</v>
      </c>
      <c r="C1918" s="316" t="s">
        <v>761</v>
      </c>
      <c r="D1918" s="317" t="s">
        <v>195</v>
      </c>
      <c r="E1918" s="317" t="s">
        <v>781</v>
      </c>
      <c r="F1918" s="318" t="s">
        <v>85</v>
      </c>
      <c r="G1918" s="316">
        <v>739.26</v>
      </c>
      <c r="H1918" s="316" t="s">
        <v>2545</v>
      </c>
      <c r="I1918" s="320" t="s">
        <v>5210</v>
      </c>
      <c r="J1918" s="308" t="s">
        <v>764</v>
      </c>
      <c r="K1918" s="309" t="s">
        <v>781</v>
      </c>
      <c r="L1918" s="321" t="s">
        <v>781</v>
      </c>
      <c r="M1918" s="322" t="s">
        <v>781</v>
      </c>
      <c r="N1918" s="323" t="s">
        <v>781</v>
      </c>
      <c r="O1918" s="324" t="s">
        <v>781</v>
      </c>
      <c r="P1918" s="314" t="s">
        <v>5212</v>
      </c>
      <c r="S1918" s="314">
        <v>3428</v>
      </c>
      <c r="T1918" t="s">
        <v>281</v>
      </c>
    </row>
    <row r="1919" spans="1:20">
      <c r="A1919" s="314">
        <v>3428</v>
      </c>
      <c r="B1919" s="315" t="s">
        <v>11</v>
      </c>
      <c r="C1919" s="316" t="s">
        <v>761</v>
      </c>
      <c r="D1919" s="317" t="s">
        <v>195</v>
      </c>
      <c r="E1919" s="317" t="s">
        <v>781</v>
      </c>
      <c r="F1919" s="318" t="s">
        <v>77</v>
      </c>
      <c r="G1919" s="316">
        <v>4180.8999999999996</v>
      </c>
      <c r="H1919" s="316" t="s">
        <v>5213</v>
      </c>
      <c r="I1919" s="320" t="s">
        <v>5214</v>
      </c>
      <c r="J1919" s="308" t="s">
        <v>764</v>
      </c>
      <c r="K1919" s="309" t="s">
        <v>781</v>
      </c>
      <c r="L1919" s="321" t="s">
        <v>781</v>
      </c>
      <c r="M1919" s="322" t="s">
        <v>781</v>
      </c>
      <c r="N1919" s="323" t="s">
        <v>781</v>
      </c>
      <c r="O1919" s="324" t="s">
        <v>781</v>
      </c>
      <c r="P1919" s="314" t="s">
        <v>5215</v>
      </c>
      <c r="S1919" s="314">
        <v>3428</v>
      </c>
      <c r="T1919" t="s">
        <v>281</v>
      </c>
    </row>
    <row r="1920" spans="1:20">
      <c r="A1920" s="314">
        <v>3428</v>
      </c>
      <c r="B1920" s="315" t="s">
        <v>11</v>
      </c>
      <c r="C1920" s="316" t="s">
        <v>761</v>
      </c>
      <c r="D1920" s="317" t="s">
        <v>195</v>
      </c>
      <c r="E1920" s="317" t="s">
        <v>781</v>
      </c>
      <c r="F1920" s="318" t="s">
        <v>103</v>
      </c>
      <c r="G1920" s="316">
        <v>3278</v>
      </c>
      <c r="H1920" s="316" t="s">
        <v>5216</v>
      </c>
      <c r="I1920" s="320" t="s">
        <v>5217</v>
      </c>
      <c r="J1920" s="308" t="s">
        <v>764</v>
      </c>
      <c r="K1920" s="309" t="s">
        <v>781</v>
      </c>
      <c r="L1920" s="321" t="s">
        <v>781</v>
      </c>
      <c r="M1920" s="322" t="s">
        <v>781</v>
      </c>
      <c r="N1920" s="323" t="s">
        <v>781</v>
      </c>
      <c r="O1920" s="324" t="s">
        <v>781</v>
      </c>
      <c r="P1920" s="314" t="s">
        <v>5218</v>
      </c>
      <c r="S1920" s="314">
        <v>3428</v>
      </c>
      <c r="T1920" t="s">
        <v>281</v>
      </c>
    </row>
    <row r="1921" spans="1:20">
      <c r="A1921" s="326">
        <v>7009</v>
      </c>
      <c r="B1921" s="327" t="s">
        <v>11</v>
      </c>
      <c r="C1921" s="304" t="s">
        <v>754</v>
      </c>
      <c r="D1921" s="304" t="s">
        <v>196</v>
      </c>
      <c r="E1921" s="304" t="s">
        <v>755</v>
      </c>
      <c r="F1921" s="328" t="s">
        <v>110</v>
      </c>
      <c r="G1921" s="304">
        <v>800</v>
      </c>
      <c r="H1921" s="371" t="s">
        <v>756</v>
      </c>
      <c r="I1921" s="330" t="s">
        <v>1053</v>
      </c>
      <c r="J1921" s="308" t="s">
        <v>819</v>
      </c>
      <c r="K1921" s="365" t="s">
        <v>781</v>
      </c>
      <c r="L1921" s="332" t="s">
        <v>781</v>
      </c>
      <c r="M1921" s="304" t="s">
        <v>781</v>
      </c>
      <c r="N1921" s="304" t="s">
        <v>781</v>
      </c>
      <c r="O1921" s="349" t="s">
        <v>781</v>
      </c>
      <c r="P1921" s="326" t="s">
        <v>5219</v>
      </c>
      <c r="S1921" s="326">
        <v>7009</v>
      </c>
      <c r="T1921" t="s">
        <v>281</v>
      </c>
    </row>
    <row r="1922" spans="1:20">
      <c r="A1922" s="314">
        <v>7009</v>
      </c>
      <c r="B1922" s="315" t="s">
        <v>11</v>
      </c>
      <c r="C1922" s="316" t="s">
        <v>761</v>
      </c>
      <c r="D1922" s="317" t="s">
        <v>195</v>
      </c>
      <c r="E1922" s="346" t="s">
        <v>781</v>
      </c>
      <c r="F1922" s="318" t="s">
        <v>85</v>
      </c>
      <c r="G1922" s="316">
        <v>22000</v>
      </c>
      <c r="H1922" s="319" t="s">
        <v>5220</v>
      </c>
      <c r="I1922" s="325" t="s">
        <v>5221</v>
      </c>
      <c r="J1922" s="308" t="s">
        <v>764</v>
      </c>
      <c r="K1922" s="347" t="s">
        <v>781</v>
      </c>
      <c r="L1922" s="321" t="s">
        <v>781</v>
      </c>
      <c r="M1922" s="322" t="s">
        <v>781</v>
      </c>
      <c r="N1922" s="323" t="s">
        <v>781</v>
      </c>
      <c r="O1922" s="350" t="s">
        <v>781</v>
      </c>
      <c r="P1922" s="314" t="s">
        <v>5222</v>
      </c>
      <c r="S1922" s="314">
        <v>7009</v>
      </c>
      <c r="T1922" t="s">
        <v>281</v>
      </c>
    </row>
    <row r="1923" spans="1:20">
      <c r="A1923" s="314">
        <v>7009</v>
      </c>
      <c r="B1923" s="315" t="s">
        <v>11</v>
      </c>
      <c r="C1923" s="316" t="s">
        <v>761</v>
      </c>
      <c r="D1923" s="317" t="s">
        <v>195</v>
      </c>
      <c r="E1923" s="346" t="s">
        <v>781</v>
      </c>
      <c r="F1923" s="318" t="s">
        <v>77</v>
      </c>
      <c r="G1923" s="316">
        <v>6355</v>
      </c>
      <c r="H1923" s="319" t="s">
        <v>5220</v>
      </c>
      <c r="I1923" s="325" t="s">
        <v>5223</v>
      </c>
      <c r="J1923" s="308" t="s">
        <v>764</v>
      </c>
      <c r="K1923" s="347" t="s">
        <v>781</v>
      </c>
      <c r="L1923" s="321" t="s">
        <v>781</v>
      </c>
      <c r="M1923" s="322" t="s">
        <v>781</v>
      </c>
      <c r="N1923" s="323" t="s">
        <v>781</v>
      </c>
      <c r="O1923" s="350" t="s">
        <v>781</v>
      </c>
      <c r="P1923" s="314" t="s">
        <v>5224</v>
      </c>
      <c r="S1923" s="314">
        <v>7009</v>
      </c>
      <c r="T1923" t="s">
        <v>281</v>
      </c>
    </row>
    <row r="1924" spans="1:20">
      <c r="A1924" s="314">
        <v>7009</v>
      </c>
      <c r="B1924" s="315" t="s">
        <v>11</v>
      </c>
      <c r="C1924" s="316" t="s">
        <v>761</v>
      </c>
      <c r="D1924" s="317" t="s">
        <v>195</v>
      </c>
      <c r="E1924" s="346" t="s">
        <v>781</v>
      </c>
      <c r="F1924" s="318" t="s">
        <v>79</v>
      </c>
      <c r="G1924" s="316">
        <v>475</v>
      </c>
      <c r="H1924" s="319" t="s">
        <v>5225</v>
      </c>
      <c r="I1924" s="325" t="s">
        <v>5226</v>
      </c>
      <c r="J1924" s="308" t="s">
        <v>764</v>
      </c>
      <c r="K1924" s="347" t="s">
        <v>781</v>
      </c>
      <c r="L1924" s="321" t="s">
        <v>781</v>
      </c>
      <c r="M1924" s="322" t="s">
        <v>781</v>
      </c>
      <c r="N1924" s="323" t="s">
        <v>781</v>
      </c>
      <c r="O1924" s="350" t="s">
        <v>781</v>
      </c>
      <c r="P1924" s="314" t="s">
        <v>5227</v>
      </c>
      <c r="S1924" s="314">
        <v>7009</v>
      </c>
      <c r="T1924" t="s">
        <v>281</v>
      </c>
    </row>
    <row r="1925" spans="1:20">
      <c r="A1925" s="314">
        <v>7009</v>
      </c>
      <c r="B1925" s="315" t="s">
        <v>11</v>
      </c>
      <c r="C1925" s="316" t="s">
        <v>761</v>
      </c>
      <c r="D1925" s="317" t="s">
        <v>195</v>
      </c>
      <c r="E1925" s="346" t="s">
        <v>781</v>
      </c>
      <c r="F1925" s="318" t="s">
        <v>81</v>
      </c>
      <c r="G1925" s="316">
        <v>2820.3</v>
      </c>
      <c r="H1925" s="319" t="s">
        <v>5220</v>
      </c>
      <c r="I1925" s="325" t="s">
        <v>5223</v>
      </c>
      <c r="J1925" s="308" t="s">
        <v>764</v>
      </c>
      <c r="K1925" s="347" t="s">
        <v>781</v>
      </c>
      <c r="L1925" s="321" t="s">
        <v>781</v>
      </c>
      <c r="M1925" s="322" t="s">
        <v>781</v>
      </c>
      <c r="N1925" s="323" t="s">
        <v>781</v>
      </c>
      <c r="O1925" s="350" t="s">
        <v>781</v>
      </c>
      <c r="P1925" s="314" t="s">
        <v>5228</v>
      </c>
      <c r="S1925" s="314">
        <v>7009</v>
      </c>
      <c r="T1925" t="s">
        <v>281</v>
      </c>
    </row>
    <row r="1926" spans="1:20">
      <c r="A1926" s="314">
        <v>7009</v>
      </c>
      <c r="B1926" s="315" t="s">
        <v>11</v>
      </c>
      <c r="C1926" s="316" t="s">
        <v>761</v>
      </c>
      <c r="D1926" s="317" t="s">
        <v>195</v>
      </c>
      <c r="E1926" s="346" t="s">
        <v>781</v>
      </c>
      <c r="F1926" s="318" t="s">
        <v>83</v>
      </c>
      <c r="G1926" s="316">
        <v>2049.5300000000002</v>
      </c>
      <c r="H1926" s="319" t="s">
        <v>782</v>
      </c>
      <c r="I1926" s="325" t="s">
        <v>5229</v>
      </c>
      <c r="J1926" s="308" t="s">
        <v>764</v>
      </c>
      <c r="K1926" s="347" t="s">
        <v>781</v>
      </c>
      <c r="L1926" s="321" t="s">
        <v>781</v>
      </c>
      <c r="M1926" s="322" t="s">
        <v>781</v>
      </c>
      <c r="N1926" s="323" t="s">
        <v>781</v>
      </c>
      <c r="O1926" s="350" t="s">
        <v>781</v>
      </c>
      <c r="P1926" s="314" t="s">
        <v>5230</v>
      </c>
      <c r="S1926" s="314">
        <v>7009</v>
      </c>
      <c r="T1926" t="s">
        <v>281</v>
      </c>
    </row>
    <row r="1927" spans="1:20">
      <c r="A1927" s="314">
        <v>7009</v>
      </c>
      <c r="B1927" s="315" t="s">
        <v>11</v>
      </c>
      <c r="C1927" s="316" t="s">
        <v>761</v>
      </c>
      <c r="D1927" s="317" t="s">
        <v>195</v>
      </c>
      <c r="E1927" s="346" t="s">
        <v>781</v>
      </c>
      <c r="F1927" s="318" t="s">
        <v>89</v>
      </c>
      <c r="G1927" s="316">
        <v>150</v>
      </c>
      <c r="H1927" s="319" t="s">
        <v>5231</v>
      </c>
      <c r="I1927" s="325" t="s">
        <v>5232</v>
      </c>
      <c r="J1927" s="308" t="s">
        <v>764</v>
      </c>
      <c r="K1927" s="347" t="s">
        <v>781</v>
      </c>
      <c r="L1927" s="321" t="s">
        <v>781</v>
      </c>
      <c r="M1927" s="322" t="s">
        <v>781</v>
      </c>
      <c r="N1927" s="323" t="s">
        <v>781</v>
      </c>
      <c r="O1927" s="350" t="s">
        <v>781</v>
      </c>
      <c r="P1927" s="314" t="s">
        <v>5233</v>
      </c>
      <c r="S1927" s="314">
        <v>7009</v>
      </c>
      <c r="T1927" t="s">
        <v>281</v>
      </c>
    </row>
    <row r="1928" spans="1:20">
      <c r="A1928" s="314">
        <v>7009</v>
      </c>
      <c r="B1928" s="315" t="s">
        <v>11</v>
      </c>
      <c r="C1928" s="316" t="s">
        <v>761</v>
      </c>
      <c r="D1928" s="317" t="s">
        <v>195</v>
      </c>
      <c r="E1928" s="346" t="s">
        <v>781</v>
      </c>
      <c r="F1928" s="318" t="s">
        <v>89</v>
      </c>
      <c r="G1928" s="316">
        <v>3276</v>
      </c>
      <c r="H1928" s="319" t="s">
        <v>1421</v>
      </c>
      <c r="I1928" s="325" t="s">
        <v>5234</v>
      </c>
      <c r="J1928" s="308" t="s">
        <v>764</v>
      </c>
      <c r="K1928" s="347" t="s">
        <v>781</v>
      </c>
      <c r="L1928" s="321" t="s">
        <v>781</v>
      </c>
      <c r="M1928" s="322" t="s">
        <v>781</v>
      </c>
      <c r="N1928" s="323" t="s">
        <v>5235</v>
      </c>
      <c r="O1928" s="350" t="s">
        <v>5236</v>
      </c>
      <c r="P1928" s="314" t="s">
        <v>5237</v>
      </c>
      <c r="S1928" s="314">
        <v>7009</v>
      </c>
      <c r="T1928" t="s">
        <v>281</v>
      </c>
    </row>
    <row r="1929" spans="1:20">
      <c r="A1929" s="314">
        <v>7009</v>
      </c>
      <c r="B1929" s="315" t="s">
        <v>11</v>
      </c>
      <c r="C1929" s="316" t="s">
        <v>761</v>
      </c>
      <c r="D1929" s="317" t="s">
        <v>195</v>
      </c>
      <c r="E1929" s="346" t="s">
        <v>781</v>
      </c>
      <c r="F1929" s="318" t="s">
        <v>91</v>
      </c>
      <c r="G1929" s="316">
        <v>4194.87</v>
      </c>
      <c r="H1929" s="319" t="s">
        <v>5220</v>
      </c>
      <c r="I1929" s="325" t="s">
        <v>5238</v>
      </c>
      <c r="J1929" s="308" t="s">
        <v>764</v>
      </c>
      <c r="K1929" s="347" t="s">
        <v>781</v>
      </c>
      <c r="L1929" s="321" t="s">
        <v>781</v>
      </c>
      <c r="M1929" s="322" t="s">
        <v>781</v>
      </c>
      <c r="N1929" s="323" t="s">
        <v>781</v>
      </c>
      <c r="O1929" s="350" t="s">
        <v>781</v>
      </c>
      <c r="P1929" s="314" t="s">
        <v>5239</v>
      </c>
      <c r="S1929" s="314">
        <v>7009</v>
      </c>
      <c r="T1929" t="s">
        <v>281</v>
      </c>
    </row>
    <row r="1930" spans="1:20">
      <c r="A1930" s="314">
        <v>7009</v>
      </c>
      <c r="B1930" s="315" t="s">
        <v>11</v>
      </c>
      <c r="C1930" s="316" t="s">
        <v>761</v>
      </c>
      <c r="D1930" s="317" t="s">
        <v>195</v>
      </c>
      <c r="E1930" s="346" t="s">
        <v>781</v>
      </c>
      <c r="F1930" s="318" t="s">
        <v>93</v>
      </c>
      <c r="G1930" s="316">
        <v>2067.4299999999998</v>
      </c>
      <c r="H1930" s="319" t="s">
        <v>5220</v>
      </c>
      <c r="I1930" s="325" t="s">
        <v>2736</v>
      </c>
      <c r="J1930" s="308" t="s">
        <v>764</v>
      </c>
      <c r="K1930" s="347" t="s">
        <v>781</v>
      </c>
      <c r="L1930" s="321" t="s">
        <v>781</v>
      </c>
      <c r="M1930" s="322" t="s">
        <v>781</v>
      </c>
      <c r="N1930" s="323" t="s">
        <v>781</v>
      </c>
      <c r="O1930" s="350" t="s">
        <v>781</v>
      </c>
      <c r="P1930" s="314" t="s">
        <v>5240</v>
      </c>
      <c r="S1930" s="314">
        <v>7009</v>
      </c>
      <c r="T1930" t="s">
        <v>281</v>
      </c>
    </row>
    <row r="1931" spans="1:20">
      <c r="A1931" s="314">
        <v>7009</v>
      </c>
      <c r="B1931" s="315" t="s">
        <v>11</v>
      </c>
      <c r="C1931" s="316" t="s">
        <v>761</v>
      </c>
      <c r="D1931" s="317" t="s">
        <v>195</v>
      </c>
      <c r="E1931" s="346" t="s">
        <v>781</v>
      </c>
      <c r="F1931" s="318" t="s">
        <v>97</v>
      </c>
      <c r="G1931" s="316">
        <v>430</v>
      </c>
      <c r="H1931" s="319" t="s">
        <v>2141</v>
      </c>
      <c r="I1931" s="325" t="s">
        <v>5241</v>
      </c>
      <c r="J1931" s="308" t="s">
        <v>764</v>
      </c>
      <c r="K1931" s="347" t="s">
        <v>781</v>
      </c>
      <c r="L1931" s="321" t="s">
        <v>781</v>
      </c>
      <c r="M1931" s="322" t="s">
        <v>781</v>
      </c>
      <c r="N1931" s="323" t="s">
        <v>781</v>
      </c>
      <c r="O1931" s="350" t="s">
        <v>781</v>
      </c>
      <c r="P1931" s="314" t="s">
        <v>5242</v>
      </c>
      <c r="S1931" s="314">
        <v>7009</v>
      </c>
      <c r="T1931" t="s">
        <v>281</v>
      </c>
    </row>
    <row r="1932" spans="1:20">
      <c r="A1932" s="314">
        <v>7009</v>
      </c>
      <c r="B1932" s="315" t="s">
        <v>11</v>
      </c>
      <c r="C1932" s="316" t="s">
        <v>761</v>
      </c>
      <c r="D1932" s="317" t="s">
        <v>195</v>
      </c>
      <c r="E1932" s="346" t="s">
        <v>781</v>
      </c>
      <c r="F1932" s="318" t="s">
        <v>105</v>
      </c>
      <c r="G1932" s="316">
        <v>11395.66</v>
      </c>
      <c r="H1932" s="316" t="s">
        <v>5243</v>
      </c>
      <c r="I1932" s="325" t="s">
        <v>5244</v>
      </c>
      <c r="J1932" s="308" t="s">
        <v>764</v>
      </c>
      <c r="K1932" s="347" t="s">
        <v>781</v>
      </c>
      <c r="L1932" s="321" t="s">
        <v>781</v>
      </c>
      <c r="M1932" s="322" t="s">
        <v>781</v>
      </c>
      <c r="N1932" s="323" t="s">
        <v>781</v>
      </c>
      <c r="O1932" s="350" t="s">
        <v>781</v>
      </c>
      <c r="P1932" s="314" t="s">
        <v>5245</v>
      </c>
      <c r="S1932" s="314">
        <v>7009</v>
      </c>
      <c r="T1932" t="s">
        <v>281</v>
      </c>
    </row>
    <row r="1933" spans="1:20">
      <c r="A1933" s="314">
        <v>7009</v>
      </c>
      <c r="B1933" s="315" t="s">
        <v>11</v>
      </c>
      <c r="C1933" s="316" t="s">
        <v>761</v>
      </c>
      <c r="D1933" s="317" t="s">
        <v>195</v>
      </c>
      <c r="E1933" s="346" t="s">
        <v>781</v>
      </c>
      <c r="F1933" s="318" t="s">
        <v>107</v>
      </c>
      <c r="G1933" s="316">
        <v>22003.25</v>
      </c>
      <c r="H1933" s="319" t="s">
        <v>5246</v>
      </c>
      <c r="I1933" s="325" t="s">
        <v>5244</v>
      </c>
      <c r="J1933" s="308" t="s">
        <v>764</v>
      </c>
      <c r="K1933" s="347" t="s">
        <v>781</v>
      </c>
      <c r="L1933" s="321" t="s">
        <v>781</v>
      </c>
      <c r="M1933" s="322" t="s">
        <v>781</v>
      </c>
      <c r="N1933" s="323" t="s">
        <v>781</v>
      </c>
      <c r="O1933" s="350" t="s">
        <v>781</v>
      </c>
      <c r="P1933" s="314" t="s">
        <v>5247</v>
      </c>
      <c r="S1933" s="314">
        <v>7009</v>
      </c>
      <c r="T1933" t="s">
        <v>281</v>
      </c>
    </row>
    <row r="1934" spans="1:20">
      <c r="A1934" s="314">
        <v>7009</v>
      </c>
      <c r="B1934" s="315" t="s">
        <v>11</v>
      </c>
      <c r="C1934" s="316" t="s">
        <v>761</v>
      </c>
      <c r="D1934" s="317" t="s">
        <v>195</v>
      </c>
      <c r="E1934" s="346" t="s">
        <v>781</v>
      </c>
      <c r="F1934" s="318" t="s">
        <v>107</v>
      </c>
      <c r="G1934" s="316">
        <v>5062.82</v>
      </c>
      <c r="H1934" s="316" t="s">
        <v>2168</v>
      </c>
      <c r="I1934" s="325" t="s">
        <v>5248</v>
      </c>
      <c r="J1934" s="308" t="s">
        <v>2761</v>
      </c>
      <c r="K1934" s="347" t="s">
        <v>781</v>
      </c>
      <c r="L1934" s="321" t="s">
        <v>1321</v>
      </c>
      <c r="M1934" s="353" t="s">
        <v>1457</v>
      </c>
      <c r="N1934" s="354" t="s">
        <v>1458</v>
      </c>
      <c r="O1934" s="324" t="s">
        <v>1459</v>
      </c>
      <c r="P1934" s="314" t="s">
        <v>5249</v>
      </c>
      <c r="S1934" s="314">
        <v>7009</v>
      </c>
      <c r="T1934" t="s">
        <v>281</v>
      </c>
    </row>
    <row r="1935" spans="1:20">
      <c r="A1935" s="314">
        <v>7009</v>
      </c>
      <c r="B1935" s="315" t="s">
        <v>11</v>
      </c>
      <c r="C1935" s="316" t="s">
        <v>761</v>
      </c>
      <c r="D1935" s="317" t="s">
        <v>195</v>
      </c>
      <c r="E1935" s="346" t="s">
        <v>781</v>
      </c>
      <c r="F1935" s="318" t="s">
        <v>107</v>
      </c>
      <c r="G1935" s="316">
        <v>2850</v>
      </c>
      <c r="H1935" s="319" t="s">
        <v>5250</v>
      </c>
      <c r="I1935" s="325" t="s">
        <v>5251</v>
      </c>
      <c r="J1935" s="308" t="s">
        <v>764</v>
      </c>
      <c r="K1935" s="347" t="s">
        <v>781</v>
      </c>
      <c r="L1935" s="321" t="s">
        <v>781</v>
      </c>
      <c r="M1935" s="311" t="s">
        <v>781</v>
      </c>
      <c r="N1935" s="323" t="s">
        <v>781</v>
      </c>
      <c r="O1935" s="350" t="s">
        <v>781</v>
      </c>
      <c r="P1935" s="314" t="s">
        <v>5252</v>
      </c>
      <c r="S1935" s="314">
        <v>7009</v>
      </c>
      <c r="T1935" t="s">
        <v>281</v>
      </c>
    </row>
    <row r="1936" spans="1:20">
      <c r="A1936" s="314">
        <v>7009</v>
      </c>
      <c r="B1936" s="315" t="s">
        <v>11</v>
      </c>
      <c r="C1936" s="316" t="s">
        <v>754</v>
      </c>
      <c r="D1936" s="317" t="s">
        <v>196</v>
      </c>
      <c r="E1936" s="346" t="s">
        <v>781</v>
      </c>
      <c r="F1936" s="318" t="s">
        <v>110</v>
      </c>
      <c r="G1936" s="316">
        <v>300</v>
      </c>
      <c r="H1936" s="319" t="s">
        <v>756</v>
      </c>
      <c r="I1936" s="325" t="s">
        <v>5253</v>
      </c>
      <c r="J1936" s="308" t="s">
        <v>819</v>
      </c>
      <c r="K1936" s="347" t="s">
        <v>781</v>
      </c>
      <c r="L1936" s="321" t="s">
        <v>781</v>
      </c>
      <c r="M1936" s="322" t="s">
        <v>781</v>
      </c>
      <c r="N1936" s="323" t="s">
        <v>781</v>
      </c>
      <c r="O1936" s="350" t="s">
        <v>781</v>
      </c>
      <c r="P1936" s="314" t="s">
        <v>5254</v>
      </c>
      <c r="S1936" s="314">
        <v>7009</v>
      </c>
      <c r="T1936" t="s">
        <v>281</v>
      </c>
    </row>
    <row r="1937" spans="1:20" ht="26">
      <c r="A1937" s="314">
        <v>7009</v>
      </c>
      <c r="B1937" s="315" t="s">
        <v>10</v>
      </c>
      <c r="C1937" s="316" t="s">
        <v>754</v>
      </c>
      <c r="D1937" s="317" t="s">
        <v>192</v>
      </c>
      <c r="E1937" s="346" t="s">
        <v>781</v>
      </c>
      <c r="F1937" s="318" t="s">
        <v>110</v>
      </c>
      <c r="G1937" s="316">
        <v>800</v>
      </c>
      <c r="H1937" s="319" t="s">
        <v>756</v>
      </c>
      <c r="I1937" s="325" t="s">
        <v>5255</v>
      </c>
      <c r="J1937" s="335" t="s">
        <v>781</v>
      </c>
      <c r="K1937" s="312" t="s">
        <v>758</v>
      </c>
      <c r="L1937" s="321" t="s">
        <v>549</v>
      </c>
      <c r="M1937" s="322" t="s">
        <v>781</v>
      </c>
      <c r="N1937" s="323" t="s">
        <v>781</v>
      </c>
      <c r="O1937" s="350" t="s">
        <v>781</v>
      </c>
      <c r="P1937" s="314" t="s">
        <v>5256</v>
      </c>
      <c r="S1937" s="314">
        <v>7009</v>
      </c>
      <c r="T1937" t="s">
        <v>281</v>
      </c>
    </row>
    <row r="1938" spans="1:20">
      <c r="A1938" s="314">
        <v>7009</v>
      </c>
      <c r="B1938" s="315" t="s">
        <v>1105</v>
      </c>
      <c r="C1938" s="316" t="s">
        <v>761</v>
      </c>
      <c r="D1938" s="317" t="s">
        <v>193</v>
      </c>
      <c r="E1938" s="346" t="s">
        <v>781</v>
      </c>
      <c r="F1938" s="318" t="s">
        <v>93</v>
      </c>
      <c r="G1938" s="316">
        <v>14208.28</v>
      </c>
      <c r="H1938" s="319" t="s">
        <v>5220</v>
      </c>
      <c r="I1938" s="325" t="s">
        <v>5257</v>
      </c>
      <c r="J1938" s="345" t="s">
        <v>781</v>
      </c>
      <c r="K1938" s="312" t="s">
        <v>1108</v>
      </c>
      <c r="L1938" s="321" t="s">
        <v>549</v>
      </c>
      <c r="M1938" s="322" t="s">
        <v>781</v>
      </c>
      <c r="N1938" s="323" t="s">
        <v>781</v>
      </c>
      <c r="O1938" s="350" t="s">
        <v>781</v>
      </c>
      <c r="P1938" s="314" t="s">
        <v>5258</v>
      </c>
      <c r="S1938" s="314">
        <v>7009</v>
      </c>
      <c r="T1938" t="s">
        <v>281</v>
      </c>
    </row>
    <row r="1939" spans="1:20">
      <c r="A1939" s="314">
        <v>7009</v>
      </c>
      <c r="B1939" s="315" t="s">
        <v>1105</v>
      </c>
      <c r="C1939" s="316" t="s">
        <v>761</v>
      </c>
      <c r="D1939" s="317" t="s">
        <v>193</v>
      </c>
      <c r="E1939" s="346" t="s">
        <v>781</v>
      </c>
      <c r="F1939" s="318" t="s">
        <v>110</v>
      </c>
      <c r="G1939" s="316">
        <v>633.9</v>
      </c>
      <c r="H1939" s="319" t="s">
        <v>5259</v>
      </c>
      <c r="I1939" s="325" t="s">
        <v>5260</v>
      </c>
      <c r="J1939" s="345" t="s">
        <v>781</v>
      </c>
      <c r="K1939" s="312" t="s">
        <v>1108</v>
      </c>
      <c r="L1939" s="321" t="s">
        <v>549</v>
      </c>
      <c r="M1939" s="322" t="s">
        <v>781</v>
      </c>
      <c r="N1939" s="323" t="s">
        <v>781</v>
      </c>
      <c r="O1939" s="350" t="s">
        <v>781</v>
      </c>
      <c r="P1939" s="314" t="s">
        <v>5261</v>
      </c>
      <c r="S1939" s="314">
        <v>7009</v>
      </c>
      <c r="T1939" t="s">
        <v>281</v>
      </c>
    </row>
    <row r="1940" spans="1:20">
      <c r="A1940" s="314">
        <v>7009</v>
      </c>
      <c r="B1940" s="315" t="s">
        <v>1105</v>
      </c>
      <c r="C1940" s="316" t="s">
        <v>761</v>
      </c>
      <c r="D1940" s="317" t="s">
        <v>193</v>
      </c>
      <c r="E1940" s="346" t="s">
        <v>781</v>
      </c>
      <c r="F1940" s="318" t="s">
        <v>71</v>
      </c>
      <c r="G1940" s="316">
        <v>1046.25</v>
      </c>
      <c r="H1940" s="319" t="s">
        <v>5262</v>
      </c>
      <c r="I1940" s="325" t="s">
        <v>5257</v>
      </c>
      <c r="J1940" s="345" t="s">
        <v>781</v>
      </c>
      <c r="K1940" s="312" t="s">
        <v>1108</v>
      </c>
      <c r="L1940" s="321" t="s">
        <v>549</v>
      </c>
      <c r="M1940" s="322" t="s">
        <v>781</v>
      </c>
      <c r="N1940" s="323" t="s">
        <v>781</v>
      </c>
      <c r="O1940" s="350" t="s">
        <v>781</v>
      </c>
      <c r="P1940" s="314" t="s">
        <v>5263</v>
      </c>
      <c r="S1940" s="314">
        <v>7009</v>
      </c>
      <c r="T1940" t="s">
        <v>281</v>
      </c>
    </row>
    <row r="1941" spans="1:20">
      <c r="A1941" s="314">
        <v>7009</v>
      </c>
      <c r="B1941" s="315" t="s">
        <v>1105</v>
      </c>
      <c r="C1941" s="316" t="s">
        <v>761</v>
      </c>
      <c r="D1941" s="317" t="s">
        <v>193</v>
      </c>
      <c r="E1941" s="346" t="s">
        <v>781</v>
      </c>
      <c r="F1941" s="318" t="s">
        <v>91</v>
      </c>
      <c r="G1941" s="316">
        <v>2407.5</v>
      </c>
      <c r="H1941" s="319" t="s">
        <v>5264</v>
      </c>
      <c r="I1941" s="325" t="s">
        <v>5265</v>
      </c>
      <c r="J1941" s="345" t="s">
        <v>781</v>
      </c>
      <c r="K1941" s="312" t="s">
        <v>1108</v>
      </c>
      <c r="L1941" s="321" t="s">
        <v>549</v>
      </c>
      <c r="M1941" s="322" t="s">
        <v>781</v>
      </c>
      <c r="N1941" s="323" t="s">
        <v>781</v>
      </c>
      <c r="O1941" s="350" t="s">
        <v>781</v>
      </c>
      <c r="P1941" s="314" t="s">
        <v>5266</v>
      </c>
      <c r="S1941" s="314">
        <v>7009</v>
      </c>
      <c r="T1941" t="s">
        <v>281</v>
      </c>
    </row>
    <row r="1942" spans="1:20">
      <c r="A1942" s="314">
        <v>7009</v>
      </c>
      <c r="B1942" s="315" t="s">
        <v>1105</v>
      </c>
      <c r="C1942" s="316" t="s">
        <v>761</v>
      </c>
      <c r="D1942" s="317" t="s">
        <v>193</v>
      </c>
      <c r="E1942" s="346" t="s">
        <v>781</v>
      </c>
      <c r="F1942" s="318" t="s">
        <v>89</v>
      </c>
      <c r="G1942" s="316">
        <v>7188</v>
      </c>
      <c r="H1942" s="319" t="s">
        <v>5267</v>
      </c>
      <c r="I1942" s="325" t="s">
        <v>5268</v>
      </c>
      <c r="J1942" s="345" t="s">
        <v>781</v>
      </c>
      <c r="K1942" s="312" t="s">
        <v>1108</v>
      </c>
      <c r="L1942" s="321" t="s">
        <v>549</v>
      </c>
      <c r="M1942" s="322" t="s">
        <v>781</v>
      </c>
      <c r="N1942" s="323" t="s">
        <v>781</v>
      </c>
      <c r="O1942" s="350" t="s">
        <v>781</v>
      </c>
      <c r="P1942" s="314" t="s">
        <v>5269</v>
      </c>
      <c r="S1942" s="314">
        <v>7009</v>
      </c>
      <c r="T1942" t="s">
        <v>281</v>
      </c>
    </row>
    <row r="1943" spans="1:20">
      <c r="A1943" s="314">
        <v>7009</v>
      </c>
      <c r="B1943" s="315" t="s">
        <v>10</v>
      </c>
      <c r="C1943" s="316" t="s">
        <v>761</v>
      </c>
      <c r="D1943" s="317" t="s">
        <v>191</v>
      </c>
      <c r="E1943" s="346" t="s">
        <v>781</v>
      </c>
      <c r="F1943" s="318" t="s">
        <v>22</v>
      </c>
      <c r="G1943" s="316">
        <v>14925</v>
      </c>
      <c r="H1943" s="319" t="s">
        <v>5270</v>
      </c>
      <c r="I1943" s="325" t="s">
        <v>5271</v>
      </c>
      <c r="J1943" s="335" t="s">
        <v>781</v>
      </c>
      <c r="K1943" s="312" t="s">
        <v>1481</v>
      </c>
      <c r="L1943" s="321" t="s">
        <v>1321</v>
      </c>
      <c r="M1943" s="353" t="s">
        <v>1489</v>
      </c>
      <c r="N1943" s="354" t="s">
        <v>781</v>
      </c>
      <c r="O1943" s="324" t="s">
        <v>1490</v>
      </c>
      <c r="P1943" s="314" t="s">
        <v>5272</v>
      </c>
      <c r="S1943" s="314">
        <v>7009</v>
      </c>
      <c r="T1943" t="s">
        <v>281</v>
      </c>
    </row>
    <row r="1944" spans="1:20">
      <c r="A1944" s="314">
        <v>7009</v>
      </c>
      <c r="B1944" s="315" t="s">
        <v>10</v>
      </c>
      <c r="C1944" s="316" t="s">
        <v>761</v>
      </c>
      <c r="D1944" s="317" t="s">
        <v>191</v>
      </c>
      <c r="E1944" s="346" t="s">
        <v>781</v>
      </c>
      <c r="F1944" s="318" t="s">
        <v>22</v>
      </c>
      <c r="G1944" s="316">
        <v>21751.81</v>
      </c>
      <c r="H1944" s="319" t="s">
        <v>5273</v>
      </c>
      <c r="I1944" s="325" t="s">
        <v>5274</v>
      </c>
      <c r="J1944" s="335" t="s">
        <v>781</v>
      </c>
      <c r="K1944" s="312" t="s">
        <v>1481</v>
      </c>
      <c r="L1944" s="321" t="s">
        <v>1321</v>
      </c>
      <c r="M1944" s="353" t="s">
        <v>1513</v>
      </c>
      <c r="N1944" s="354" t="s">
        <v>781</v>
      </c>
      <c r="O1944" s="324" t="s">
        <v>1514</v>
      </c>
      <c r="P1944" s="314" t="s">
        <v>5275</v>
      </c>
      <c r="S1944" s="314">
        <v>7009</v>
      </c>
      <c r="T1944" t="s">
        <v>281</v>
      </c>
    </row>
    <row r="1945" spans="1:20">
      <c r="A1945" s="314">
        <v>7009</v>
      </c>
      <c r="B1945" s="315" t="s">
        <v>10</v>
      </c>
      <c r="C1945" s="316" t="s">
        <v>761</v>
      </c>
      <c r="D1945" s="317" t="s">
        <v>191</v>
      </c>
      <c r="E1945" s="346" t="s">
        <v>781</v>
      </c>
      <c r="F1945" s="318" t="s">
        <v>22</v>
      </c>
      <c r="G1945" s="316">
        <v>27355.279999999999</v>
      </c>
      <c r="H1945" s="319" t="s">
        <v>5273</v>
      </c>
      <c r="I1945" s="325" t="s">
        <v>5271</v>
      </c>
      <c r="J1945" s="335" t="s">
        <v>781</v>
      </c>
      <c r="K1945" s="312" t="s">
        <v>1481</v>
      </c>
      <c r="L1945" s="321" t="s">
        <v>1321</v>
      </c>
      <c r="M1945" s="353" t="s">
        <v>1513</v>
      </c>
      <c r="N1945" s="354" t="s">
        <v>781</v>
      </c>
      <c r="O1945" s="324" t="s">
        <v>1514</v>
      </c>
      <c r="P1945" s="314" t="s">
        <v>5276</v>
      </c>
      <c r="S1945" s="314">
        <v>7009</v>
      </c>
      <c r="T1945" t="s">
        <v>281</v>
      </c>
    </row>
    <row r="1946" spans="1:20">
      <c r="A1946" s="314">
        <v>7009</v>
      </c>
      <c r="B1946" s="315" t="s">
        <v>10</v>
      </c>
      <c r="C1946" s="316" t="s">
        <v>761</v>
      </c>
      <c r="D1946" s="317" t="s">
        <v>191</v>
      </c>
      <c r="E1946" s="346" t="s">
        <v>781</v>
      </c>
      <c r="F1946" s="318" t="s">
        <v>22</v>
      </c>
      <c r="G1946" s="316">
        <v>3412.75</v>
      </c>
      <c r="H1946" s="319" t="s">
        <v>5277</v>
      </c>
      <c r="I1946" s="325" t="s">
        <v>5271</v>
      </c>
      <c r="J1946" s="335" t="s">
        <v>781</v>
      </c>
      <c r="K1946" s="312" t="s">
        <v>1481</v>
      </c>
      <c r="L1946" s="321" t="s">
        <v>1321</v>
      </c>
      <c r="M1946" s="353" t="s">
        <v>1485</v>
      </c>
      <c r="N1946" s="354" t="s">
        <v>781</v>
      </c>
      <c r="O1946" s="324" t="s">
        <v>1486</v>
      </c>
      <c r="P1946" s="314" t="s">
        <v>5278</v>
      </c>
      <c r="S1946" s="314">
        <v>7009</v>
      </c>
      <c r="T1946" t="s">
        <v>281</v>
      </c>
    </row>
    <row r="1947" spans="1:20">
      <c r="A1947" s="314">
        <v>7009</v>
      </c>
      <c r="B1947" s="315" t="s">
        <v>10</v>
      </c>
      <c r="C1947" s="316" t="s">
        <v>761</v>
      </c>
      <c r="D1947" s="317" t="s">
        <v>191</v>
      </c>
      <c r="E1947" s="346" t="s">
        <v>781</v>
      </c>
      <c r="F1947" s="318" t="s">
        <v>22</v>
      </c>
      <c r="G1947" s="316">
        <v>2241</v>
      </c>
      <c r="H1947" s="319" t="s">
        <v>1492</v>
      </c>
      <c r="I1947" s="325" t="s">
        <v>5271</v>
      </c>
      <c r="J1947" s="335" t="s">
        <v>781</v>
      </c>
      <c r="K1947" s="312" t="s">
        <v>1481</v>
      </c>
      <c r="L1947" s="321" t="s">
        <v>1321</v>
      </c>
      <c r="M1947" s="353" t="s">
        <v>1493</v>
      </c>
      <c r="N1947" s="354" t="s">
        <v>781</v>
      </c>
      <c r="O1947" s="324" t="s">
        <v>1494</v>
      </c>
      <c r="P1947" s="314" t="s">
        <v>5279</v>
      </c>
      <c r="S1947" s="314">
        <v>7009</v>
      </c>
      <c r="T1947" t="s">
        <v>281</v>
      </c>
    </row>
    <row r="1948" spans="1:20">
      <c r="A1948" s="314">
        <v>7009</v>
      </c>
      <c r="B1948" s="315" t="s">
        <v>10</v>
      </c>
      <c r="C1948" s="316" t="s">
        <v>761</v>
      </c>
      <c r="D1948" s="317" t="s">
        <v>191</v>
      </c>
      <c r="E1948" s="346" t="s">
        <v>781</v>
      </c>
      <c r="F1948" s="318" t="s">
        <v>5280</v>
      </c>
      <c r="G1948" s="316">
        <v>500</v>
      </c>
      <c r="H1948" s="319" t="s">
        <v>5281</v>
      </c>
      <c r="I1948" s="325" t="s">
        <v>5282</v>
      </c>
      <c r="J1948" s="335" t="s">
        <v>781</v>
      </c>
      <c r="K1948" s="312" t="s">
        <v>1328</v>
      </c>
      <c r="L1948" s="321" t="s">
        <v>549</v>
      </c>
      <c r="M1948" s="378"/>
      <c r="N1948" s="354" t="s">
        <v>781</v>
      </c>
      <c r="O1948" s="324" t="s">
        <v>781</v>
      </c>
      <c r="P1948" s="314" t="s">
        <v>5283</v>
      </c>
      <c r="S1948" s="314">
        <v>7009</v>
      </c>
      <c r="T1948" t="s">
        <v>281</v>
      </c>
    </row>
    <row r="1949" spans="1:20">
      <c r="A1949" s="314">
        <v>7009</v>
      </c>
      <c r="B1949" s="315" t="s">
        <v>10</v>
      </c>
      <c r="C1949" s="316" t="s">
        <v>761</v>
      </c>
      <c r="D1949" s="317" t="s">
        <v>191</v>
      </c>
      <c r="E1949" s="346" t="s">
        <v>781</v>
      </c>
      <c r="F1949" s="318" t="s">
        <v>30</v>
      </c>
      <c r="G1949" s="316">
        <v>966.86</v>
      </c>
      <c r="H1949" s="319" t="s">
        <v>5284</v>
      </c>
      <c r="I1949" s="325" t="s">
        <v>5285</v>
      </c>
      <c r="J1949" s="335" t="s">
        <v>781</v>
      </c>
      <c r="K1949" s="312" t="s">
        <v>1328</v>
      </c>
      <c r="L1949" s="321" t="s">
        <v>549</v>
      </c>
      <c r="M1949" s="311" t="s">
        <v>781</v>
      </c>
      <c r="N1949" s="323" t="s">
        <v>781</v>
      </c>
      <c r="O1949" s="350" t="s">
        <v>781</v>
      </c>
      <c r="P1949" s="314" t="s">
        <v>5286</v>
      </c>
      <c r="S1949" s="314">
        <v>7009</v>
      </c>
      <c r="T1949" t="s">
        <v>281</v>
      </c>
    </row>
    <row r="1950" spans="1:20" ht="26">
      <c r="A1950" s="314">
        <v>7009</v>
      </c>
      <c r="B1950" s="315" t="s">
        <v>10</v>
      </c>
      <c r="C1950" s="316" t="s">
        <v>761</v>
      </c>
      <c r="D1950" s="317" t="s">
        <v>191</v>
      </c>
      <c r="E1950" s="346" t="s">
        <v>781</v>
      </c>
      <c r="F1950" s="318" t="s">
        <v>5280</v>
      </c>
      <c r="G1950" s="316">
        <v>64770</v>
      </c>
      <c r="H1950" s="319" t="s">
        <v>5284</v>
      </c>
      <c r="I1950" s="325" t="s">
        <v>5287</v>
      </c>
      <c r="J1950" s="335" t="s">
        <v>781</v>
      </c>
      <c r="K1950" s="312" t="s">
        <v>1328</v>
      </c>
      <c r="L1950" s="321" t="s">
        <v>549</v>
      </c>
      <c r="M1950" s="322" t="s">
        <v>781</v>
      </c>
      <c r="N1950" s="323" t="s">
        <v>781</v>
      </c>
      <c r="O1950" s="350" t="s">
        <v>781</v>
      </c>
      <c r="P1950" s="314" t="s">
        <v>5288</v>
      </c>
      <c r="S1950" s="314">
        <v>7009</v>
      </c>
      <c r="T1950" t="s">
        <v>281</v>
      </c>
    </row>
    <row r="1951" spans="1:20">
      <c r="A1951" s="314">
        <v>7009</v>
      </c>
      <c r="B1951" s="315" t="s">
        <v>10</v>
      </c>
      <c r="C1951" s="316" t="s">
        <v>761</v>
      </c>
      <c r="D1951" s="317" t="s">
        <v>191</v>
      </c>
      <c r="E1951" s="346" t="s">
        <v>781</v>
      </c>
      <c r="F1951" s="318" t="s">
        <v>33</v>
      </c>
      <c r="G1951" s="316">
        <v>7287</v>
      </c>
      <c r="H1951" s="319" t="s">
        <v>5284</v>
      </c>
      <c r="I1951" s="325" t="s">
        <v>5289</v>
      </c>
      <c r="J1951" s="335" t="s">
        <v>781</v>
      </c>
      <c r="K1951" s="312" t="s">
        <v>1328</v>
      </c>
      <c r="L1951" s="321" t="s">
        <v>549</v>
      </c>
      <c r="M1951" s="322" t="s">
        <v>781</v>
      </c>
      <c r="N1951" s="323" t="s">
        <v>781</v>
      </c>
      <c r="O1951" s="350" t="s">
        <v>781</v>
      </c>
      <c r="P1951" s="314" t="s">
        <v>5290</v>
      </c>
      <c r="S1951" s="314">
        <v>7009</v>
      </c>
      <c r="T1951" t="s">
        <v>281</v>
      </c>
    </row>
    <row r="1952" spans="1:20">
      <c r="A1952" s="314">
        <v>7009</v>
      </c>
      <c r="B1952" s="315" t="s">
        <v>10</v>
      </c>
      <c r="C1952" s="316" t="s">
        <v>761</v>
      </c>
      <c r="D1952" s="317" t="s">
        <v>191</v>
      </c>
      <c r="E1952" s="346" t="s">
        <v>781</v>
      </c>
      <c r="F1952" s="318" t="s">
        <v>30</v>
      </c>
      <c r="G1952" s="316">
        <v>2374.96</v>
      </c>
      <c r="H1952" s="319" t="s">
        <v>5291</v>
      </c>
      <c r="I1952" s="325" t="s">
        <v>5292</v>
      </c>
      <c r="J1952" s="335" t="s">
        <v>781</v>
      </c>
      <c r="K1952" s="312" t="s">
        <v>1328</v>
      </c>
      <c r="L1952" s="321" t="s">
        <v>549</v>
      </c>
      <c r="M1952" s="322" t="s">
        <v>781</v>
      </c>
      <c r="N1952" s="323" t="s">
        <v>781</v>
      </c>
      <c r="O1952" s="350" t="s">
        <v>781</v>
      </c>
      <c r="P1952" s="314" t="s">
        <v>5293</v>
      </c>
      <c r="S1952" s="314">
        <v>7009</v>
      </c>
      <c r="T1952" t="s">
        <v>281</v>
      </c>
    </row>
    <row r="1953" spans="1:20">
      <c r="A1953" s="314">
        <v>7009</v>
      </c>
      <c r="B1953" s="315" t="s">
        <v>10</v>
      </c>
      <c r="C1953" s="316" t="s">
        <v>754</v>
      </c>
      <c r="D1953" s="317" t="s">
        <v>192</v>
      </c>
      <c r="E1953" s="346" t="s">
        <v>781</v>
      </c>
      <c r="F1953" s="318" t="s">
        <v>30</v>
      </c>
      <c r="G1953" s="316">
        <v>1044.29</v>
      </c>
      <c r="H1953" s="319" t="s">
        <v>322</v>
      </c>
      <c r="I1953" s="325" t="s">
        <v>5285</v>
      </c>
      <c r="J1953" s="335" t="s">
        <v>781</v>
      </c>
      <c r="K1953" s="312" t="s">
        <v>758</v>
      </c>
      <c r="L1953" s="321" t="s">
        <v>549</v>
      </c>
      <c r="M1953" s="322" t="s">
        <v>781</v>
      </c>
      <c r="N1953" s="323" t="s">
        <v>781</v>
      </c>
      <c r="O1953" s="350" t="s">
        <v>781</v>
      </c>
      <c r="P1953" s="314" t="s">
        <v>5294</v>
      </c>
      <c r="S1953" s="314">
        <v>7009</v>
      </c>
      <c r="T1953" t="s">
        <v>281</v>
      </c>
    </row>
    <row r="1954" spans="1:20">
      <c r="A1954" s="314">
        <v>7009</v>
      </c>
      <c r="B1954" s="315" t="s">
        <v>10</v>
      </c>
      <c r="C1954" s="316" t="s">
        <v>754</v>
      </c>
      <c r="D1954" s="317" t="s">
        <v>192</v>
      </c>
      <c r="E1954" s="346" t="s">
        <v>781</v>
      </c>
      <c r="F1954" s="318" t="s">
        <v>5280</v>
      </c>
      <c r="G1954" s="316">
        <v>38531</v>
      </c>
      <c r="H1954" s="319" t="s">
        <v>322</v>
      </c>
      <c r="I1954" s="325" t="s">
        <v>5295</v>
      </c>
      <c r="J1954" s="335" t="s">
        <v>781</v>
      </c>
      <c r="K1954" s="312" t="s">
        <v>758</v>
      </c>
      <c r="L1954" s="321" t="s">
        <v>549</v>
      </c>
      <c r="M1954" s="322" t="s">
        <v>781</v>
      </c>
      <c r="N1954" s="323" t="s">
        <v>781</v>
      </c>
      <c r="O1954" s="350" t="s">
        <v>781</v>
      </c>
      <c r="P1954" s="314" t="s">
        <v>5296</v>
      </c>
      <c r="S1954" s="314">
        <v>7009</v>
      </c>
      <c r="T1954" t="s">
        <v>281</v>
      </c>
    </row>
    <row r="1955" spans="1:20">
      <c r="A1955" s="314">
        <v>7009</v>
      </c>
      <c r="B1955" s="315" t="s">
        <v>10</v>
      </c>
      <c r="C1955" s="316" t="s">
        <v>761</v>
      </c>
      <c r="D1955" s="317" t="s">
        <v>191</v>
      </c>
      <c r="E1955" s="346" t="s">
        <v>781</v>
      </c>
      <c r="F1955" s="318" t="s">
        <v>37</v>
      </c>
      <c r="G1955" s="316">
        <v>454.65</v>
      </c>
      <c r="H1955" s="319" t="s">
        <v>5297</v>
      </c>
      <c r="I1955" s="325" t="s">
        <v>5298</v>
      </c>
      <c r="J1955" s="335" t="s">
        <v>781</v>
      </c>
      <c r="K1955" s="312" t="s">
        <v>1328</v>
      </c>
      <c r="L1955" s="321" t="s">
        <v>549</v>
      </c>
      <c r="M1955" s="322" t="s">
        <v>781</v>
      </c>
      <c r="N1955" s="323" t="s">
        <v>781</v>
      </c>
      <c r="O1955" s="350" t="s">
        <v>781</v>
      </c>
      <c r="P1955" s="314" t="s">
        <v>5299</v>
      </c>
      <c r="S1955" s="314">
        <v>7009</v>
      </c>
      <c r="T1955" t="s">
        <v>281</v>
      </c>
    </row>
    <row r="1956" spans="1:20">
      <c r="A1956" s="314">
        <v>7009</v>
      </c>
      <c r="B1956" s="315" t="s">
        <v>10</v>
      </c>
      <c r="C1956" s="316" t="s">
        <v>761</v>
      </c>
      <c r="D1956" s="317" t="s">
        <v>191</v>
      </c>
      <c r="E1956" s="346" t="s">
        <v>781</v>
      </c>
      <c r="F1956" s="318" t="s">
        <v>43</v>
      </c>
      <c r="G1956" s="316">
        <v>265.88</v>
      </c>
      <c r="H1956" s="319" t="s">
        <v>5297</v>
      </c>
      <c r="I1956" s="325" t="s">
        <v>5300</v>
      </c>
      <c r="J1956" s="335" t="s">
        <v>781</v>
      </c>
      <c r="K1956" s="312" t="s">
        <v>1328</v>
      </c>
      <c r="L1956" s="321" t="s">
        <v>549</v>
      </c>
      <c r="M1956" s="322" t="s">
        <v>781</v>
      </c>
      <c r="N1956" s="323" t="s">
        <v>781</v>
      </c>
      <c r="O1956" s="350" t="s">
        <v>781</v>
      </c>
      <c r="P1956" s="314" t="s">
        <v>5301</v>
      </c>
      <c r="S1956" s="314">
        <v>7009</v>
      </c>
      <c r="T1956" t="s">
        <v>281</v>
      </c>
    </row>
    <row r="1957" spans="1:20">
      <c r="A1957" s="314">
        <v>7009</v>
      </c>
      <c r="B1957" s="315" t="s">
        <v>10</v>
      </c>
      <c r="C1957" s="316" t="s">
        <v>754</v>
      </c>
      <c r="D1957" s="317" t="s">
        <v>192</v>
      </c>
      <c r="E1957" s="346" t="s">
        <v>781</v>
      </c>
      <c r="F1957" s="318" t="s">
        <v>30</v>
      </c>
      <c r="G1957" s="316">
        <v>3550.66</v>
      </c>
      <c r="H1957" s="319" t="s">
        <v>5302</v>
      </c>
      <c r="I1957" s="325" t="s">
        <v>5303</v>
      </c>
      <c r="J1957" s="335" t="s">
        <v>781</v>
      </c>
      <c r="K1957" s="312" t="s">
        <v>758</v>
      </c>
      <c r="L1957" s="321" t="s">
        <v>549</v>
      </c>
      <c r="M1957" s="378"/>
      <c r="N1957" s="354" t="s">
        <v>781</v>
      </c>
      <c r="O1957" s="350" t="s">
        <v>781</v>
      </c>
      <c r="P1957" s="314" t="s">
        <v>5304</v>
      </c>
      <c r="S1957" s="314">
        <v>7009</v>
      </c>
      <c r="T1957" t="s">
        <v>281</v>
      </c>
    </row>
    <row r="1958" spans="1:20">
      <c r="A1958" s="314">
        <v>7009</v>
      </c>
      <c r="B1958" s="315" t="s">
        <v>10</v>
      </c>
      <c r="C1958" s="316" t="s">
        <v>761</v>
      </c>
      <c r="D1958" s="317" t="s">
        <v>191</v>
      </c>
      <c r="E1958" s="346" t="s">
        <v>781</v>
      </c>
      <c r="F1958" s="318" t="s">
        <v>41</v>
      </c>
      <c r="G1958" s="316">
        <v>48811</v>
      </c>
      <c r="H1958" s="319" t="s">
        <v>5305</v>
      </c>
      <c r="I1958" s="320" t="s">
        <v>5306</v>
      </c>
      <c r="J1958" s="335" t="s">
        <v>781</v>
      </c>
      <c r="K1958" s="312" t="s">
        <v>1320</v>
      </c>
      <c r="L1958" s="321" t="s">
        <v>1321</v>
      </c>
      <c r="M1958" s="351" t="s">
        <v>5307</v>
      </c>
      <c r="N1958" s="323" t="s">
        <v>781</v>
      </c>
      <c r="O1958" s="324" t="s">
        <v>5305</v>
      </c>
      <c r="P1958" s="314" t="s">
        <v>5308</v>
      </c>
      <c r="S1958" s="314">
        <v>7009</v>
      </c>
      <c r="T1958" t="s">
        <v>281</v>
      </c>
    </row>
    <row r="1959" spans="1:20">
      <c r="A1959" s="314">
        <v>7009</v>
      </c>
      <c r="B1959" s="315" t="s">
        <v>10</v>
      </c>
      <c r="C1959" s="316" t="s">
        <v>754</v>
      </c>
      <c r="D1959" s="317" t="s">
        <v>192</v>
      </c>
      <c r="E1959" s="346" t="s">
        <v>781</v>
      </c>
      <c r="F1959" s="318" t="s">
        <v>124</v>
      </c>
      <c r="G1959" s="316">
        <v>13450</v>
      </c>
      <c r="H1959" s="319" t="s">
        <v>756</v>
      </c>
      <c r="I1959" s="320" t="s">
        <v>5309</v>
      </c>
      <c r="J1959" s="335" t="s">
        <v>781</v>
      </c>
      <c r="K1959" s="312" t="s">
        <v>758</v>
      </c>
      <c r="L1959" s="321" t="s">
        <v>549</v>
      </c>
      <c r="M1959" s="322" t="s">
        <v>781</v>
      </c>
      <c r="N1959" s="323" t="s">
        <v>781</v>
      </c>
      <c r="O1959" s="350" t="s">
        <v>781</v>
      </c>
      <c r="P1959" s="314" t="s">
        <v>5310</v>
      </c>
      <c r="S1959" s="314">
        <v>7009</v>
      </c>
      <c r="T1959" t="s">
        <v>281</v>
      </c>
    </row>
    <row r="1960" spans="1:20">
      <c r="A1960" s="314">
        <v>7009</v>
      </c>
      <c r="B1960" s="315" t="s">
        <v>11</v>
      </c>
      <c r="C1960" s="316" t="s">
        <v>761</v>
      </c>
      <c r="D1960" s="317" t="s">
        <v>195</v>
      </c>
      <c r="E1960" s="346" t="s">
        <v>781</v>
      </c>
      <c r="F1960" s="318" t="s">
        <v>136</v>
      </c>
      <c r="G1960" s="316">
        <v>35409.25</v>
      </c>
      <c r="H1960" s="319" t="s">
        <v>1421</v>
      </c>
      <c r="I1960" s="325" t="s">
        <v>5311</v>
      </c>
      <c r="J1960" s="308" t="s">
        <v>1423</v>
      </c>
      <c r="K1960" s="309" t="s">
        <v>781</v>
      </c>
      <c r="L1960" s="321" t="s">
        <v>781</v>
      </c>
      <c r="M1960" s="322" t="s">
        <v>781</v>
      </c>
      <c r="N1960" s="323" t="s">
        <v>5235</v>
      </c>
      <c r="O1960" s="350" t="s">
        <v>5236</v>
      </c>
      <c r="P1960" s="314" t="s">
        <v>5312</v>
      </c>
      <c r="S1960" s="314">
        <v>7009</v>
      </c>
      <c r="T1960" t="s">
        <v>281</v>
      </c>
    </row>
    <row r="1961" spans="1:20">
      <c r="A1961" s="314">
        <v>7009</v>
      </c>
      <c r="B1961" s="315" t="s">
        <v>11</v>
      </c>
      <c r="C1961" s="316" t="s">
        <v>761</v>
      </c>
      <c r="D1961" s="317" t="s">
        <v>195</v>
      </c>
      <c r="E1961" s="346" t="s">
        <v>781</v>
      </c>
      <c r="F1961" s="318" t="s">
        <v>77</v>
      </c>
      <c r="G1961" s="316">
        <v>5456.79</v>
      </c>
      <c r="H1961" s="319" t="s">
        <v>1421</v>
      </c>
      <c r="I1961" s="325" t="s">
        <v>5313</v>
      </c>
      <c r="J1961" s="308" t="s">
        <v>1423</v>
      </c>
      <c r="K1961" s="309" t="s">
        <v>781</v>
      </c>
      <c r="L1961" s="321" t="s">
        <v>781</v>
      </c>
      <c r="M1961" s="322" t="s">
        <v>781</v>
      </c>
      <c r="N1961" s="323" t="s">
        <v>5235</v>
      </c>
      <c r="O1961" s="350" t="s">
        <v>5236</v>
      </c>
      <c r="P1961" s="314" t="s">
        <v>5314</v>
      </c>
      <c r="S1961" s="314">
        <v>7009</v>
      </c>
      <c r="T1961" t="s">
        <v>281</v>
      </c>
    </row>
    <row r="1962" spans="1:20">
      <c r="A1962" s="314">
        <v>7009</v>
      </c>
      <c r="B1962" s="315" t="s">
        <v>10</v>
      </c>
      <c r="C1962" s="316" t="s">
        <v>754</v>
      </c>
      <c r="D1962" s="317" t="s">
        <v>192</v>
      </c>
      <c r="E1962" s="346" t="s">
        <v>781</v>
      </c>
      <c r="F1962" s="318" t="s">
        <v>20</v>
      </c>
      <c r="G1962" s="316">
        <v>7602</v>
      </c>
      <c r="H1962" s="319" t="s">
        <v>756</v>
      </c>
      <c r="I1962" s="320" t="s">
        <v>5315</v>
      </c>
      <c r="J1962" s="335" t="s">
        <v>781</v>
      </c>
      <c r="K1962" s="312" t="s">
        <v>758</v>
      </c>
      <c r="L1962" s="321" t="s">
        <v>549</v>
      </c>
      <c r="M1962" s="322" t="s">
        <v>781</v>
      </c>
      <c r="N1962" s="323" t="s">
        <v>781</v>
      </c>
      <c r="O1962" s="350" t="s">
        <v>781</v>
      </c>
      <c r="P1962" s="314" t="s">
        <v>5316</v>
      </c>
      <c r="S1962" s="314">
        <v>7009</v>
      </c>
      <c r="T1962" t="s">
        <v>281</v>
      </c>
    </row>
    <row r="1963" spans="1:20">
      <c r="A1963" s="314">
        <v>7009</v>
      </c>
      <c r="B1963" s="315" t="s">
        <v>11</v>
      </c>
      <c r="C1963" s="316" t="s">
        <v>761</v>
      </c>
      <c r="D1963" s="317" t="s">
        <v>195</v>
      </c>
      <c r="E1963" s="346" t="s">
        <v>781</v>
      </c>
      <c r="F1963" s="318" t="s">
        <v>110</v>
      </c>
      <c r="G1963" s="316">
        <v>2793.9</v>
      </c>
      <c r="H1963" s="319" t="s">
        <v>1467</v>
      </c>
      <c r="I1963" s="325" t="s">
        <v>5317</v>
      </c>
      <c r="J1963" s="308" t="s">
        <v>764</v>
      </c>
      <c r="K1963" s="347" t="s">
        <v>781</v>
      </c>
      <c r="L1963" s="321" t="s">
        <v>781</v>
      </c>
      <c r="M1963" s="322" t="s">
        <v>781</v>
      </c>
      <c r="N1963" s="323" t="s">
        <v>781</v>
      </c>
      <c r="O1963" s="350" t="s">
        <v>781</v>
      </c>
      <c r="P1963" s="314" t="s">
        <v>5318</v>
      </c>
      <c r="S1963" s="314">
        <v>7009</v>
      </c>
      <c r="T1963" t="s">
        <v>281</v>
      </c>
    </row>
    <row r="1964" spans="1:20">
      <c r="A1964" s="326">
        <v>3019</v>
      </c>
      <c r="B1964" s="327" t="s">
        <v>11</v>
      </c>
      <c r="C1964" s="304" t="s">
        <v>754</v>
      </c>
      <c r="D1964" s="304" t="s">
        <v>196</v>
      </c>
      <c r="E1964" s="304" t="s">
        <v>755</v>
      </c>
      <c r="F1964" s="328" t="s">
        <v>69</v>
      </c>
      <c r="G1964" s="304">
        <v>106</v>
      </c>
      <c r="H1964" s="304" t="s">
        <v>756</v>
      </c>
      <c r="I1964" s="333" t="s">
        <v>846</v>
      </c>
      <c r="J1964" s="308" t="s">
        <v>819</v>
      </c>
      <c r="K1964" s="334" t="s">
        <v>781</v>
      </c>
      <c r="L1964" s="332" t="s">
        <v>781</v>
      </c>
      <c r="M1964" s="304" t="s">
        <v>781</v>
      </c>
      <c r="N1964" s="304" t="s">
        <v>781</v>
      </c>
      <c r="O1964" s="326" t="s">
        <v>781</v>
      </c>
      <c r="P1964" s="326" t="s">
        <v>5319</v>
      </c>
      <c r="S1964" s="326">
        <v>3019</v>
      </c>
      <c r="T1964" t="s">
        <v>281</v>
      </c>
    </row>
    <row r="1965" spans="1:20">
      <c r="A1965" s="336">
        <v>3019</v>
      </c>
      <c r="B1965" s="337" t="s">
        <v>10</v>
      </c>
      <c r="C1965" s="317" t="s">
        <v>754</v>
      </c>
      <c r="D1965" s="317" t="s">
        <v>192</v>
      </c>
      <c r="E1965" s="317" t="s">
        <v>755</v>
      </c>
      <c r="F1965" s="338" t="s">
        <v>35</v>
      </c>
      <c r="G1965" s="339">
        <v>15797.83</v>
      </c>
      <c r="H1965" s="317" t="s">
        <v>756</v>
      </c>
      <c r="I1965" s="340" t="s">
        <v>757</v>
      </c>
      <c r="J1965" s="331" t="s">
        <v>781</v>
      </c>
      <c r="K1965" s="312" t="s">
        <v>758</v>
      </c>
      <c r="L1965" s="341" t="s">
        <v>549</v>
      </c>
      <c r="M1965" s="317" t="s">
        <v>781</v>
      </c>
      <c r="N1965" s="317" t="s">
        <v>781</v>
      </c>
      <c r="O1965" s="336" t="s">
        <v>781</v>
      </c>
      <c r="P1965" s="336" t="s">
        <v>5320</v>
      </c>
      <c r="S1965" s="336">
        <v>3019</v>
      </c>
      <c r="T1965" t="s">
        <v>281</v>
      </c>
    </row>
    <row r="1966" spans="1:20">
      <c r="A1966" s="314">
        <v>3019</v>
      </c>
      <c r="B1966" s="315" t="s">
        <v>11</v>
      </c>
      <c r="C1966" s="316" t="s">
        <v>761</v>
      </c>
      <c r="D1966" s="317" t="s">
        <v>195</v>
      </c>
      <c r="E1966" s="317" t="s">
        <v>781</v>
      </c>
      <c r="F1966" s="318" t="s">
        <v>110</v>
      </c>
      <c r="G1966" s="316">
        <v>1695.4</v>
      </c>
      <c r="H1966" s="316" t="s">
        <v>2991</v>
      </c>
      <c r="I1966" s="320" t="s">
        <v>5321</v>
      </c>
      <c r="J1966" s="308" t="s">
        <v>764</v>
      </c>
      <c r="K1966" s="309" t="s">
        <v>781</v>
      </c>
      <c r="L1966" s="321" t="s">
        <v>781</v>
      </c>
      <c r="M1966" s="322" t="s">
        <v>781</v>
      </c>
      <c r="N1966" s="323" t="s">
        <v>781</v>
      </c>
      <c r="O1966" s="324" t="s">
        <v>781</v>
      </c>
      <c r="P1966" s="314" t="s">
        <v>5322</v>
      </c>
      <c r="S1966" s="314">
        <v>3019</v>
      </c>
      <c r="T1966" t="s">
        <v>281</v>
      </c>
    </row>
    <row r="1967" spans="1:20">
      <c r="A1967" s="314">
        <v>3019</v>
      </c>
      <c r="B1967" s="315" t="s">
        <v>11</v>
      </c>
      <c r="C1967" s="316" t="s">
        <v>761</v>
      </c>
      <c r="D1967" s="317" t="s">
        <v>195</v>
      </c>
      <c r="E1967" s="317" t="s">
        <v>781</v>
      </c>
      <c r="F1967" s="318" t="s">
        <v>93</v>
      </c>
      <c r="G1967" s="316">
        <v>180</v>
      </c>
      <c r="H1967" s="316" t="s">
        <v>5323</v>
      </c>
      <c r="I1967" s="320" t="s">
        <v>5324</v>
      </c>
      <c r="J1967" s="308" t="s">
        <v>764</v>
      </c>
      <c r="K1967" s="309" t="s">
        <v>781</v>
      </c>
      <c r="L1967" s="321" t="s">
        <v>781</v>
      </c>
      <c r="M1967" s="322" t="s">
        <v>781</v>
      </c>
      <c r="N1967" s="323" t="s">
        <v>781</v>
      </c>
      <c r="O1967" s="324" t="s">
        <v>781</v>
      </c>
      <c r="P1967" s="314" t="s">
        <v>5325</v>
      </c>
      <c r="S1967" s="314">
        <v>3019</v>
      </c>
      <c r="T1967" t="s">
        <v>281</v>
      </c>
    </row>
    <row r="1968" spans="1:20">
      <c r="A1968" s="314">
        <v>3019</v>
      </c>
      <c r="B1968" s="315" t="s">
        <v>11</v>
      </c>
      <c r="C1968" s="316" t="s">
        <v>761</v>
      </c>
      <c r="D1968" s="317" t="s">
        <v>195</v>
      </c>
      <c r="E1968" s="317" t="s">
        <v>781</v>
      </c>
      <c r="F1968" s="318" t="s">
        <v>91</v>
      </c>
      <c r="G1968" s="316">
        <v>1930</v>
      </c>
      <c r="H1968" s="316" t="s">
        <v>5326</v>
      </c>
      <c r="I1968" s="320" t="s">
        <v>5327</v>
      </c>
      <c r="J1968" s="308" t="s">
        <v>764</v>
      </c>
      <c r="K1968" s="309" t="s">
        <v>781</v>
      </c>
      <c r="L1968" s="321" t="s">
        <v>781</v>
      </c>
      <c r="M1968" s="322" t="s">
        <v>781</v>
      </c>
      <c r="N1968" s="323" t="s">
        <v>781</v>
      </c>
      <c r="O1968" s="324" t="s">
        <v>781</v>
      </c>
      <c r="P1968" s="314" t="s">
        <v>5328</v>
      </c>
      <c r="S1968" s="314">
        <v>3019</v>
      </c>
      <c r="T1968" t="s">
        <v>281</v>
      </c>
    </row>
    <row r="1969" spans="1:20">
      <c r="A1969" s="314">
        <v>3019</v>
      </c>
      <c r="B1969" s="315" t="s">
        <v>11</v>
      </c>
      <c r="C1969" s="316" t="s">
        <v>761</v>
      </c>
      <c r="D1969" s="317" t="s">
        <v>195</v>
      </c>
      <c r="E1969" s="317" t="s">
        <v>781</v>
      </c>
      <c r="F1969" s="318" t="s">
        <v>93</v>
      </c>
      <c r="G1969" s="316">
        <v>29</v>
      </c>
      <c r="H1969" s="316" t="s">
        <v>2790</v>
      </c>
      <c r="I1969" s="320" t="s">
        <v>5329</v>
      </c>
      <c r="J1969" s="308" t="s">
        <v>764</v>
      </c>
      <c r="K1969" s="309" t="s">
        <v>781</v>
      </c>
      <c r="L1969" s="321" t="s">
        <v>781</v>
      </c>
      <c r="M1969" s="322" t="s">
        <v>781</v>
      </c>
      <c r="N1969" s="323" t="s">
        <v>781</v>
      </c>
      <c r="O1969" s="324" t="s">
        <v>781</v>
      </c>
      <c r="P1969" s="314" t="s">
        <v>5330</v>
      </c>
      <c r="S1969" s="314">
        <v>3019</v>
      </c>
      <c r="T1969" t="s">
        <v>281</v>
      </c>
    </row>
    <row r="1970" spans="1:20">
      <c r="A1970" s="314">
        <v>3019</v>
      </c>
      <c r="B1970" s="315" t="s">
        <v>11</v>
      </c>
      <c r="C1970" s="316" t="s">
        <v>761</v>
      </c>
      <c r="D1970" s="317" t="s">
        <v>195</v>
      </c>
      <c r="E1970" s="317" t="s">
        <v>781</v>
      </c>
      <c r="F1970" s="318" t="s">
        <v>105</v>
      </c>
      <c r="G1970" s="316">
        <v>2540</v>
      </c>
      <c r="H1970" s="316" t="s">
        <v>910</v>
      </c>
      <c r="I1970" s="320" t="s">
        <v>5331</v>
      </c>
      <c r="J1970" s="308" t="s">
        <v>764</v>
      </c>
      <c r="K1970" s="309" t="s">
        <v>781</v>
      </c>
      <c r="L1970" s="321" t="s">
        <v>781</v>
      </c>
      <c r="M1970" s="322" t="s">
        <v>781</v>
      </c>
      <c r="N1970" s="323" t="s">
        <v>781</v>
      </c>
      <c r="O1970" s="324" t="s">
        <v>781</v>
      </c>
      <c r="P1970" s="314" t="s">
        <v>5332</v>
      </c>
      <c r="S1970" s="314">
        <v>3019</v>
      </c>
      <c r="T1970" t="s">
        <v>281</v>
      </c>
    </row>
    <row r="1971" spans="1:20">
      <c r="A1971" s="314">
        <v>3019</v>
      </c>
      <c r="B1971" s="315" t="s">
        <v>11</v>
      </c>
      <c r="C1971" s="316" t="s">
        <v>761</v>
      </c>
      <c r="D1971" s="317" t="s">
        <v>195</v>
      </c>
      <c r="E1971" s="317" t="s">
        <v>781</v>
      </c>
      <c r="F1971" s="318" t="s">
        <v>91</v>
      </c>
      <c r="G1971" s="316">
        <v>755</v>
      </c>
      <c r="H1971" s="316" t="s">
        <v>5333</v>
      </c>
      <c r="I1971" s="320" t="s">
        <v>5334</v>
      </c>
      <c r="J1971" s="308" t="s">
        <v>764</v>
      </c>
      <c r="K1971" s="309" t="s">
        <v>781</v>
      </c>
      <c r="L1971" s="321" t="s">
        <v>781</v>
      </c>
      <c r="M1971" s="322" t="s">
        <v>781</v>
      </c>
      <c r="N1971" s="323" t="s">
        <v>781</v>
      </c>
      <c r="O1971" s="324" t="s">
        <v>781</v>
      </c>
      <c r="P1971" s="314" t="s">
        <v>5335</v>
      </c>
      <c r="S1971" s="314">
        <v>3019</v>
      </c>
      <c r="T1971" t="s">
        <v>281</v>
      </c>
    </row>
    <row r="1972" spans="1:20">
      <c r="A1972" s="314">
        <v>3019</v>
      </c>
      <c r="B1972" s="315" t="s">
        <v>11</v>
      </c>
      <c r="C1972" s="316" t="s">
        <v>761</v>
      </c>
      <c r="D1972" s="317" t="s">
        <v>195</v>
      </c>
      <c r="E1972" s="317" t="s">
        <v>781</v>
      </c>
      <c r="F1972" s="318" t="s">
        <v>110</v>
      </c>
      <c r="G1972" s="316">
        <v>2450</v>
      </c>
      <c r="H1972" s="316" t="s">
        <v>3521</v>
      </c>
      <c r="I1972" s="320" t="s">
        <v>5336</v>
      </c>
      <c r="J1972" s="308" t="s">
        <v>764</v>
      </c>
      <c r="K1972" s="309" t="s">
        <v>781</v>
      </c>
      <c r="L1972" s="321" t="s">
        <v>781</v>
      </c>
      <c r="M1972" s="322" t="s">
        <v>781</v>
      </c>
      <c r="N1972" s="323" t="s">
        <v>781</v>
      </c>
      <c r="O1972" s="324" t="s">
        <v>781</v>
      </c>
      <c r="P1972" s="314" t="s">
        <v>5337</v>
      </c>
      <c r="S1972" s="314">
        <v>3019</v>
      </c>
      <c r="T1972" t="s">
        <v>281</v>
      </c>
    </row>
    <row r="1973" spans="1:20">
      <c r="A1973" s="314">
        <v>3019</v>
      </c>
      <c r="B1973" s="315" t="s">
        <v>11</v>
      </c>
      <c r="C1973" s="316" t="s">
        <v>761</v>
      </c>
      <c r="D1973" s="317" t="s">
        <v>195</v>
      </c>
      <c r="E1973" s="317" t="s">
        <v>781</v>
      </c>
      <c r="F1973" s="318" t="s">
        <v>110</v>
      </c>
      <c r="G1973" s="316">
        <v>4949.93</v>
      </c>
      <c r="H1973" s="316" t="s">
        <v>4647</v>
      </c>
      <c r="I1973" s="320" t="s">
        <v>5338</v>
      </c>
      <c r="J1973" s="308" t="s">
        <v>764</v>
      </c>
      <c r="K1973" s="309" t="s">
        <v>781</v>
      </c>
      <c r="L1973" s="321" t="s">
        <v>781</v>
      </c>
      <c r="M1973" s="322" t="s">
        <v>781</v>
      </c>
      <c r="N1973" s="323" t="s">
        <v>781</v>
      </c>
      <c r="O1973" s="324" t="s">
        <v>781</v>
      </c>
      <c r="P1973" s="314" t="s">
        <v>5339</v>
      </c>
      <c r="S1973" s="314">
        <v>3019</v>
      </c>
      <c r="T1973" t="s">
        <v>281</v>
      </c>
    </row>
    <row r="1974" spans="1:20">
      <c r="A1974" s="314">
        <v>3019</v>
      </c>
      <c r="B1974" s="315" t="s">
        <v>11</v>
      </c>
      <c r="C1974" s="316" t="s">
        <v>761</v>
      </c>
      <c r="D1974" s="317" t="s">
        <v>195</v>
      </c>
      <c r="E1974" s="317" t="s">
        <v>781</v>
      </c>
      <c r="F1974" s="318" t="s">
        <v>110</v>
      </c>
      <c r="G1974" s="316">
        <v>2300.79</v>
      </c>
      <c r="H1974" s="316" t="s">
        <v>5340</v>
      </c>
      <c r="I1974" s="320" t="s">
        <v>5341</v>
      </c>
      <c r="J1974" s="308" t="s">
        <v>764</v>
      </c>
      <c r="K1974" s="309" t="s">
        <v>781</v>
      </c>
      <c r="L1974" s="321" t="s">
        <v>781</v>
      </c>
      <c r="M1974" s="322" t="s">
        <v>781</v>
      </c>
      <c r="N1974" s="323" t="s">
        <v>781</v>
      </c>
      <c r="O1974" s="324" t="s">
        <v>781</v>
      </c>
      <c r="P1974" s="314" t="s">
        <v>5342</v>
      </c>
      <c r="S1974" s="314">
        <v>3019</v>
      </c>
      <c r="T1974" t="s">
        <v>281</v>
      </c>
    </row>
    <row r="1975" spans="1:20">
      <c r="A1975" s="314">
        <v>3019</v>
      </c>
      <c r="B1975" s="315" t="s">
        <v>11</v>
      </c>
      <c r="C1975" s="316" t="s">
        <v>761</v>
      </c>
      <c r="D1975" s="317" t="s">
        <v>195</v>
      </c>
      <c r="E1975" s="317" t="s">
        <v>781</v>
      </c>
      <c r="F1975" s="318" t="s">
        <v>105</v>
      </c>
      <c r="G1975" s="316">
        <v>1260.68</v>
      </c>
      <c r="H1975" s="316" t="s">
        <v>5340</v>
      </c>
      <c r="I1975" s="320" t="s">
        <v>5341</v>
      </c>
      <c r="J1975" s="308" t="s">
        <v>764</v>
      </c>
      <c r="K1975" s="309" t="s">
        <v>781</v>
      </c>
      <c r="L1975" s="321" t="s">
        <v>781</v>
      </c>
      <c r="M1975" s="322" t="s">
        <v>781</v>
      </c>
      <c r="N1975" s="323" t="s">
        <v>781</v>
      </c>
      <c r="O1975" s="324" t="s">
        <v>781</v>
      </c>
      <c r="P1975" s="314" t="s">
        <v>5343</v>
      </c>
      <c r="S1975" s="314">
        <v>3019</v>
      </c>
      <c r="T1975" t="s">
        <v>281</v>
      </c>
    </row>
    <row r="1976" spans="1:20">
      <c r="A1976" s="314">
        <v>3019</v>
      </c>
      <c r="B1976" s="315" t="s">
        <v>11</v>
      </c>
      <c r="C1976" s="316" t="s">
        <v>761</v>
      </c>
      <c r="D1976" s="317" t="s">
        <v>195</v>
      </c>
      <c r="E1976" s="317" t="s">
        <v>781</v>
      </c>
      <c r="F1976" s="318" t="s">
        <v>93</v>
      </c>
      <c r="G1976" s="316">
        <v>295</v>
      </c>
      <c r="H1976" s="316" t="s">
        <v>1263</v>
      </c>
      <c r="I1976" s="320" t="s">
        <v>5344</v>
      </c>
      <c r="J1976" s="308" t="s">
        <v>764</v>
      </c>
      <c r="K1976" s="309" t="s">
        <v>781</v>
      </c>
      <c r="L1976" s="321" t="s">
        <v>781</v>
      </c>
      <c r="M1976" s="322" t="s">
        <v>781</v>
      </c>
      <c r="N1976" s="323" t="s">
        <v>781</v>
      </c>
      <c r="O1976" s="324" t="s">
        <v>781</v>
      </c>
      <c r="P1976" s="314" t="s">
        <v>5345</v>
      </c>
      <c r="S1976" s="314">
        <v>3019</v>
      </c>
      <c r="T1976" t="s">
        <v>281</v>
      </c>
    </row>
    <row r="1977" spans="1:20">
      <c r="A1977" s="314">
        <v>3019</v>
      </c>
      <c r="B1977" s="315" t="s">
        <v>11</v>
      </c>
      <c r="C1977" s="316" t="s">
        <v>761</v>
      </c>
      <c r="D1977" s="317" t="s">
        <v>195</v>
      </c>
      <c r="E1977" s="317" t="s">
        <v>781</v>
      </c>
      <c r="F1977" s="318" t="s">
        <v>110</v>
      </c>
      <c r="G1977" s="316">
        <v>5114.4399999999996</v>
      </c>
      <c r="H1977" s="316" t="s">
        <v>5346</v>
      </c>
      <c r="I1977" s="320" t="s">
        <v>5347</v>
      </c>
      <c r="J1977" s="308" t="s">
        <v>764</v>
      </c>
      <c r="K1977" s="309" t="s">
        <v>781</v>
      </c>
      <c r="L1977" s="321" t="s">
        <v>781</v>
      </c>
      <c r="M1977" s="322" t="s">
        <v>781</v>
      </c>
      <c r="N1977" s="323" t="s">
        <v>781</v>
      </c>
      <c r="O1977" s="324" t="s">
        <v>781</v>
      </c>
      <c r="P1977" s="314" t="s">
        <v>5348</v>
      </c>
      <c r="S1977" s="314">
        <v>3019</v>
      </c>
      <c r="T1977" t="s">
        <v>281</v>
      </c>
    </row>
    <row r="1978" spans="1:20">
      <c r="A1978" s="314">
        <v>3019</v>
      </c>
      <c r="B1978" s="315" t="s">
        <v>11</v>
      </c>
      <c r="C1978" s="316" t="s">
        <v>761</v>
      </c>
      <c r="D1978" s="317" t="s">
        <v>195</v>
      </c>
      <c r="E1978" s="317" t="s">
        <v>781</v>
      </c>
      <c r="F1978" s="318" t="s">
        <v>97</v>
      </c>
      <c r="G1978" s="316">
        <v>105</v>
      </c>
      <c r="H1978" s="316" t="s">
        <v>5349</v>
      </c>
      <c r="I1978" s="320" t="s">
        <v>5350</v>
      </c>
      <c r="J1978" s="308" t="s">
        <v>764</v>
      </c>
      <c r="K1978" s="309" t="s">
        <v>781</v>
      </c>
      <c r="L1978" s="321" t="s">
        <v>781</v>
      </c>
      <c r="M1978" s="322" t="s">
        <v>781</v>
      </c>
      <c r="N1978" s="323" t="s">
        <v>781</v>
      </c>
      <c r="O1978" s="324" t="s">
        <v>781</v>
      </c>
      <c r="P1978" s="314" t="s">
        <v>5351</v>
      </c>
      <c r="S1978" s="314">
        <v>3019</v>
      </c>
      <c r="T1978" t="s">
        <v>281</v>
      </c>
    </row>
    <row r="1979" spans="1:20">
      <c r="A1979" s="314">
        <v>3019</v>
      </c>
      <c r="B1979" s="315" t="s">
        <v>11</v>
      </c>
      <c r="C1979" s="316" t="s">
        <v>761</v>
      </c>
      <c r="D1979" s="317" t="s">
        <v>195</v>
      </c>
      <c r="E1979" s="317" t="s">
        <v>781</v>
      </c>
      <c r="F1979" s="318" t="s">
        <v>91</v>
      </c>
      <c r="G1979" s="316">
        <v>319.2</v>
      </c>
      <c r="H1979" s="316" t="s">
        <v>977</v>
      </c>
      <c r="I1979" s="320" t="s">
        <v>92</v>
      </c>
      <c r="J1979" s="308" t="s">
        <v>764</v>
      </c>
      <c r="K1979" s="309" t="s">
        <v>781</v>
      </c>
      <c r="L1979" s="321" t="s">
        <v>781</v>
      </c>
      <c r="M1979" s="322" t="s">
        <v>781</v>
      </c>
      <c r="N1979" s="323" t="s">
        <v>781</v>
      </c>
      <c r="O1979" s="324" t="s">
        <v>781</v>
      </c>
      <c r="P1979" s="314" t="s">
        <v>5352</v>
      </c>
      <c r="S1979" s="314">
        <v>3019</v>
      </c>
      <c r="T1979" t="s">
        <v>281</v>
      </c>
    </row>
    <row r="1980" spans="1:20">
      <c r="A1980" s="314">
        <v>3019</v>
      </c>
      <c r="B1980" s="315" t="s">
        <v>11</v>
      </c>
      <c r="C1980" s="316" t="s">
        <v>761</v>
      </c>
      <c r="D1980" s="317" t="s">
        <v>195</v>
      </c>
      <c r="E1980" s="317" t="s">
        <v>781</v>
      </c>
      <c r="F1980" s="318" t="s">
        <v>97</v>
      </c>
      <c r="G1980" s="316">
        <v>2060.4299999999998</v>
      </c>
      <c r="H1980" s="316" t="s">
        <v>5353</v>
      </c>
      <c r="I1980" s="320" t="s">
        <v>5354</v>
      </c>
      <c r="J1980" s="308" t="s">
        <v>764</v>
      </c>
      <c r="K1980" s="309" t="s">
        <v>781</v>
      </c>
      <c r="L1980" s="321" t="s">
        <v>781</v>
      </c>
      <c r="M1980" s="322" t="s">
        <v>781</v>
      </c>
      <c r="N1980" s="323" t="s">
        <v>781</v>
      </c>
      <c r="O1980" s="324" t="s">
        <v>781</v>
      </c>
      <c r="P1980" s="314" t="s">
        <v>5355</v>
      </c>
      <c r="S1980" s="314">
        <v>3019</v>
      </c>
      <c r="T1980" t="s">
        <v>281</v>
      </c>
    </row>
    <row r="1981" spans="1:20">
      <c r="A1981" s="314">
        <v>3019</v>
      </c>
      <c r="B1981" s="315" t="s">
        <v>11</v>
      </c>
      <c r="C1981" s="316" t="s">
        <v>761</v>
      </c>
      <c r="D1981" s="317" t="s">
        <v>195</v>
      </c>
      <c r="E1981" s="317" t="s">
        <v>781</v>
      </c>
      <c r="F1981" s="318" t="s">
        <v>93</v>
      </c>
      <c r="G1981" s="316">
        <v>244</v>
      </c>
      <c r="H1981" s="316" t="s">
        <v>2343</v>
      </c>
      <c r="I1981" s="320" t="s">
        <v>5356</v>
      </c>
      <c r="J1981" s="308" t="s">
        <v>764</v>
      </c>
      <c r="K1981" s="309" t="s">
        <v>781</v>
      </c>
      <c r="L1981" s="321" t="s">
        <v>781</v>
      </c>
      <c r="M1981" s="322" t="s">
        <v>781</v>
      </c>
      <c r="N1981" s="323" t="s">
        <v>781</v>
      </c>
      <c r="O1981" s="324" t="s">
        <v>781</v>
      </c>
      <c r="P1981" s="314" t="s">
        <v>5357</v>
      </c>
      <c r="S1981" s="314">
        <v>3019</v>
      </c>
      <c r="T1981" t="s">
        <v>281</v>
      </c>
    </row>
    <row r="1982" spans="1:20">
      <c r="A1982" s="314">
        <v>3019</v>
      </c>
      <c r="B1982" s="315" t="s">
        <v>11</v>
      </c>
      <c r="C1982" s="316" t="s">
        <v>761</v>
      </c>
      <c r="D1982" s="317" t="s">
        <v>195</v>
      </c>
      <c r="E1982" s="317" t="s">
        <v>781</v>
      </c>
      <c r="F1982" s="318" t="s">
        <v>97</v>
      </c>
      <c r="G1982" s="316">
        <v>45.86</v>
      </c>
      <c r="H1982" s="316" t="s">
        <v>5358</v>
      </c>
      <c r="I1982" s="320" t="s">
        <v>2139</v>
      </c>
      <c r="J1982" s="308" t="s">
        <v>764</v>
      </c>
      <c r="K1982" s="309" t="s">
        <v>781</v>
      </c>
      <c r="L1982" s="321" t="s">
        <v>781</v>
      </c>
      <c r="M1982" s="322" t="s">
        <v>781</v>
      </c>
      <c r="N1982" s="323" t="s">
        <v>781</v>
      </c>
      <c r="O1982" s="324" t="s">
        <v>781</v>
      </c>
      <c r="P1982" s="314" t="s">
        <v>5359</v>
      </c>
      <c r="S1982" s="314">
        <v>3019</v>
      </c>
      <c r="T1982" t="s">
        <v>281</v>
      </c>
    </row>
    <row r="1983" spans="1:20">
      <c r="A1983" s="314">
        <v>3019</v>
      </c>
      <c r="B1983" s="315" t="s">
        <v>11</v>
      </c>
      <c r="C1983" s="316" t="s">
        <v>761</v>
      </c>
      <c r="D1983" s="317" t="s">
        <v>195</v>
      </c>
      <c r="E1983" s="317" t="s">
        <v>781</v>
      </c>
      <c r="F1983" s="318" t="s">
        <v>105</v>
      </c>
      <c r="G1983" s="316">
        <v>531</v>
      </c>
      <c r="H1983" s="316" t="s">
        <v>1092</v>
      </c>
      <c r="I1983" s="320" t="s">
        <v>5360</v>
      </c>
      <c r="J1983" s="308" t="s">
        <v>764</v>
      </c>
      <c r="K1983" s="309" t="s">
        <v>781</v>
      </c>
      <c r="L1983" s="321" t="s">
        <v>781</v>
      </c>
      <c r="M1983" s="322" t="s">
        <v>781</v>
      </c>
      <c r="N1983" s="323" t="s">
        <v>781</v>
      </c>
      <c r="O1983" s="324" t="s">
        <v>781</v>
      </c>
      <c r="P1983" s="314" t="s">
        <v>5361</v>
      </c>
      <c r="S1983" s="314">
        <v>3019</v>
      </c>
      <c r="T1983" t="s">
        <v>281</v>
      </c>
    </row>
    <row r="1984" spans="1:20">
      <c r="A1984" s="314">
        <v>3019</v>
      </c>
      <c r="B1984" s="315" t="s">
        <v>11</v>
      </c>
      <c r="C1984" s="316" t="s">
        <v>761</v>
      </c>
      <c r="D1984" s="317" t="s">
        <v>195</v>
      </c>
      <c r="E1984" s="317" t="s">
        <v>781</v>
      </c>
      <c r="F1984" s="318" t="s">
        <v>69</v>
      </c>
      <c r="G1984" s="316">
        <v>1190</v>
      </c>
      <c r="H1984" s="316" t="s">
        <v>5362</v>
      </c>
      <c r="I1984" s="320" t="s">
        <v>5363</v>
      </c>
      <c r="J1984" s="308" t="s">
        <v>764</v>
      </c>
      <c r="K1984" s="309" t="s">
        <v>781</v>
      </c>
      <c r="L1984" s="321" t="s">
        <v>781</v>
      </c>
      <c r="M1984" s="322" t="s">
        <v>781</v>
      </c>
      <c r="N1984" s="323" t="s">
        <v>781</v>
      </c>
      <c r="O1984" s="324" t="s">
        <v>781</v>
      </c>
      <c r="P1984" s="314" t="s">
        <v>5364</v>
      </c>
      <c r="S1984" s="314">
        <v>3019</v>
      </c>
      <c r="T1984" t="s">
        <v>281</v>
      </c>
    </row>
    <row r="1985" spans="1:20">
      <c r="A1985" s="314">
        <v>3019</v>
      </c>
      <c r="B1985" s="315" t="s">
        <v>11</v>
      </c>
      <c r="C1985" s="316" t="s">
        <v>761</v>
      </c>
      <c r="D1985" s="317" t="s">
        <v>195</v>
      </c>
      <c r="E1985" s="317" t="s">
        <v>781</v>
      </c>
      <c r="F1985" s="318" t="s">
        <v>97</v>
      </c>
      <c r="G1985" s="316">
        <v>267</v>
      </c>
      <c r="H1985" s="316" t="s">
        <v>5365</v>
      </c>
      <c r="I1985" s="320" t="s">
        <v>5366</v>
      </c>
      <c r="J1985" s="308" t="s">
        <v>764</v>
      </c>
      <c r="K1985" s="309" t="s">
        <v>781</v>
      </c>
      <c r="L1985" s="321" t="s">
        <v>781</v>
      </c>
      <c r="M1985" s="322" t="s">
        <v>781</v>
      </c>
      <c r="N1985" s="323" t="s">
        <v>781</v>
      </c>
      <c r="O1985" s="324" t="s">
        <v>781</v>
      </c>
      <c r="P1985" s="314" t="s">
        <v>5367</v>
      </c>
      <c r="S1985" s="314">
        <v>3019</v>
      </c>
      <c r="T1985" t="s">
        <v>281</v>
      </c>
    </row>
    <row r="1986" spans="1:20">
      <c r="A1986" s="314">
        <v>3019</v>
      </c>
      <c r="B1986" s="315" t="s">
        <v>11</v>
      </c>
      <c r="C1986" s="316" t="s">
        <v>761</v>
      </c>
      <c r="D1986" s="317" t="s">
        <v>195</v>
      </c>
      <c r="E1986" s="317" t="s">
        <v>781</v>
      </c>
      <c r="F1986" s="318" t="s">
        <v>110</v>
      </c>
      <c r="G1986" s="316">
        <v>1815</v>
      </c>
      <c r="H1986" s="316" t="s">
        <v>5368</v>
      </c>
      <c r="I1986" s="320" t="s">
        <v>5369</v>
      </c>
      <c r="J1986" s="308" t="s">
        <v>764</v>
      </c>
      <c r="K1986" s="309" t="s">
        <v>781</v>
      </c>
      <c r="L1986" s="321" t="s">
        <v>781</v>
      </c>
      <c r="M1986" s="322" t="s">
        <v>781</v>
      </c>
      <c r="N1986" s="323" t="s">
        <v>781</v>
      </c>
      <c r="O1986" s="324" t="s">
        <v>781</v>
      </c>
      <c r="P1986" s="314" t="s">
        <v>5370</v>
      </c>
      <c r="S1986" s="314">
        <v>3019</v>
      </c>
      <c r="T1986" t="s">
        <v>281</v>
      </c>
    </row>
    <row r="1987" spans="1:20">
      <c r="A1987" s="314">
        <v>3019</v>
      </c>
      <c r="B1987" s="315" t="s">
        <v>11</v>
      </c>
      <c r="C1987" s="316" t="s">
        <v>761</v>
      </c>
      <c r="D1987" s="317" t="s">
        <v>195</v>
      </c>
      <c r="E1987" s="317" t="s">
        <v>781</v>
      </c>
      <c r="F1987" s="318" t="s">
        <v>110</v>
      </c>
      <c r="G1987" s="316">
        <v>2479.08</v>
      </c>
      <c r="H1987" s="316" t="s">
        <v>5371</v>
      </c>
      <c r="I1987" s="320" t="s">
        <v>5372</v>
      </c>
      <c r="J1987" s="308" t="s">
        <v>764</v>
      </c>
      <c r="K1987" s="309" t="s">
        <v>781</v>
      </c>
      <c r="L1987" s="321" t="s">
        <v>781</v>
      </c>
      <c r="M1987" s="322" t="s">
        <v>781</v>
      </c>
      <c r="N1987" s="323" t="s">
        <v>781</v>
      </c>
      <c r="O1987" s="324" t="s">
        <v>781</v>
      </c>
      <c r="P1987" s="314" t="s">
        <v>5373</v>
      </c>
      <c r="S1987" s="314">
        <v>3019</v>
      </c>
      <c r="T1987" t="s">
        <v>281</v>
      </c>
    </row>
    <row r="1988" spans="1:20">
      <c r="A1988" s="314">
        <v>3019</v>
      </c>
      <c r="B1988" s="315" t="s">
        <v>11</v>
      </c>
      <c r="C1988" s="316" t="s">
        <v>761</v>
      </c>
      <c r="D1988" s="317" t="s">
        <v>195</v>
      </c>
      <c r="E1988" s="317" t="s">
        <v>781</v>
      </c>
      <c r="F1988" s="318" t="s">
        <v>83</v>
      </c>
      <c r="G1988" s="316">
        <v>545.25</v>
      </c>
      <c r="H1988" s="316" t="s">
        <v>1431</v>
      </c>
      <c r="I1988" s="320" t="s">
        <v>1699</v>
      </c>
      <c r="J1988" s="308" t="s">
        <v>764</v>
      </c>
      <c r="K1988" s="309" t="s">
        <v>781</v>
      </c>
      <c r="L1988" s="321" t="s">
        <v>781</v>
      </c>
      <c r="M1988" s="322" t="s">
        <v>781</v>
      </c>
      <c r="N1988" s="323" t="s">
        <v>781</v>
      </c>
      <c r="O1988" s="324" t="s">
        <v>781</v>
      </c>
      <c r="P1988" s="314" t="s">
        <v>5374</v>
      </c>
      <c r="S1988" s="314">
        <v>3019</v>
      </c>
      <c r="T1988" t="s">
        <v>281</v>
      </c>
    </row>
    <row r="1989" spans="1:20">
      <c r="A1989" s="314">
        <v>3019</v>
      </c>
      <c r="B1989" s="315" t="s">
        <v>11</v>
      </c>
      <c r="C1989" s="316" t="s">
        <v>761</v>
      </c>
      <c r="D1989" s="317" t="s">
        <v>195</v>
      </c>
      <c r="E1989" s="317" t="s">
        <v>781</v>
      </c>
      <c r="F1989" s="318" t="s">
        <v>110</v>
      </c>
      <c r="G1989" s="316">
        <v>350</v>
      </c>
      <c r="H1989" s="316" t="s">
        <v>5375</v>
      </c>
      <c r="I1989" s="320" t="s">
        <v>5376</v>
      </c>
      <c r="J1989" s="308" t="s">
        <v>764</v>
      </c>
      <c r="K1989" s="309" t="s">
        <v>781</v>
      </c>
      <c r="L1989" s="321" t="s">
        <v>781</v>
      </c>
      <c r="M1989" s="322" t="s">
        <v>781</v>
      </c>
      <c r="N1989" s="323" t="s">
        <v>781</v>
      </c>
      <c r="O1989" s="324" t="s">
        <v>781</v>
      </c>
      <c r="P1989" s="314" t="s">
        <v>5377</v>
      </c>
      <c r="S1989" s="314">
        <v>3019</v>
      </c>
      <c r="T1989" t="s">
        <v>281</v>
      </c>
    </row>
    <row r="1990" spans="1:20">
      <c r="A1990" s="314">
        <v>3019</v>
      </c>
      <c r="B1990" s="315" t="s">
        <v>11</v>
      </c>
      <c r="C1990" s="316" t="s">
        <v>761</v>
      </c>
      <c r="D1990" s="317" t="s">
        <v>195</v>
      </c>
      <c r="E1990" s="317" t="s">
        <v>781</v>
      </c>
      <c r="F1990" s="318" t="s">
        <v>105</v>
      </c>
      <c r="G1990" s="316">
        <v>460.33</v>
      </c>
      <c r="H1990" s="316" t="s">
        <v>5378</v>
      </c>
      <c r="I1990" s="320" t="s">
        <v>5379</v>
      </c>
      <c r="J1990" s="308" t="s">
        <v>764</v>
      </c>
      <c r="K1990" s="309" t="s">
        <v>781</v>
      </c>
      <c r="L1990" s="321" t="s">
        <v>781</v>
      </c>
      <c r="M1990" s="322" t="s">
        <v>781</v>
      </c>
      <c r="N1990" s="323" t="s">
        <v>781</v>
      </c>
      <c r="O1990" s="324" t="s">
        <v>781</v>
      </c>
      <c r="P1990" s="314" t="s">
        <v>5380</v>
      </c>
      <c r="S1990" s="314">
        <v>3019</v>
      </c>
      <c r="T1990" t="s">
        <v>281</v>
      </c>
    </row>
    <row r="1991" spans="1:20">
      <c r="A1991" s="314">
        <v>3019</v>
      </c>
      <c r="B1991" s="315" t="s">
        <v>11</v>
      </c>
      <c r="C1991" s="316" t="s">
        <v>761</v>
      </c>
      <c r="D1991" s="317" t="s">
        <v>195</v>
      </c>
      <c r="E1991" s="317" t="s">
        <v>781</v>
      </c>
      <c r="F1991" s="318" t="s">
        <v>89</v>
      </c>
      <c r="G1991" s="316">
        <v>1050.0899999999999</v>
      </c>
      <c r="H1991" s="316" t="s">
        <v>5381</v>
      </c>
      <c r="I1991" s="320" t="s">
        <v>5382</v>
      </c>
      <c r="J1991" s="308" t="s">
        <v>764</v>
      </c>
      <c r="K1991" s="309" t="s">
        <v>781</v>
      </c>
      <c r="L1991" s="321" t="s">
        <v>781</v>
      </c>
      <c r="M1991" s="322" t="s">
        <v>781</v>
      </c>
      <c r="N1991" s="323" t="s">
        <v>781</v>
      </c>
      <c r="O1991" s="324" t="s">
        <v>781</v>
      </c>
      <c r="P1991" s="314" t="s">
        <v>5383</v>
      </c>
      <c r="S1991" s="314">
        <v>3019</v>
      </c>
      <c r="T1991" t="s">
        <v>281</v>
      </c>
    </row>
    <row r="1992" spans="1:20">
      <c r="A1992" s="314">
        <v>3019</v>
      </c>
      <c r="B1992" s="315" t="s">
        <v>11</v>
      </c>
      <c r="C1992" s="316" t="s">
        <v>761</v>
      </c>
      <c r="D1992" s="317" t="s">
        <v>195</v>
      </c>
      <c r="E1992" s="317" t="s">
        <v>781</v>
      </c>
      <c r="F1992" s="318" t="s">
        <v>97</v>
      </c>
      <c r="G1992" s="316">
        <v>584.36</v>
      </c>
      <c r="H1992" s="316" t="s">
        <v>5384</v>
      </c>
      <c r="I1992" s="320" t="s">
        <v>5385</v>
      </c>
      <c r="J1992" s="308" t="s">
        <v>764</v>
      </c>
      <c r="K1992" s="309" t="s">
        <v>781</v>
      </c>
      <c r="L1992" s="321" t="s">
        <v>781</v>
      </c>
      <c r="M1992" s="322" t="s">
        <v>781</v>
      </c>
      <c r="N1992" s="323" t="s">
        <v>781</v>
      </c>
      <c r="O1992" s="324" t="s">
        <v>781</v>
      </c>
      <c r="P1992" s="314" t="s">
        <v>5386</v>
      </c>
      <c r="S1992" s="314">
        <v>3019</v>
      </c>
      <c r="T1992" t="s">
        <v>281</v>
      </c>
    </row>
    <row r="1993" spans="1:20">
      <c r="A1993" s="314">
        <v>3019</v>
      </c>
      <c r="B1993" s="315" t="s">
        <v>11</v>
      </c>
      <c r="C1993" s="316" t="s">
        <v>761</v>
      </c>
      <c r="D1993" s="317" t="s">
        <v>195</v>
      </c>
      <c r="E1993" s="317" t="s">
        <v>781</v>
      </c>
      <c r="F1993" s="318" t="s">
        <v>91</v>
      </c>
      <c r="G1993" s="316">
        <v>318</v>
      </c>
      <c r="H1993" s="316" t="s">
        <v>5387</v>
      </c>
      <c r="I1993" s="320" t="s">
        <v>5324</v>
      </c>
      <c r="J1993" s="308" t="s">
        <v>764</v>
      </c>
      <c r="K1993" s="309" t="s">
        <v>781</v>
      </c>
      <c r="L1993" s="321" t="s">
        <v>781</v>
      </c>
      <c r="M1993" s="322" t="s">
        <v>781</v>
      </c>
      <c r="N1993" s="323" t="s">
        <v>781</v>
      </c>
      <c r="O1993" s="324" t="s">
        <v>781</v>
      </c>
      <c r="P1993" s="314" t="s">
        <v>5388</v>
      </c>
      <c r="S1993" s="314">
        <v>3019</v>
      </c>
      <c r="T1993" t="s">
        <v>281</v>
      </c>
    </row>
    <row r="1994" spans="1:20">
      <c r="A1994" s="314">
        <v>3019</v>
      </c>
      <c r="B1994" s="315" t="s">
        <v>11</v>
      </c>
      <c r="C1994" s="316" t="s">
        <v>761</v>
      </c>
      <c r="D1994" s="317" t="s">
        <v>195</v>
      </c>
      <c r="E1994" s="317" t="s">
        <v>781</v>
      </c>
      <c r="F1994" s="318" t="s">
        <v>110</v>
      </c>
      <c r="G1994" s="316">
        <v>63.59</v>
      </c>
      <c r="H1994" s="316" t="s">
        <v>5389</v>
      </c>
      <c r="I1994" s="320" t="s">
        <v>5390</v>
      </c>
      <c r="J1994" s="308" t="s">
        <v>764</v>
      </c>
      <c r="K1994" s="309" t="s">
        <v>781</v>
      </c>
      <c r="L1994" s="321" t="s">
        <v>781</v>
      </c>
      <c r="M1994" s="322" t="s">
        <v>781</v>
      </c>
      <c r="N1994" s="323" t="s">
        <v>781</v>
      </c>
      <c r="O1994" s="324" t="s">
        <v>781</v>
      </c>
      <c r="P1994" s="314" t="s">
        <v>5391</v>
      </c>
      <c r="S1994" s="314">
        <v>3019</v>
      </c>
      <c r="T1994" t="s">
        <v>281</v>
      </c>
    </row>
    <row r="1995" spans="1:20">
      <c r="A1995" s="314">
        <v>3019</v>
      </c>
      <c r="B1995" s="315" t="s">
        <v>11</v>
      </c>
      <c r="C1995" s="316" t="s">
        <v>761</v>
      </c>
      <c r="D1995" s="317" t="s">
        <v>195</v>
      </c>
      <c r="E1995" s="317" t="s">
        <v>781</v>
      </c>
      <c r="F1995" s="318" t="s">
        <v>93</v>
      </c>
      <c r="G1995" s="316">
        <v>1580.06</v>
      </c>
      <c r="H1995" s="316" t="s">
        <v>4318</v>
      </c>
      <c r="I1995" s="320" t="s">
        <v>5392</v>
      </c>
      <c r="J1995" s="308" t="s">
        <v>764</v>
      </c>
      <c r="K1995" s="309" t="s">
        <v>781</v>
      </c>
      <c r="L1995" s="321" t="s">
        <v>781</v>
      </c>
      <c r="M1995" s="322" t="s">
        <v>781</v>
      </c>
      <c r="N1995" s="323" t="s">
        <v>781</v>
      </c>
      <c r="O1995" s="324" t="s">
        <v>781</v>
      </c>
      <c r="P1995" s="314" t="s">
        <v>5393</v>
      </c>
      <c r="S1995" s="314">
        <v>3019</v>
      </c>
      <c r="T1995" t="s">
        <v>281</v>
      </c>
    </row>
    <row r="1996" spans="1:20">
      <c r="A1996" s="314">
        <v>3019</v>
      </c>
      <c r="B1996" s="315" t="s">
        <v>11</v>
      </c>
      <c r="C1996" s="316" t="s">
        <v>761</v>
      </c>
      <c r="D1996" s="317" t="s">
        <v>195</v>
      </c>
      <c r="E1996" s="317" t="s">
        <v>781</v>
      </c>
      <c r="F1996" s="318" t="s">
        <v>85</v>
      </c>
      <c r="G1996" s="316">
        <v>1832.31</v>
      </c>
      <c r="H1996" s="316" t="s">
        <v>828</v>
      </c>
      <c r="I1996" s="320" t="s">
        <v>5394</v>
      </c>
      <c r="J1996" s="308" t="s">
        <v>764</v>
      </c>
      <c r="K1996" s="309" t="s">
        <v>781</v>
      </c>
      <c r="L1996" s="321" t="s">
        <v>781</v>
      </c>
      <c r="M1996" s="322" t="s">
        <v>781</v>
      </c>
      <c r="N1996" s="323" t="s">
        <v>781</v>
      </c>
      <c r="O1996" s="324" t="s">
        <v>781</v>
      </c>
      <c r="P1996" s="314" t="s">
        <v>5395</v>
      </c>
      <c r="S1996" s="314">
        <v>3019</v>
      </c>
      <c r="T1996" t="s">
        <v>281</v>
      </c>
    </row>
    <row r="1997" spans="1:20">
      <c r="A1997" s="314">
        <v>3019</v>
      </c>
      <c r="B1997" s="315" t="s">
        <v>11</v>
      </c>
      <c r="C1997" s="316" t="s">
        <v>761</v>
      </c>
      <c r="D1997" s="317" t="s">
        <v>195</v>
      </c>
      <c r="E1997" s="317" t="s">
        <v>781</v>
      </c>
      <c r="F1997" s="318" t="s">
        <v>85</v>
      </c>
      <c r="G1997" s="316">
        <v>3000</v>
      </c>
      <c r="H1997" s="316" t="s">
        <v>828</v>
      </c>
      <c r="I1997" s="320" t="s">
        <v>5396</v>
      </c>
      <c r="J1997" s="308" t="s">
        <v>764</v>
      </c>
      <c r="K1997" s="309" t="s">
        <v>781</v>
      </c>
      <c r="L1997" s="321" t="s">
        <v>781</v>
      </c>
      <c r="M1997" s="322" t="s">
        <v>781</v>
      </c>
      <c r="N1997" s="323" t="s">
        <v>781</v>
      </c>
      <c r="O1997" s="324" t="s">
        <v>781</v>
      </c>
      <c r="P1997" s="314" t="s">
        <v>5397</v>
      </c>
      <c r="S1997" s="314">
        <v>3019</v>
      </c>
      <c r="T1997" t="s">
        <v>281</v>
      </c>
    </row>
    <row r="1998" spans="1:20">
      <c r="A1998" s="326">
        <v>3365</v>
      </c>
      <c r="B1998" s="327" t="s">
        <v>10</v>
      </c>
      <c r="C1998" s="304" t="s">
        <v>754</v>
      </c>
      <c r="D1998" s="304" t="s">
        <v>192</v>
      </c>
      <c r="E1998" s="304" t="s">
        <v>755</v>
      </c>
      <c r="F1998" s="328" t="s">
        <v>35</v>
      </c>
      <c r="G1998" s="329">
        <v>6771.17</v>
      </c>
      <c r="H1998" s="304" t="s">
        <v>756</v>
      </c>
      <c r="I1998" s="333" t="s">
        <v>757</v>
      </c>
      <c r="J1998" s="331" t="s">
        <v>781</v>
      </c>
      <c r="K1998" s="312" t="s">
        <v>758</v>
      </c>
      <c r="L1998" s="332" t="s">
        <v>549</v>
      </c>
      <c r="M1998" s="304" t="s">
        <v>781</v>
      </c>
      <c r="N1998" s="304" t="s">
        <v>781</v>
      </c>
      <c r="O1998" s="326" t="s">
        <v>781</v>
      </c>
      <c r="P1998" s="326" t="s">
        <v>5398</v>
      </c>
      <c r="S1998" s="326">
        <v>3365</v>
      </c>
      <c r="T1998" t="s">
        <v>281</v>
      </c>
    </row>
    <row r="1999" spans="1:20">
      <c r="A1999" s="301">
        <v>3365</v>
      </c>
      <c r="B1999" s="302" t="s">
        <v>11</v>
      </c>
      <c r="C1999" s="303" t="s">
        <v>761</v>
      </c>
      <c r="D1999" s="304" t="s">
        <v>195</v>
      </c>
      <c r="E1999" s="304" t="s">
        <v>781</v>
      </c>
      <c r="F1999" s="305" t="s">
        <v>110</v>
      </c>
      <c r="G1999" s="303">
        <v>42.36</v>
      </c>
      <c r="H1999" s="303" t="s">
        <v>5399</v>
      </c>
      <c r="I1999" s="344" t="s">
        <v>5400</v>
      </c>
      <c r="J1999" s="308" t="s">
        <v>781</v>
      </c>
      <c r="K1999" s="309" t="s">
        <v>781</v>
      </c>
      <c r="L1999" s="310" t="s">
        <v>781</v>
      </c>
      <c r="M1999" s="311" t="s">
        <v>781</v>
      </c>
      <c r="N1999" s="312" t="s">
        <v>781</v>
      </c>
      <c r="O1999" s="313" t="s">
        <v>781</v>
      </c>
      <c r="P1999" s="301" t="s">
        <v>5401</v>
      </c>
      <c r="S1999" s="301">
        <v>3365</v>
      </c>
      <c r="T1999" t="s">
        <v>281</v>
      </c>
    </row>
    <row r="2000" spans="1:20">
      <c r="A2000" s="314">
        <v>3365</v>
      </c>
      <c r="B2000" s="315" t="s">
        <v>11</v>
      </c>
      <c r="C2000" s="316" t="s">
        <v>761</v>
      </c>
      <c r="D2000" s="317" t="s">
        <v>195</v>
      </c>
      <c r="E2000" s="317" t="s">
        <v>781</v>
      </c>
      <c r="F2000" s="318" t="s">
        <v>97</v>
      </c>
      <c r="G2000" s="316">
        <v>25.97</v>
      </c>
      <c r="H2000" s="316" t="s">
        <v>5402</v>
      </c>
      <c r="I2000" s="320" t="s">
        <v>5403</v>
      </c>
      <c r="J2000" s="308" t="s">
        <v>781</v>
      </c>
      <c r="K2000" s="309" t="s">
        <v>781</v>
      </c>
      <c r="L2000" s="321" t="s">
        <v>781</v>
      </c>
      <c r="M2000" s="322" t="s">
        <v>781</v>
      </c>
      <c r="N2000" s="323" t="s">
        <v>781</v>
      </c>
      <c r="O2000" s="324" t="s">
        <v>781</v>
      </c>
      <c r="P2000" s="314" t="s">
        <v>5404</v>
      </c>
      <c r="S2000" s="314">
        <v>3365</v>
      </c>
      <c r="T2000" t="s">
        <v>281</v>
      </c>
    </row>
    <row r="2001" spans="1:20">
      <c r="A2001" s="314">
        <v>3365</v>
      </c>
      <c r="B2001" s="315" t="s">
        <v>11</v>
      </c>
      <c r="C2001" s="316" t="s">
        <v>761</v>
      </c>
      <c r="D2001" s="317" t="s">
        <v>195</v>
      </c>
      <c r="E2001" s="317" t="s">
        <v>781</v>
      </c>
      <c r="F2001" s="318" t="s">
        <v>105</v>
      </c>
      <c r="G2001" s="316">
        <v>725</v>
      </c>
      <c r="H2001" s="316" t="s">
        <v>5405</v>
      </c>
      <c r="I2001" s="320" t="s">
        <v>5406</v>
      </c>
      <c r="J2001" s="308" t="s">
        <v>781</v>
      </c>
      <c r="K2001" s="309" t="s">
        <v>781</v>
      </c>
      <c r="L2001" s="321" t="s">
        <v>781</v>
      </c>
      <c r="M2001" s="322" t="s">
        <v>781</v>
      </c>
      <c r="N2001" s="323" t="s">
        <v>781</v>
      </c>
      <c r="O2001" s="324" t="s">
        <v>781</v>
      </c>
      <c r="P2001" s="314" t="s">
        <v>5407</v>
      </c>
      <c r="S2001" s="314">
        <v>3365</v>
      </c>
      <c r="T2001" t="s">
        <v>281</v>
      </c>
    </row>
    <row r="2002" spans="1:20">
      <c r="A2002" s="314">
        <v>3365</v>
      </c>
      <c r="B2002" s="315" t="s">
        <v>11</v>
      </c>
      <c r="C2002" s="316" t="s">
        <v>761</v>
      </c>
      <c r="D2002" s="317" t="s">
        <v>195</v>
      </c>
      <c r="E2002" s="317" t="s">
        <v>781</v>
      </c>
      <c r="F2002" s="318" t="s">
        <v>105</v>
      </c>
      <c r="G2002" s="316">
        <v>725</v>
      </c>
      <c r="H2002" s="316" t="s">
        <v>5405</v>
      </c>
      <c r="I2002" s="320" t="s">
        <v>5408</v>
      </c>
      <c r="J2002" s="308" t="s">
        <v>781</v>
      </c>
      <c r="K2002" s="309" t="s">
        <v>781</v>
      </c>
      <c r="L2002" s="321" t="s">
        <v>781</v>
      </c>
      <c r="M2002" s="322" t="s">
        <v>781</v>
      </c>
      <c r="N2002" s="323" t="s">
        <v>781</v>
      </c>
      <c r="O2002" s="324" t="s">
        <v>781</v>
      </c>
      <c r="P2002" s="314" t="s">
        <v>5409</v>
      </c>
      <c r="S2002" s="314">
        <v>3365</v>
      </c>
      <c r="T2002" t="s">
        <v>281</v>
      </c>
    </row>
    <row r="2003" spans="1:20">
      <c r="A2003" s="314">
        <v>3365</v>
      </c>
      <c r="B2003" s="315" t="s">
        <v>11</v>
      </c>
      <c r="C2003" s="316" t="s">
        <v>761</v>
      </c>
      <c r="D2003" s="317" t="s">
        <v>195</v>
      </c>
      <c r="E2003" s="317" t="s">
        <v>781</v>
      </c>
      <c r="F2003" s="318" t="s">
        <v>105</v>
      </c>
      <c r="G2003" s="316">
        <v>590</v>
      </c>
      <c r="H2003" s="316" t="s">
        <v>5405</v>
      </c>
      <c r="I2003" s="320" t="s">
        <v>5410</v>
      </c>
      <c r="J2003" s="308" t="s">
        <v>781</v>
      </c>
      <c r="K2003" s="309" t="s">
        <v>781</v>
      </c>
      <c r="L2003" s="321" t="s">
        <v>781</v>
      </c>
      <c r="M2003" s="322" t="s">
        <v>781</v>
      </c>
      <c r="N2003" s="323" t="s">
        <v>781</v>
      </c>
      <c r="O2003" s="324" t="s">
        <v>781</v>
      </c>
      <c r="P2003" s="314" t="s">
        <v>5411</v>
      </c>
      <c r="S2003" s="314">
        <v>3365</v>
      </c>
      <c r="T2003" t="s">
        <v>281</v>
      </c>
    </row>
    <row r="2004" spans="1:20">
      <c r="A2004" s="314">
        <v>3365</v>
      </c>
      <c r="B2004" s="315" t="s">
        <v>11</v>
      </c>
      <c r="C2004" s="316" t="s">
        <v>761</v>
      </c>
      <c r="D2004" s="317" t="s">
        <v>195</v>
      </c>
      <c r="E2004" s="317" t="s">
        <v>781</v>
      </c>
      <c r="F2004" s="318" t="s">
        <v>107</v>
      </c>
      <c r="G2004" s="316">
        <v>1698.69</v>
      </c>
      <c r="H2004" s="316" t="s">
        <v>4276</v>
      </c>
      <c r="I2004" s="320" t="s">
        <v>5412</v>
      </c>
      <c r="J2004" s="308" t="s">
        <v>781</v>
      </c>
      <c r="K2004" s="309" t="s">
        <v>781</v>
      </c>
      <c r="L2004" s="321" t="s">
        <v>781</v>
      </c>
      <c r="M2004" s="322" t="s">
        <v>781</v>
      </c>
      <c r="N2004" s="323" t="s">
        <v>781</v>
      </c>
      <c r="O2004" s="324" t="s">
        <v>781</v>
      </c>
      <c r="P2004" s="314" t="s">
        <v>5413</v>
      </c>
      <c r="S2004" s="314">
        <v>3365</v>
      </c>
      <c r="T2004" t="s">
        <v>281</v>
      </c>
    </row>
    <row r="2005" spans="1:20">
      <c r="A2005" s="314">
        <v>3365</v>
      </c>
      <c r="B2005" s="315" t="s">
        <v>11</v>
      </c>
      <c r="C2005" s="316" t="s">
        <v>761</v>
      </c>
      <c r="D2005" s="317" t="s">
        <v>195</v>
      </c>
      <c r="E2005" s="317" t="s">
        <v>781</v>
      </c>
      <c r="F2005" s="318" t="s">
        <v>105</v>
      </c>
      <c r="G2005" s="316">
        <v>725</v>
      </c>
      <c r="H2005" s="316" t="s">
        <v>5405</v>
      </c>
      <c r="I2005" s="320" t="s">
        <v>5414</v>
      </c>
      <c r="J2005" s="308" t="s">
        <v>781</v>
      </c>
      <c r="K2005" s="309" t="s">
        <v>781</v>
      </c>
      <c r="L2005" s="321" t="s">
        <v>781</v>
      </c>
      <c r="M2005" s="322" t="s">
        <v>781</v>
      </c>
      <c r="N2005" s="323" t="s">
        <v>781</v>
      </c>
      <c r="O2005" s="324" t="s">
        <v>781</v>
      </c>
      <c r="P2005" s="314" t="s">
        <v>5415</v>
      </c>
      <c r="S2005" s="314">
        <v>3365</v>
      </c>
      <c r="T2005" t="s">
        <v>281</v>
      </c>
    </row>
    <row r="2006" spans="1:20">
      <c r="A2006" s="314">
        <v>3365</v>
      </c>
      <c r="B2006" s="315" t="s">
        <v>11</v>
      </c>
      <c r="C2006" s="316" t="s">
        <v>761</v>
      </c>
      <c r="D2006" s="317" t="s">
        <v>195</v>
      </c>
      <c r="E2006" s="317" t="s">
        <v>781</v>
      </c>
      <c r="F2006" s="318" t="s">
        <v>105</v>
      </c>
      <c r="G2006" s="316">
        <v>321.45</v>
      </c>
      <c r="H2006" s="316" t="s">
        <v>5405</v>
      </c>
      <c r="I2006" s="320" t="s">
        <v>5416</v>
      </c>
      <c r="J2006" s="308" t="s">
        <v>781</v>
      </c>
      <c r="K2006" s="309" t="s">
        <v>781</v>
      </c>
      <c r="L2006" s="321" t="s">
        <v>781</v>
      </c>
      <c r="M2006" s="322" t="s">
        <v>781</v>
      </c>
      <c r="N2006" s="323" t="s">
        <v>781</v>
      </c>
      <c r="O2006" s="324" t="s">
        <v>781</v>
      </c>
      <c r="P2006" s="314" t="s">
        <v>5417</v>
      </c>
      <c r="S2006" s="314">
        <v>3365</v>
      </c>
      <c r="T2006" t="s">
        <v>281</v>
      </c>
    </row>
    <row r="2007" spans="1:20">
      <c r="A2007" s="314">
        <v>3365</v>
      </c>
      <c r="B2007" s="315" t="s">
        <v>11</v>
      </c>
      <c r="C2007" s="316" t="s">
        <v>761</v>
      </c>
      <c r="D2007" s="317" t="s">
        <v>195</v>
      </c>
      <c r="E2007" s="317" t="s">
        <v>781</v>
      </c>
      <c r="F2007" s="318" t="s">
        <v>97</v>
      </c>
      <c r="G2007" s="316">
        <v>671.42</v>
      </c>
      <c r="H2007" s="316" t="s">
        <v>5418</v>
      </c>
      <c r="I2007" s="320" t="s">
        <v>5419</v>
      </c>
      <c r="J2007" s="308" t="s">
        <v>781</v>
      </c>
      <c r="K2007" s="309" t="s">
        <v>781</v>
      </c>
      <c r="L2007" s="321" t="s">
        <v>781</v>
      </c>
      <c r="M2007" s="322" t="s">
        <v>781</v>
      </c>
      <c r="N2007" s="323" t="s">
        <v>781</v>
      </c>
      <c r="O2007" s="324" t="s">
        <v>781</v>
      </c>
      <c r="P2007" s="314" t="s">
        <v>5420</v>
      </c>
      <c r="S2007" s="314">
        <v>3365</v>
      </c>
      <c r="T2007" t="s">
        <v>281</v>
      </c>
    </row>
    <row r="2008" spans="1:20">
      <c r="A2008" s="314">
        <v>3365</v>
      </c>
      <c r="B2008" s="315" t="s">
        <v>11</v>
      </c>
      <c r="C2008" s="316" t="s">
        <v>761</v>
      </c>
      <c r="D2008" s="317" t="s">
        <v>195</v>
      </c>
      <c r="E2008" s="317" t="s">
        <v>781</v>
      </c>
      <c r="F2008" s="318" t="s">
        <v>85</v>
      </c>
      <c r="G2008" s="316">
        <v>986.29</v>
      </c>
      <c r="H2008" s="316" t="s">
        <v>2538</v>
      </c>
      <c r="I2008" s="320" t="s">
        <v>5421</v>
      </c>
      <c r="J2008" s="308" t="s">
        <v>781</v>
      </c>
      <c r="K2008" s="309" t="s">
        <v>781</v>
      </c>
      <c r="L2008" s="321" t="s">
        <v>781</v>
      </c>
      <c r="M2008" s="322" t="s">
        <v>781</v>
      </c>
      <c r="N2008" s="323" t="s">
        <v>781</v>
      </c>
      <c r="O2008" s="324" t="s">
        <v>781</v>
      </c>
      <c r="P2008" s="314" t="s">
        <v>5422</v>
      </c>
      <c r="S2008" s="314">
        <v>3365</v>
      </c>
      <c r="T2008" t="s">
        <v>281</v>
      </c>
    </row>
    <row r="2009" spans="1:20">
      <c r="A2009" s="314">
        <v>3365</v>
      </c>
      <c r="B2009" s="315" t="s">
        <v>11</v>
      </c>
      <c r="C2009" s="316" t="s">
        <v>761</v>
      </c>
      <c r="D2009" s="317" t="s">
        <v>195</v>
      </c>
      <c r="E2009" s="317" t="s">
        <v>781</v>
      </c>
      <c r="F2009" s="318" t="s">
        <v>85</v>
      </c>
      <c r="G2009" s="316">
        <v>1100</v>
      </c>
      <c r="H2009" s="316" t="s">
        <v>1597</v>
      </c>
      <c r="I2009" s="320" t="s">
        <v>5423</v>
      </c>
      <c r="J2009" s="308" t="s">
        <v>781</v>
      </c>
      <c r="K2009" s="309" t="s">
        <v>781</v>
      </c>
      <c r="L2009" s="321" t="s">
        <v>781</v>
      </c>
      <c r="M2009" s="322" t="s">
        <v>781</v>
      </c>
      <c r="N2009" s="323" t="s">
        <v>781</v>
      </c>
      <c r="O2009" s="324" t="s">
        <v>781</v>
      </c>
      <c r="P2009" s="314" t="s">
        <v>5424</v>
      </c>
      <c r="S2009" s="314">
        <v>3365</v>
      </c>
      <c r="T2009" t="s">
        <v>281</v>
      </c>
    </row>
    <row r="2010" spans="1:20">
      <c r="A2010" s="314">
        <v>3365</v>
      </c>
      <c r="B2010" s="315" t="s">
        <v>11</v>
      </c>
      <c r="C2010" s="316" t="s">
        <v>761</v>
      </c>
      <c r="D2010" s="317" t="s">
        <v>195</v>
      </c>
      <c r="E2010" s="317" t="s">
        <v>781</v>
      </c>
      <c r="F2010" s="318" t="s">
        <v>83</v>
      </c>
      <c r="G2010" s="316">
        <v>173.11</v>
      </c>
      <c r="H2010" s="316" t="s">
        <v>2316</v>
      </c>
      <c r="I2010" s="320" t="s">
        <v>3237</v>
      </c>
      <c r="J2010" s="308" t="s">
        <v>781</v>
      </c>
      <c r="K2010" s="309" t="s">
        <v>781</v>
      </c>
      <c r="L2010" s="321" t="s">
        <v>781</v>
      </c>
      <c r="M2010" s="322" t="s">
        <v>781</v>
      </c>
      <c r="N2010" s="323" t="s">
        <v>781</v>
      </c>
      <c r="O2010" s="324" t="s">
        <v>781</v>
      </c>
      <c r="P2010" s="314" t="s">
        <v>5425</v>
      </c>
      <c r="S2010" s="314">
        <v>3365</v>
      </c>
      <c r="T2010" t="s">
        <v>281</v>
      </c>
    </row>
    <row r="2011" spans="1:20">
      <c r="A2011" s="314">
        <v>3365</v>
      </c>
      <c r="B2011" s="315" t="s">
        <v>11</v>
      </c>
      <c r="C2011" s="316" t="s">
        <v>761</v>
      </c>
      <c r="D2011" s="317" t="s">
        <v>195</v>
      </c>
      <c r="E2011" s="317" t="s">
        <v>781</v>
      </c>
      <c r="F2011" s="318" t="s">
        <v>107</v>
      </c>
      <c r="G2011" s="316">
        <v>1429.8</v>
      </c>
      <c r="H2011" s="316" t="s">
        <v>3685</v>
      </c>
      <c r="I2011" s="320" t="s">
        <v>5426</v>
      </c>
      <c r="J2011" s="308" t="s">
        <v>781</v>
      </c>
      <c r="K2011" s="309" t="s">
        <v>781</v>
      </c>
      <c r="L2011" s="321" t="s">
        <v>781</v>
      </c>
      <c r="M2011" s="322" t="s">
        <v>781</v>
      </c>
      <c r="N2011" s="323" t="s">
        <v>781</v>
      </c>
      <c r="O2011" s="324" t="s">
        <v>781</v>
      </c>
      <c r="P2011" s="314" t="s">
        <v>5427</v>
      </c>
      <c r="S2011" s="314">
        <v>3365</v>
      </c>
      <c r="T2011" t="s">
        <v>281</v>
      </c>
    </row>
    <row r="2012" spans="1:20">
      <c r="A2012" s="326">
        <v>3310</v>
      </c>
      <c r="B2012" s="327" t="s">
        <v>10</v>
      </c>
      <c r="C2012" s="304" t="s">
        <v>754</v>
      </c>
      <c r="D2012" s="304" t="s">
        <v>192</v>
      </c>
      <c r="E2012" s="304" t="s">
        <v>755</v>
      </c>
      <c r="F2012" s="328" t="s">
        <v>35</v>
      </c>
      <c r="G2012" s="329">
        <v>1082.05</v>
      </c>
      <c r="H2012" s="304" t="s">
        <v>756</v>
      </c>
      <c r="I2012" s="333" t="s">
        <v>757</v>
      </c>
      <c r="J2012" s="331" t="s">
        <v>781</v>
      </c>
      <c r="K2012" s="312" t="s">
        <v>758</v>
      </c>
      <c r="L2012" s="332" t="s">
        <v>549</v>
      </c>
      <c r="M2012" s="304" t="s">
        <v>781</v>
      </c>
      <c r="N2012" s="304" t="s">
        <v>781</v>
      </c>
      <c r="O2012" s="326" t="s">
        <v>781</v>
      </c>
      <c r="P2012" s="326" t="s">
        <v>5428</v>
      </c>
      <c r="S2012" s="326">
        <v>3310</v>
      </c>
      <c r="T2012" t="s">
        <v>281</v>
      </c>
    </row>
    <row r="2013" spans="1:20">
      <c r="A2013" s="301">
        <v>3310</v>
      </c>
      <c r="B2013" s="302" t="s">
        <v>11</v>
      </c>
      <c r="C2013" s="303" t="s">
        <v>761</v>
      </c>
      <c r="D2013" s="304" t="s">
        <v>195</v>
      </c>
      <c r="E2013" s="304" t="s">
        <v>781</v>
      </c>
      <c r="F2013" s="305" t="s">
        <v>89</v>
      </c>
      <c r="G2013" s="303">
        <v>1745</v>
      </c>
      <c r="H2013" s="303" t="s">
        <v>5429</v>
      </c>
      <c r="I2013" s="344" t="s">
        <v>3855</v>
      </c>
      <c r="J2013" s="308" t="s">
        <v>764</v>
      </c>
      <c r="K2013" s="309" t="s">
        <v>781</v>
      </c>
      <c r="L2013" s="310" t="s">
        <v>781</v>
      </c>
      <c r="M2013" s="311" t="s">
        <v>781</v>
      </c>
      <c r="N2013" s="312" t="s">
        <v>781</v>
      </c>
      <c r="O2013" s="313" t="s">
        <v>781</v>
      </c>
      <c r="P2013" s="301" t="s">
        <v>5430</v>
      </c>
      <c r="S2013" s="301">
        <v>3310</v>
      </c>
      <c r="T2013" t="s">
        <v>281</v>
      </c>
    </row>
    <row r="2014" spans="1:20">
      <c r="A2014" s="314">
        <v>3310</v>
      </c>
      <c r="B2014" s="315" t="s">
        <v>11</v>
      </c>
      <c r="C2014" s="316" t="s">
        <v>761</v>
      </c>
      <c r="D2014" s="317" t="s">
        <v>195</v>
      </c>
      <c r="E2014" s="317" t="s">
        <v>781</v>
      </c>
      <c r="F2014" s="318" t="s">
        <v>83</v>
      </c>
      <c r="G2014" s="316">
        <v>350</v>
      </c>
      <c r="H2014" s="316" t="s">
        <v>4537</v>
      </c>
      <c r="I2014" s="320" t="s">
        <v>5431</v>
      </c>
      <c r="J2014" s="308" t="s">
        <v>764</v>
      </c>
      <c r="K2014" s="309" t="s">
        <v>781</v>
      </c>
      <c r="L2014" s="321" t="s">
        <v>781</v>
      </c>
      <c r="M2014" s="322" t="s">
        <v>781</v>
      </c>
      <c r="N2014" s="323" t="s">
        <v>781</v>
      </c>
      <c r="O2014" s="324" t="s">
        <v>781</v>
      </c>
      <c r="P2014" s="314" t="s">
        <v>5432</v>
      </c>
      <c r="S2014" s="314">
        <v>3310</v>
      </c>
      <c r="T2014" t="s">
        <v>281</v>
      </c>
    </row>
    <row r="2015" spans="1:20">
      <c r="A2015" s="314">
        <v>3310</v>
      </c>
      <c r="B2015" s="315" t="s">
        <v>11</v>
      </c>
      <c r="C2015" s="316" t="s">
        <v>761</v>
      </c>
      <c r="D2015" s="317" t="s">
        <v>195</v>
      </c>
      <c r="E2015" s="317" t="s">
        <v>781</v>
      </c>
      <c r="F2015" s="318" t="s">
        <v>93</v>
      </c>
      <c r="G2015" s="316">
        <v>624</v>
      </c>
      <c r="H2015" s="316" t="s">
        <v>2790</v>
      </c>
      <c r="I2015" s="320" t="s">
        <v>5433</v>
      </c>
      <c r="J2015" s="308" t="s">
        <v>764</v>
      </c>
      <c r="K2015" s="309" t="s">
        <v>781</v>
      </c>
      <c r="L2015" s="321" t="s">
        <v>781</v>
      </c>
      <c r="M2015" s="322" t="s">
        <v>781</v>
      </c>
      <c r="N2015" s="323" t="s">
        <v>781</v>
      </c>
      <c r="O2015" s="324" t="s">
        <v>781</v>
      </c>
      <c r="P2015" s="314" t="s">
        <v>5434</v>
      </c>
      <c r="S2015" s="314">
        <v>3310</v>
      </c>
      <c r="T2015" t="s">
        <v>281</v>
      </c>
    </row>
    <row r="2016" spans="1:20">
      <c r="A2016" s="314">
        <v>3310</v>
      </c>
      <c r="B2016" s="315" t="s">
        <v>11</v>
      </c>
      <c r="C2016" s="316" t="s">
        <v>761</v>
      </c>
      <c r="D2016" s="317" t="s">
        <v>195</v>
      </c>
      <c r="E2016" s="317" t="s">
        <v>781</v>
      </c>
      <c r="F2016" s="318" t="s">
        <v>79</v>
      </c>
      <c r="G2016" s="316">
        <v>285.68</v>
      </c>
      <c r="H2016" s="316" t="s">
        <v>5435</v>
      </c>
      <c r="I2016" s="320" t="s">
        <v>4154</v>
      </c>
      <c r="J2016" s="308" t="s">
        <v>764</v>
      </c>
      <c r="K2016" s="309" t="s">
        <v>781</v>
      </c>
      <c r="L2016" s="321" t="s">
        <v>781</v>
      </c>
      <c r="M2016" s="322" t="s">
        <v>781</v>
      </c>
      <c r="N2016" s="323" t="s">
        <v>781</v>
      </c>
      <c r="O2016" s="324" t="s">
        <v>781</v>
      </c>
      <c r="P2016" s="314" t="s">
        <v>5436</v>
      </c>
      <c r="S2016" s="314">
        <v>3310</v>
      </c>
      <c r="T2016" t="s">
        <v>281</v>
      </c>
    </row>
    <row r="2017" spans="1:20">
      <c r="A2017" s="326">
        <v>2178</v>
      </c>
      <c r="B2017" s="327" t="s">
        <v>10</v>
      </c>
      <c r="C2017" s="304" t="s">
        <v>754</v>
      </c>
      <c r="D2017" s="304" t="s">
        <v>192</v>
      </c>
      <c r="E2017" s="304" t="s">
        <v>755</v>
      </c>
      <c r="F2017" s="328" t="s">
        <v>35</v>
      </c>
      <c r="G2017" s="329">
        <v>4679.79</v>
      </c>
      <c r="H2017" s="304" t="s">
        <v>756</v>
      </c>
      <c r="I2017" s="333" t="s">
        <v>757</v>
      </c>
      <c r="J2017" s="331" t="s">
        <v>781</v>
      </c>
      <c r="K2017" s="312" t="s">
        <v>758</v>
      </c>
      <c r="L2017" s="332" t="s">
        <v>549</v>
      </c>
      <c r="M2017" s="304" t="s">
        <v>781</v>
      </c>
      <c r="N2017" s="304" t="s">
        <v>781</v>
      </c>
      <c r="O2017" s="326" t="s">
        <v>781</v>
      </c>
      <c r="P2017" s="326" t="s">
        <v>5437</v>
      </c>
      <c r="S2017" s="326">
        <v>2178</v>
      </c>
      <c r="T2017" t="s">
        <v>281</v>
      </c>
    </row>
    <row r="2018" spans="1:20">
      <c r="A2018" s="326">
        <v>2184</v>
      </c>
      <c r="B2018" s="327" t="s">
        <v>10</v>
      </c>
      <c r="C2018" s="304" t="s">
        <v>754</v>
      </c>
      <c r="D2018" s="304" t="s">
        <v>192</v>
      </c>
      <c r="E2018" s="304" t="s">
        <v>755</v>
      </c>
      <c r="F2018" s="328" t="s">
        <v>35</v>
      </c>
      <c r="G2018" s="329">
        <v>26697.59</v>
      </c>
      <c r="H2018" s="304" t="s">
        <v>756</v>
      </c>
      <c r="I2018" s="333" t="s">
        <v>757</v>
      </c>
      <c r="J2018" s="331" t="s">
        <v>781</v>
      </c>
      <c r="K2018" s="312" t="s">
        <v>758</v>
      </c>
      <c r="L2018" s="332" t="s">
        <v>549</v>
      </c>
      <c r="M2018" s="304" t="s">
        <v>781</v>
      </c>
      <c r="N2018" s="304" t="s">
        <v>781</v>
      </c>
      <c r="O2018" s="326" t="s">
        <v>781</v>
      </c>
      <c r="P2018" s="326" t="s">
        <v>5438</v>
      </c>
      <c r="S2018" s="326">
        <v>2184</v>
      </c>
      <c r="T2018" t="s">
        <v>281</v>
      </c>
    </row>
    <row r="2019" spans="1:20">
      <c r="A2019" s="326">
        <v>2190</v>
      </c>
      <c r="B2019" s="327" t="s">
        <v>10</v>
      </c>
      <c r="C2019" s="304" t="s">
        <v>754</v>
      </c>
      <c r="D2019" s="304" t="s">
        <v>192</v>
      </c>
      <c r="E2019" s="304" t="s">
        <v>755</v>
      </c>
      <c r="F2019" s="328" t="s">
        <v>35</v>
      </c>
      <c r="G2019" s="329">
        <v>5174.5600000000004</v>
      </c>
      <c r="H2019" s="304" t="s">
        <v>756</v>
      </c>
      <c r="I2019" s="333" t="s">
        <v>757</v>
      </c>
      <c r="J2019" s="331" t="s">
        <v>781</v>
      </c>
      <c r="K2019" s="312" t="s">
        <v>758</v>
      </c>
      <c r="L2019" s="332" t="s">
        <v>549</v>
      </c>
      <c r="M2019" s="304" t="s">
        <v>781</v>
      </c>
      <c r="N2019" s="304" t="s">
        <v>781</v>
      </c>
      <c r="O2019" s="326" t="s">
        <v>781</v>
      </c>
      <c r="P2019" s="326" t="s">
        <v>5439</v>
      </c>
      <c r="S2019" s="326">
        <v>2190</v>
      </c>
      <c r="T2019" t="s">
        <v>281</v>
      </c>
    </row>
    <row r="2020" spans="1:20">
      <c r="A2020" s="314">
        <v>2190</v>
      </c>
      <c r="B2020" s="315" t="s">
        <v>11</v>
      </c>
      <c r="C2020" s="316" t="s">
        <v>761</v>
      </c>
      <c r="D2020" s="317" t="s">
        <v>195</v>
      </c>
      <c r="E2020" s="317" t="s">
        <v>781</v>
      </c>
      <c r="F2020" s="318" t="s">
        <v>105</v>
      </c>
      <c r="G2020" s="316">
        <v>735</v>
      </c>
      <c r="H2020" s="316" t="s">
        <v>1140</v>
      </c>
      <c r="I2020" s="320" t="s">
        <v>5440</v>
      </c>
      <c r="J2020" s="308" t="s">
        <v>764</v>
      </c>
      <c r="K2020" s="309" t="s">
        <v>781</v>
      </c>
      <c r="L2020" s="321" t="s">
        <v>781</v>
      </c>
      <c r="M2020" s="322" t="s">
        <v>781</v>
      </c>
      <c r="N2020" s="323" t="s">
        <v>781</v>
      </c>
      <c r="O2020" s="324" t="s">
        <v>781</v>
      </c>
      <c r="P2020" s="314" t="s">
        <v>5441</v>
      </c>
      <c r="S2020" s="314">
        <v>2190</v>
      </c>
      <c r="T2020" t="s">
        <v>281</v>
      </c>
    </row>
    <row r="2021" spans="1:20">
      <c r="A2021" s="314">
        <v>2190</v>
      </c>
      <c r="B2021" s="315" t="s">
        <v>11</v>
      </c>
      <c r="C2021" s="316" t="s">
        <v>761</v>
      </c>
      <c r="D2021" s="317" t="s">
        <v>195</v>
      </c>
      <c r="E2021" s="317" t="s">
        <v>781</v>
      </c>
      <c r="F2021" s="318" t="s">
        <v>105</v>
      </c>
      <c r="G2021" s="316">
        <v>797.75</v>
      </c>
      <c r="H2021" s="316" t="s">
        <v>1140</v>
      </c>
      <c r="I2021" s="320" t="s">
        <v>5440</v>
      </c>
      <c r="J2021" s="308" t="s">
        <v>764</v>
      </c>
      <c r="K2021" s="309" t="s">
        <v>781</v>
      </c>
      <c r="L2021" s="321" t="s">
        <v>781</v>
      </c>
      <c r="M2021" s="322" t="s">
        <v>781</v>
      </c>
      <c r="N2021" s="323" t="s">
        <v>781</v>
      </c>
      <c r="O2021" s="324" t="s">
        <v>781</v>
      </c>
      <c r="P2021" s="314" t="s">
        <v>5442</v>
      </c>
      <c r="S2021" s="314">
        <v>2190</v>
      </c>
      <c r="T2021" t="s">
        <v>281</v>
      </c>
    </row>
    <row r="2022" spans="1:20">
      <c r="A2022" s="314">
        <v>2190</v>
      </c>
      <c r="B2022" s="315" t="s">
        <v>11</v>
      </c>
      <c r="C2022" s="316" t="s">
        <v>761</v>
      </c>
      <c r="D2022" s="317" t="s">
        <v>195</v>
      </c>
      <c r="E2022" s="317" t="s">
        <v>781</v>
      </c>
      <c r="F2022" s="318" t="s">
        <v>105</v>
      </c>
      <c r="G2022" s="316">
        <v>797.75</v>
      </c>
      <c r="H2022" s="316" t="s">
        <v>1140</v>
      </c>
      <c r="I2022" s="320" t="s">
        <v>5440</v>
      </c>
      <c r="J2022" s="308" t="s">
        <v>764</v>
      </c>
      <c r="K2022" s="309" t="s">
        <v>781</v>
      </c>
      <c r="L2022" s="321" t="s">
        <v>781</v>
      </c>
      <c r="M2022" s="322" t="s">
        <v>781</v>
      </c>
      <c r="N2022" s="323" t="s">
        <v>781</v>
      </c>
      <c r="O2022" s="324" t="s">
        <v>781</v>
      </c>
      <c r="P2022" s="314" t="s">
        <v>5443</v>
      </c>
      <c r="S2022" s="314">
        <v>2190</v>
      </c>
      <c r="T2022" t="s">
        <v>281</v>
      </c>
    </row>
    <row r="2023" spans="1:20">
      <c r="A2023" s="314">
        <v>2190</v>
      </c>
      <c r="B2023" s="315" t="s">
        <v>11</v>
      </c>
      <c r="C2023" s="316" t="s">
        <v>761</v>
      </c>
      <c r="D2023" s="317" t="s">
        <v>195</v>
      </c>
      <c r="E2023" s="317" t="s">
        <v>781</v>
      </c>
      <c r="F2023" s="318" t="s">
        <v>110</v>
      </c>
      <c r="G2023" s="316">
        <v>150</v>
      </c>
      <c r="H2023" s="316" t="s">
        <v>5444</v>
      </c>
      <c r="I2023" s="320" t="s">
        <v>5445</v>
      </c>
      <c r="J2023" s="308" t="s">
        <v>764</v>
      </c>
      <c r="K2023" s="309" t="s">
        <v>781</v>
      </c>
      <c r="L2023" s="321" t="s">
        <v>781</v>
      </c>
      <c r="M2023" s="322" t="s">
        <v>781</v>
      </c>
      <c r="N2023" s="323" t="s">
        <v>781</v>
      </c>
      <c r="O2023" s="324" t="s">
        <v>781</v>
      </c>
      <c r="P2023" s="314" t="s">
        <v>5446</v>
      </c>
      <c r="S2023" s="314">
        <v>2190</v>
      </c>
      <c r="T2023" t="s">
        <v>281</v>
      </c>
    </row>
    <row r="2024" spans="1:20">
      <c r="A2024" s="314">
        <v>2190</v>
      </c>
      <c r="B2024" s="315" t="s">
        <v>11</v>
      </c>
      <c r="C2024" s="316" t="s">
        <v>754</v>
      </c>
      <c r="D2024" s="317" t="s">
        <v>196</v>
      </c>
      <c r="E2024" s="317" t="s">
        <v>781</v>
      </c>
      <c r="F2024" s="318" t="s">
        <v>77</v>
      </c>
      <c r="G2024" s="316">
        <v>77.44</v>
      </c>
      <c r="H2024" s="316" t="s">
        <v>1421</v>
      </c>
      <c r="I2024" s="320" t="s">
        <v>5447</v>
      </c>
      <c r="J2024" s="308" t="s">
        <v>1423</v>
      </c>
      <c r="K2024" s="309" t="s">
        <v>781</v>
      </c>
      <c r="L2024" s="321" t="s">
        <v>781</v>
      </c>
      <c r="M2024" s="322" t="s">
        <v>781</v>
      </c>
      <c r="N2024" s="323" t="s">
        <v>781</v>
      </c>
      <c r="O2024" s="324" t="s">
        <v>781</v>
      </c>
      <c r="P2024" s="314" t="s">
        <v>5448</v>
      </c>
      <c r="S2024" s="314">
        <v>2190</v>
      </c>
      <c r="T2024" t="s">
        <v>281</v>
      </c>
    </row>
    <row r="2025" spans="1:20">
      <c r="A2025" s="314">
        <v>2190</v>
      </c>
      <c r="B2025" s="315" t="s">
        <v>11</v>
      </c>
      <c r="C2025" s="316" t="s">
        <v>754</v>
      </c>
      <c r="D2025" s="317" t="s">
        <v>196</v>
      </c>
      <c r="E2025" s="317" t="s">
        <v>781</v>
      </c>
      <c r="F2025" s="318" t="s">
        <v>77</v>
      </c>
      <c r="G2025" s="316">
        <v>1066.0999999999999</v>
      </c>
      <c r="H2025" s="316" t="s">
        <v>1421</v>
      </c>
      <c r="I2025" s="320" t="s">
        <v>5449</v>
      </c>
      <c r="J2025" s="308" t="s">
        <v>1423</v>
      </c>
      <c r="K2025" s="309" t="s">
        <v>781</v>
      </c>
      <c r="L2025" s="321" t="s">
        <v>781</v>
      </c>
      <c r="M2025" s="322" t="s">
        <v>781</v>
      </c>
      <c r="N2025" s="323" t="s">
        <v>781</v>
      </c>
      <c r="O2025" s="324" t="s">
        <v>781</v>
      </c>
      <c r="P2025" s="314" t="s">
        <v>5450</v>
      </c>
      <c r="S2025" s="314">
        <v>2190</v>
      </c>
      <c r="T2025" t="s">
        <v>281</v>
      </c>
    </row>
    <row r="2026" spans="1:20">
      <c r="A2026" s="314">
        <v>2190</v>
      </c>
      <c r="B2026" s="315" t="s">
        <v>11</v>
      </c>
      <c r="C2026" s="316" t="s">
        <v>754</v>
      </c>
      <c r="D2026" s="317" t="s">
        <v>196</v>
      </c>
      <c r="E2026" s="317" t="s">
        <v>781</v>
      </c>
      <c r="F2026" s="318" t="s">
        <v>77</v>
      </c>
      <c r="G2026" s="316">
        <v>1895.88</v>
      </c>
      <c r="H2026" s="316" t="s">
        <v>1421</v>
      </c>
      <c r="I2026" s="320" t="s">
        <v>5451</v>
      </c>
      <c r="J2026" s="308" t="s">
        <v>1423</v>
      </c>
      <c r="K2026" s="309" t="s">
        <v>781</v>
      </c>
      <c r="L2026" s="321" t="s">
        <v>781</v>
      </c>
      <c r="M2026" s="322" t="s">
        <v>781</v>
      </c>
      <c r="N2026" s="323" t="s">
        <v>781</v>
      </c>
      <c r="O2026" s="324" t="s">
        <v>781</v>
      </c>
      <c r="P2026" s="314" t="s">
        <v>5452</v>
      </c>
      <c r="S2026" s="314">
        <v>2190</v>
      </c>
      <c r="T2026" t="s">
        <v>281</v>
      </c>
    </row>
    <row r="2027" spans="1:20">
      <c r="A2027" s="314">
        <v>2190</v>
      </c>
      <c r="B2027" s="315" t="s">
        <v>11</v>
      </c>
      <c r="C2027" s="316" t="s">
        <v>761</v>
      </c>
      <c r="D2027" s="317" t="s">
        <v>195</v>
      </c>
      <c r="E2027" s="317" t="s">
        <v>781</v>
      </c>
      <c r="F2027" s="318" t="s">
        <v>77</v>
      </c>
      <c r="G2027" s="316">
        <v>623.29999999999995</v>
      </c>
      <c r="H2027" s="316" t="s">
        <v>5453</v>
      </c>
      <c r="I2027" s="320" t="s">
        <v>5454</v>
      </c>
      <c r="J2027" s="308" t="s">
        <v>764</v>
      </c>
      <c r="K2027" s="309" t="s">
        <v>781</v>
      </c>
      <c r="L2027" s="321" t="s">
        <v>781</v>
      </c>
      <c r="M2027" s="322" t="s">
        <v>781</v>
      </c>
      <c r="N2027" s="323" t="s">
        <v>781</v>
      </c>
      <c r="O2027" s="324" t="s">
        <v>781</v>
      </c>
      <c r="P2027" s="314" t="s">
        <v>5455</v>
      </c>
      <c r="S2027" s="314">
        <v>2190</v>
      </c>
      <c r="T2027" t="s">
        <v>281</v>
      </c>
    </row>
    <row r="2028" spans="1:20">
      <c r="A2028" s="314">
        <v>2190</v>
      </c>
      <c r="B2028" s="315" t="s">
        <v>11</v>
      </c>
      <c r="C2028" s="316" t="s">
        <v>754</v>
      </c>
      <c r="D2028" s="317" t="s">
        <v>196</v>
      </c>
      <c r="E2028" s="317" t="s">
        <v>781</v>
      </c>
      <c r="F2028" s="318" t="s">
        <v>93</v>
      </c>
      <c r="G2028" s="316">
        <v>23.84</v>
      </c>
      <c r="H2028" s="316" t="s">
        <v>5456</v>
      </c>
      <c r="I2028" s="320" t="s">
        <v>5456</v>
      </c>
      <c r="J2028" s="308" t="s">
        <v>1423</v>
      </c>
      <c r="K2028" s="309" t="s">
        <v>781</v>
      </c>
      <c r="L2028" s="321" t="s">
        <v>781</v>
      </c>
      <c r="M2028" s="322" t="s">
        <v>781</v>
      </c>
      <c r="N2028" s="323" t="s">
        <v>781</v>
      </c>
      <c r="O2028" s="324" t="s">
        <v>781</v>
      </c>
      <c r="P2028" s="314" t="s">
        <v>5457</v>
      </c>
      <c r="S2028" s="314">
        <v>2190</v>
      </c>
      <c r="T2028" t="s">
        <v>281</v>
      </c>
    </row>
    <row r="2029" spans="1:20">
      <c r="A2029" s="314">
        <v>2190</v>
      </c>
      <c r="B2029" s="315" t="s">
        <v>11</v>
      </c>
      <c r="C2029" s="316" t="s">
        <v>761</v>
      </c>
      <c r="D2029" s="317" t="s">
        <v>195</v>
      </c>
      <c r="E2029" s="317" t="s">
        <v>781</v>
      </c>
      <c r="F2029" s="318" t="s">
        <v>110</v>
      </c>
      <c r="G2029" s="316">
        <v>750</v>
      </c>
      <c r="H2029" s="316" t="s">
        <v>2416</v>
      </c>
      <c r="I2029" s="320" t="s">
        <v>5458</v>
      </c>
      <c r="J2029" s="308" t="s">
        <v>764</v>
      </c>
      <c r="K2029" s="309" t="s">
        <v>781</v>
      </c>
      <c r="L2029" s="321" t="s">
        <v>781</v>
      </c>
      <c r="M2029" s="322" t="s">
        <v>781</v>
      </c>
      <c r="N2029" s="323" t="s">
        <v>781</v>
      </c>
      <c r="O2029" s="324" t="s">
        <v>781</v>
      </c>
      <c r="P2029" s="314" t="s">
        <v>5459</v>
      </c>
      <c r="S2029" s="314">
        <v>2190</v>
      </c>
      <c r="T2029" t="s">
        <v>281</v>
      </c>
    </row>
    <row r="2030" spans="1:20">
      <c r="A2030" s="314">
        <v>2190</v>
      </c>
      <c r="B2030" s="315" t="s">
        <v>11</v>
      </c>
      <c r="C2030" s="316" t="s">
        <v>761</v>
      </c>
      <c r="D2030" s="317" t="s">
        <v>195</v>
      </c>
      <c r="E2030" s="317" t="s">
        <v>781</v>
      </c>
      <c r="F2030" s="318" t="s">
        <v>103</v>
      </c>
      <c r="G2030" s="316">
        <v>6149.7</v>
      </c>
      <c r="H2030" s="316" t="s">
        <v>1201</v>
      </c>
      <c r="I2030" s="320" t="s">
        <v>5460</v>
      </c>
      <c r="J2030" s="308" t="s">
        <v>764</v>
      </c>
      <c r="K2030" s="309" t="s">
        <v>781</v>
      </c>
      <c r="L2030" s="321" t="s">
        <v>781</v>
      </c>
      <c r="M2030" s="322" t="s">
        <v>781</v>
      </c>
      <c r="N2030" s="323" t="s">
        <v>781</v>
      </c>
      <c r="O2030" s="324" t="s">
        <v>781</v>
      </c>
      <c r="P2030" s="314" t="s">
        <v>5461</v>
      </c>
      <c r="S2030" s="314">
        <v>2190</v>
      </c>
      <c r="T2030" t="s">
        <v>281</v>
      </c>
    </row>
    <row r="2031" spans="1:20">
      <c r="A2031" s="314">
        <v>2190</v>
      </c>
      <c r="B2031" s="315" t="s">
        <v>11</v>
      </c>
      <c r="C2031" s="316" t="s">
        <v>761</v>
      </c>
      <c r="D2031" s="317" t="s">
        <v>195</v>
      </c>
      <c r="E2031" s="317" t="s">
        <v>781</v>
      </c>
      <c r="F2031" s="318" t="s">
        <v>91</v>
      </c>
      <c r="G2031" s="316">
        <v>9.4</v>
      </c>
      <c r="H2031" s="316" t="s">
        <v>5462</v>
      </c>
      <c r="I2031" s="320" t="s">
        <v>5463</v>
      </c>
      <c r="J2031" s="308" t="s">
        <v>764</v>
      </c>
      <c r="K2031" s="309" t="s">
        <v>781</v>
      </c>
      <c r="L2031" s="321" t="s">
        <v>781</v>
      </c>
      <c r="M2031" s="322" t="s">
        <v>781</v>
      </c>
      <c r="N2031" s="323" t="s">
        <v>781</v>
      </c>
      <c r="O2031" s="324" t="s">
        <v>781</v>
      </c>
      <c r="P2031" s="314" t="s">
        <v>5464</v>
      </c>
      <c r="S2031" s="314">
        <v>2190</v>
      </c>
      <c r="T2031" t="s">
        <v>281</v>
      </c>
    </row>
    <row r="2032" spans="1:20">
      <c r="A2032" s="314">
        <v>2190</v>
      </c>
      <c r="B2032" s="315" t="s">
        <v>11</v>
      </c>
      <c r="C2032" s="316" t="s">
        <v>761</v>
      </c>
      <c r="D2032" s="317" t="s">
        <v>195</v>
      </c>
      <c r="E2032" s="317" t="s">
        <v>781</v>
      </c>
      <c r="F2032" s="318" t="s">
        <v>91</v>
      </c>
      <c r="G2032" s="316">
        <v>49.5</v>
      </c>
      <c r="H2032" s="316" t="s">
        <v>5465</v>
      </c>
      <c r="I2032" s="320" t="s">
        <v>5466</v>
      </c>
      <c r="J2032" s="308" t="s">
        <v>764</v>
      </c>
      <c r="K2032" s="309" t="s">
        <v>781</v>
      </c>
      <c r="L2032" s="321" t="s">
        <v>781</v>
      </c>
      <c r="M2032" s="322" t="s">
        <v>781</v>
      </c>
      <c r="N2032" s="323" t="s">
        <v>781</v>
      </c>
      <c r="O2032" s="324" t="s">
        <v>781</v>
      </c>
      <c r="P2032" s="314" t="s">
        <v>5467</v>
      </c>
      <c r="S2032" s="314">
        <v>2190</v>
      </c>
      <c r="T2032" t="s">
        <v>281</v>
      </c>
    </row>
    <row r="2033" spans="1:20">
      <c r="A2033" s="314">
        <v>2190</v>
      </c>
      <c r="B2033" s="315" t="s">
        <v>11</v>
      </c>
      <c r="C2033" s="316" t="s">
        <v>761</v>
      </c>
      <c r="D2033" s="317" t="s">
        <v>195</v>
      </c>
      <c r="E2033" s="317" t="s">
        <v>781</v>
      </c>
      <c r="F2033" s="318" t="s">
        <v>85</v>
      </c>
      <c r="G2033" s="316">
        <v>1724.85</v>
      </c>
      <c r="H2033" s="316" t="s">
        <v>5468</v>
      </c>
      <c r="I2033" s="320" t="s">
        <v>2023</v>
      </c>
      <c r="J2033" s="308" t="s">
        <v>764</v>
      </c>
      <c r="K2033" s="309" t="s">
        <v>781</v>
      </c>
      <c r="L2033" s="321" t="s">
        <v>781</v>
      </c>
      <c r="M2033" s="322" t="s">
        <v>781</v>
      </c>
      <c r="N2033" s="323" t="s">
        <v>781</v>
      </c>
      <c r="O2033" s="324" t="s">
        <v>781</v>
      </c>
      <c r="P2033" s="314" t="s">
        <v>5469</v>
      </c>
      <c r="S2033" s="314">
        <v>2190</v>
      </c>
      <c r="T2033" t="s">
        <v>281</v>
      </c>
    </row>
    <row r="2034" spans="1:20">
      <c r="A2034" s="314">
        <v>2190</v>
      </c>
      <c r="B2034" s="315" t="s">
        <v>11</v>
      </c>
      <c r="C2034" s="316" t="s">
        <v>761</v>
      </c>
      <c r="D2034" s="317" t="s">
        <v>195</v>
      </c>
      <c r="E2034" s="317" t="s">
        <v>781</v>
      </c>
      <c r="F2034" s="318" t="s">
        <v>93</v>
      </c>
      <c r="G2034" s="316">
        <v>73.38</v>
      </c>
      <c r="H2034" s="316" t="s">
        <v>5470</v>
      </c>
      <c r="I2034" s="320" t="s">
        <v>5471</v>
      </c>
      <c r="J2034" s="308" t="s">
        <v>764</v>
      </c>
      <c r="K2034" s="309" t="s">
        <v>781</v>
      </c>
      <c r="L2034" s="321" t="s">
        <v>781</v>
      </c>
      <c r="M2034" s="322" t="s">
        <v>781</v>
      </c>
      <c r="N2034" s="323" t="s">
        <v>781</v>
      </c>
      <c r="O2034" s="324" t="s">
        <v>781</v>
      </c>
      <c r="P2034" s="314" t="s">
        <v>5472</v>
      </c>
      <c r="S2034" s="314">
        <v>2190</v>
      </c>
      <c r="T2034" t="s">
        <v>281</v>
      </c>
    </row>
    <row r="2035" spans="1:20">
      <c r="A2035" s="314">
        <v>2190</v>
      </c>
      <c r="B2035" s="315" t="s">
        <v>11</v>
      </c>
      <c r="C2035" s="316" t="s">
        <v>761</v>
      </c>
      <c r="D2035" s="317" t="s">
        <v>195</v>
      </c>
      <c r="E2035" s="317" t="s">
        <v>781</v>
      </c>
      <c r="F2035" s="318" t="s">
        <v>91</v>
      </c>
      <c r="G2035" s="316">
        <v>53.54</v>
      </c>
      <c r="H2035" s="316" t="s">
        <v>914</v>
      </c>
      <c r="I2035" s="320" t="s">
        <v>5473</v>
      </c>
      <c r="J2035" s="308" t="s">
        <v>764</v>
      </c>
      <c r="K2035" s="309" t="s">
        <v>781</v>
      </c>
      <c r="L2035" s="321" t="s">
        <v>781</v>
      </c>
      <c r="M2035" s="322" t="s">
        <v>781</v>
      </c>
      <c r="N2035" s="323" t="s">
        <v>781</v>
      </c>
      <c r="O2035" s="324" t="s">
        <v>781</v>
      </c>
      <c r="P2035" s="314" t="s">
        <v>5474</v>
      </c>
      <c r="S2035" s="314">
        <v>2190</v>
      </c>
      <c r="T2035" t="s">
        <v>281</v>
      </c>
    </row>
    <row r="2036" spans="1:20">
      <c r="A2036" s="314">
        <v>2190</v>
      </c>
      <c r="B2036" s="315" t="s">
        <v>11</v>
      </c>
      <c r="C2036" s="316" t="s">
        <v>761</v>
      </c>
      <c r="D2036" s="317" t="s">
        <v>195</v>
      </c>
      <c r="E2036" s="317" t="s">
        <v>781</v>
      </c>
      <c r="F2036" s="318" t="s">
        <v>105</v>
      </c>
      <c r="G2036" s="316">
        <v>600</v>
      </c>
      <c r="H2036" s="316" t="s">
        <v>4724</v>
      </c>
      <c r="I2036" s="320" t="s">
        <v>5440</v>
      </c>
      <c r="J2036" s="308" t="s">
        <v>764</v>
      </c>
      <c r="K2036" s="309" t="s">
        <v>781</v>
      </c>
      <c r="L2036" s="321" t="s">
        <v>781</v>
      </c>
      <c r="M2036" s="322" t="s">
        <v>781</v>
      </c>
      <c r="N2036" s="323" t="s">
        <v>781</v>
      </c>
      <c r="O2036" s="324" t="s">
        <v>781</v>
      </c>
      <c r="P2036" s="314" t="s">
        <v>5475</v>
      </c>
      <c r="S2036" s="314">
        <v>2190</v>
      </c>
      <c r="T2036" t="s">
        <v>281</v>
      </c>
    </row>
    <row r="2037" spans="1:20">
      <c r="A2037" s="314">
        <v>2190</v>
      </c>
      <c r="B2037" s="315" t="s">
        <v>11</v>
      </c>
      <c r="C2037" s="316" t="s">
        <v>761</v>
      </c>
      <c r="D2037" s="317" t="s">
        <v>195</v>
      </c>
      <c r="E2037" s="317" t="s">
        <v>781</v>
      </c>
      <c r="F2037" s="318" t="s">
        <v>105</v>
      </c>
      <c r="G2037" s="316">
        <v>750</v>
      </c>
      <c r="H2037" s="316" t="s">
        <v>4724</v>
      </c>
      <c r="I2037" s="320" t="s">
        <v>5440</v>
      </c>
      <c r="J2037" s="308" t="s">
        <v>764</v>
      </c>
      <c r="K2037" s="309" t="s">
        <v>781</v>
      </c>
      <c r="L2037" s="321" t="s">
        <v>781</v>
      </c>
      <c r="M2037" s="322" t="s">
        <v>781</v>
      </c>
      <c r="N2037" s="323" t="s">
        <v>781</v>
      </c>
      <c r="O2037" s="324" t="s">
        <v>781</v>
      </c>
      <c r="P2037" s="314" t="s">
        <v>5476</v>
      </c>
      <c r="S2037" s="314">
        <v>2190</v>
      </c>
      <c r="T2037" t="s">
        <v>281</v>
      </c>
    </row>
    <row r="2038" spans="1:20">
      <c r="A2038" s="314">
        <v>2190</v>
      </c>
      <c r="B2038" s="315" t="s">
        <v>11</v>
      </c>
      <c r="C2038" s="316" t="s">
        <v>761</v>
      </c>
      <c r="D2038" s="317" t="s">
        <v>195</v>
      </c>
      <c r="E2038" s="317" t="s">
        <v>781</v>
      </c>
      <c r="F2038" s="318" t="s">
        <v>105</v>
      </c>
      <c r="G2038" s="316">
        <v>790</v>
      </c>
      <c r="H2038" s="316" t="s">
        <v>4724</v>
      </c>
      <c r="I2038" s="320" t="s">
        <v>5440</v>
      </c>
      <c r="J2038" s="308" t="s">
        <v>764</v>
      </c>
      <c r="K2038" s="309" t="s">
        <v>781</v>
      </c>
      <c r="L2038" s="321" t="s">
        <v>781</v>
      </c>
      <c r="M2038" s="322" t="s">
        <v>781</v>
      </c>
      <c r="N2038" s="323" t="s">
        <v>781</v>
      </c>
      <c r="O2038" s="324" t="s">
        <v>781</v>
      </c>
      <c r="P2038" s="314" t="s">
        <v>5477</v>
      </c>
      <c r="S2038" s="314">
        <v>2190</v>
      </c>
      <c r="T2038" t="s">
        <v>281</v>
      </c>
    </row>
    <row r="2039" spans="1:20">
      <c r="A2039" s="314">
        <v>2190</v>
      </c>
      <c r="B2039" s="315" t="s">
        <v>11</v>
      </c>
      <c r="C2039" s="316" t="s">
        <v>761</v>
      </c>
      <c r="D2039" s="317" t="s">
        <v>195</v>
      </c>
      <c r="E2039" s="317" t="s">
        <v>781</v>
      </c>
      <c r="F2039" s="318" t="s">
        <v>105</v>
      </c>
      <c r="G2039" s="316">
        <v>1154.25</v>
      </c>
      <c r="H2039" s="316" t="s">
        <v>1741</v>
      </c>
      <c r="I2039" s="320" t="s">
        <v>5440</v>
      </c>
      <c r="J2039" s="308" t="s">
        <v>764</v>
      </c>
      <c r="K2039" s="309" t="s">
        <v>781</v>
      </c>
      <c r="L2039" s="321" t="s">
        <v>781</v>
      </c>
      <c r="M2039" s="322" t="s">
        <v>781</v>
      </c>
      <c r="N2039" s="323" t="s">
        <v>781</v>
      </c>
      <c r="O2039" s="324" t="s">
        <v>781</v>
      </c>
      <c r="P2039" s="314" t="s">
        <v>5478</v>
      </c>
      <c r="S2039" s="314">
        <v>2190</v>
      </c>
      <c r="T2039" t="s">
        <v>281</v>
      </c>
    </row>
    <row r="2040" spans="1:20">
      <c r="A2040" s="314">
        <v>2190</v>
      </c>
      <c r="B2040" s="315" t="s">
        <v>11</v>
      </c>
      <c r="C2040" s="316" t="s">
        <v>761</v>
      </c>
      <c r="D2040" s="317" t="s">
        <v>195</v>
      </c>
      <c r="E2040" s="317" t="s">
        <v>781</v>
      </c>
      <c r="F2040" s="318" t="s">
        <v>105</v>
      </c>
      <c r="G2040" s="316">
        <v>1154.25</v>
      </c>
      <c r="H2040" s="316" t="s">
        <v>1741</v>
      </c>
      <c r="I2040" s="320" t="s">
        <v>5440</v>
      </c>
      <c r="J2040" s="308" t="s">
        <v>764</v>
      </c>
      <c r="K2040" s="309" t="s">
        <v>781</v>
      </c>
      <c r="L2040" s="321" t="s">
        <v>781</v>
      </c>
      <c r="M2040" s="322" t="s">
        <v>781</v>
      </c>
      <c r="N2040" s="323" t="s">
        <v>781</v>
      </c>
      <c r="O2040" s="324" t="s">
        <v>781</v>
      </c>
      <c r="P2040" s="314" t="s">
        <v>5479</v>
      </c>
      <c r="S2040" s="314">
        <v>2190</v>
      </c>
      <c r="T2040" t="s">
        <v>281</v>
      </c>
    </row>
    <row r="2041" spans="1:20">
      <c r="A2041" s="314">
        <v>2190</v>
      </c>
      <c r="B2041" s="315" t="s">
        <v>11</v>
      </c>
      <c r="C2041" s="316" t="s">
        <v>754</v>
      </c>
      <c r="D2041" s="317" t="s">
        <v>196</v>
      </c>
      <c r="E2041" s="317" t="s">
        <v>781</v>
      </c>
      <c r="F2041" s="318" t="s">
        <v>105</v>
      </c>
      <c r="G2041" s="316">
        <v>1189</v>
      </c>
      <c r="H2041" s="316" t="s">
        <v>1741</v>
      </c>
      <c r="I2041" s="320" t="s">
        <v>5440</v>
      </c>
      <c r="J2041" s="308" t="s">
        <v>764</v>
      </c>
      <c r="K2041" s="309" t="s">
        <v>781</v>
      </c>
      <c r="L2041" s="321" t="s">
        <v>781</v>
      </c>
      <c r="M2041" s="322" t="s">
        <v>781</v>
      </c>
      <c r="N2041" s="323" t="s">
        <v>781</v>
      </c>
      <c r="O2041" s="324" t="s">
        <v>781</v>
      </c>
      <c r="P2041" s="314" t="s">
        <v>5480</v>
      </c>
      <c r="S2041" s="314">
        <v>2190</v>
      </c>
      <c r="T2041" t="s">
        <v>281</v>
      </c>
    </row>
    <row r="2042" spans="1:20">
      <c r="A2042" s="314">
        <v>2190</v>
      </c>
      <c r="B2042" s="315" t="s">
        <v>11</v>
      </c>
      <c r="C2042" s="316" t="s">
        <v>761</v>
      </c>
      <c r="D2042" s="317" t="s">
        <v>195</v>
      </c>
      <c r="E2042" s="317" t="s">
        <v>781</v>
      </c>
      <c r="F2042" s="318" t="s">
        <v>107</v>
      </c>
      <c r="G2042" s="316">
        <v>1323</v>
      </c>
      <c r="H2042" s="316" t="s">
        <v>1255</v>
      </c>
      <c r="I2042" s="320" t="s">
        <v>5481</v>
      </c>
      <c r="J2042" s="308" t="s">
        <v>764</v>
      </c>
      <c r="K2042" s="309" t="s">
        <v>781</v>
      </c>
      <c r="L2042" s="321" t="s">
        <v>781</v>
      </c>
      <c r="M2042" s="322" t="s">
        <v>781</v>
      </c>
      <c r="N2042" s="323" t="s">
        <v>781</v>
      </c>
      <c r="O2042" s="324" t="s">
        <v>781</v>
      </c>
      <c r="P2042" s="314" t="s">
        <v>5482</v>
      </c>
      <c r="S2042" s="314">
        <v>2190</v>
      </c>
      <c r="T2042" t="s">
        <v>281</v>
      </c>
    </row>
    <row r="2043" spans="1:20">
      <c r="A2043" s="314">
        <v>2190</v>
      </c>
      <c r="B2043" s="315" t="s">
        <v>11</v>
      </c>
      <c r="C2043" s="316" t="s">
        <v>761</v>
      </c>
      <c r="D2043" s="317" t="s">
        <v>195</v>
      </c>
      <c r="E2043" s="317" t="s">
        <v>781</v>
      </c>
      <c r="F2043" s="318" t="s">
        <v>79</v>
      </c>
      <c r="G2043" s="316">
        <v>403.43</v>
      </c>
      <c r="H2043" s="316" t="s">
        <v>5483</v>
      </c>
      <c r="I2043" s="320" t="s">
        <v>5484</v>
      </c>
      <c r="J2043" s="308" t="s">
        <v>764</v>
      </c>
      <c r="K2043" s="309" t="s">
        <v>781</v>
      </c>
      <c r="L2043" s="321" t="s">
        <v>781</v>
      </c>
      <c r="M2043" s="322" t="s">
        <v>781</v>
      </c>
      <c r="N2043" s="323" t="s">
        <v>781</v>
      </c>
      <c r="O2043" s="324" t="s">
        <v>781</v>
      </c>
      <c r="P2043" s="314" t="s">
        <v>5485</v>
      </c>
      <c r="S2043" s="314">
        <v>2190</v>
      </c>
      <c r="T2043" t="s">
        <v>281</v>
      </c>
    </row>
    <row r="2044" spans="1:20">
      <c r="A2044" s="314">
        <v>2190</v>
      </c>
      <c r="B2044" s="315" t="s">
        <v>11</v>
      </c>
      <c r="C2044" s="316" t="s">
        <v>761</v>
      </c>
      <c r="D2044" s="317" t="s">
        <v>195</v>
      </c>
      <c r="E2044" s="317" t="s">
        <v>781</v>
      </c>
      <c r="F2044" s="318" t="s">
        <v>91</v>
      </c>
      <c r="G2044" s="316">
        <v>5</v>
      </c>
      <c r="H2044" s="316" t="s">
        <v>5486</v>
      </c>
      <c r="I2044" s="320" t="s">
        <v>2720</v>
      </c>
      <c r="J2044" s="308" t="s">
        <v>764</v>
      </c>
      <c r="K2044" s="309" t="s">
        <v>781</v>
      </c>
      <c r="L2044" s="321" t="s">
        <v>781</v>
      </c>
      <c r="M2044" s="322" t="s">
        <v>781</v>
      </c>
      <c r="N2044" s="323" t="s">
        <v>781</v>
      </c>
      <c r="O2044" s="324" t="s">
        <v>781</v>
      </c>
      <c r="P2044" s="314" t="s">
        <v>5487</v>
      </c>
      <c r="S2044" s="314">
        <v>2190</v>
      </c>
      <c r="T2044" t="s">
        <v>281</v>
      </c>
    </row>
    <row r="2045" spans="1:20">
      <c r="A2045" s="314">
        <v>2190</v>
      </c>
      <c r="B2045" s="315" t="s">
        <v>11</v>
      </c>
      <c r="C2045" s="316" t="s">
        <v>761</v>
      </c>
      <c r="D2045" s="317" t="s">
        <v>195</v>
      </c>
      <c r="E2045" s="317" t="s">
        <v>781</v>
      </c>
      <c r="F2045" s="318" t="s">
        <v>77</v>
      </c>
      <c r="G2045" s="316">
        <v>195</v>
      </c>
      <c r="H2045" s="316" t="s">
        <v>5488</v>
      </c>
      <c r="I2045" s="320" t="s">
        <v>5489</v>
      </c>
      <c r="J2045" s="308" t="s">
        <v>764</v>
      </c>
      <c r="K2045" s="309" t="s">
        <v>781</v>
      </c>
      <c r="L2045" s="321" t="s">
        <v>781</v>
      </c>
      <c r="M2045" s="322" t="s">
        <v>781</v>
      </c>
      <c r="N2045" s="323" t="s">
        <v>781</v>
      </c>
      <c r="O2045" s="324" t="s">
        <v>781</v>
      </c>
      <c r="P2045" s="314" t="s">
        <v>5490</v>
      </c>
      <c r="S2045" s="314">
        <v>2190</v>
      </c>
      <c r="T2045" t="s">
        <v>281</v>
      </c>
    </row>
    <row r="2046" spans="1:20">
      <c r="A2046" s="314">
        <v>2190</v>
      </c>
      <c r="B2046" s="315" t="s">
        <v>11</v>
      </c>
      <c r="C2046" s="316" t="s">
        <v>761</v>
      </c>
      <c r="D2046" s="317" t="s">
        <v>195</v>
      </c>
      <c r="E2046" s="317" t="s">
        <v>781</v>
      </c>
      <c r="F2046" s="318" t="s">
        <v>91</v>
      </c>
      <c r="G2046" s="316">
        <v>389.99</v>
      </c>
      <c r="H2046" s="316" t="s">
        <v>4805</v>
      </c>
      <c r="I2046" s="320" t="s">
        <v>2209</v>
      </c>
      <c r="J2046" s="308" t="s">
        <v>764</v>
      </c>
      <c r="K2046" s="309" t="s">
        <v>781</v>
      </c>
      <c r="L2046" s="321" t="s">
        <v>781</v>
      </c>
      <c r="M2046" s="322" t="s">
        <v>781</v>
      </c>
      <c r="N2046" s="323" t="s">
        <v>781</v>
      </c>
      <c r="O2046" s="324" t="s">
        <v>781</v>
      </c>
      <c r="P2046" s="314" t="s">
        <v>5491</v>
      </c>
      <c r="S2046" s="314">
        <v>2190</v>
      </c>
      <c r="T2046" t="s">
        <v>281</v>
      </c>
    </row>
    <row r="2047" spans="1:20">
      <c r="A2047" s="314">
        <v>2190</v>
      </c>
      <c r="B2047" s="315" t="s">
        <v>11</v>
      </c>
      <c r="C2047" s="316" t="s">
        <v>761</v>
      </c>
      <c r="D2047" s="317" t="s">
        <v>195</v>
      </c>
      <c r="E2047" s="317" t="s">
        <v>781</v>
      </c>
      <c r="F2047" s="318" t="s">
        <v>85</v>
      </c>
      <c r="G2047" s="316">
        <v>2886.61</v>
      </c>
      <c r="H2047" s="316" t="s">
        <v>2723</v>
      </c>
      <c r="I2047" s="320" t="s">
        <v>2021</v>
      </c>
      <c r="J2047" s="308" t="s">
        <v>764</v>
      </c>
      <c r="K2047" s="309" t="s">
        <v>781</v>
      </c>
      <c r="L2047" s="321" t="s">
        <v>781</v>
      </c>
      <c r="M2047" s="322" t="s">
        <v>781</v>
      </c>
      <c r="N2047" s="323" t="s">
        <v>781</v>
      </c>
      <c r="O2047" s="324" t="s">
        <v>781</v>
      </c>
      <c r="P2047" s="314" t="s">
        <v>5492</v>
      </c>
      <c r="S2047" s="314">
        <v>2190</v>
      </c>
      <c r="T2047" t="s">
        <v>281</v>
      </c>
    </row>
    <row r="2048" spans="1:20">
      <c r="A2048" s="314">
        <v>2190</v>
      </c>
      <c r="B2048" s="315" t="s">
        <v>11</v>
      </c>
      <c r="C2048" s="316" t="s">
        <v>761</v>
      </c>
      <c r="D2048" s="317" t="s">
        <v>195</v>
      </c>
      <c r="E2048" s="317" t="s">
        <v>781</v>
      </c>
      <c r="F2048" s="318" t="s">
        <v>71</v>
      </c>
      <c r="G2048" s="316">
        <v>299</v>
      </c>
      <c r="H2048" s="316" t="s">
        <v>1255</v>
      </c>
      <c r="I2048" s="320" t="s">
        <v>5493</v>
      </c>
      <c r="J2048" s="308" t="s">
        <v>764</v>
      </c>
      <c r="K2048" s="309" t="s">
        <v>781</v>
      </c>
      <c r="L2048" s="321" t="s">
        <v>781</v>
      </c>
      <c r="M2048" s="322" t="s">
        <v>781</v>
      </c>
      <c r="N2048" s="323" t="s">
        <v>781</v>
      </c>
      <c r="O2048" s="324" t="s">
        <v>781</v>
      </c>
      <c r="P2048" s="314" t="s">
        <v>5494</v>
      </c>
      <c r="S2048" s="314">
        <v>2190</v>
      </c>
      <c r="T2048" t="s">
        <v>281</v>
      </c>
    </row>
    <row r="2049" spans="1:20">
      <c r="A2049" s="314">
        <v>2190</v>
      </c>
      <c r="B2049" s="315" t="s">
        <v>11</v>
      </c>
      <c r="C2049" s="316" t="s">
        <v>761</v>
      </c>
      <c r="D2049" s="317" t="s">
        <v>195</v>
      </c>
      <c r="E2049" s="317" t="s">
        <v>781</v>
      </c>
      <c r="F2049" s="318" t="s">
        <v>107</v>
      </c>
      <c r="G2049" s="316">
        <v>840</v>
      </c>
      <c r="H2049" s="316" t="s">
        <v>5495</v>
      </c>
      <c r="I2049" s="320" t="s">
        <v>4554</v>
      </c>
      <c r="J2049" s="308" t="s">
        <v>764</v>
      </c>
      <c r="K2049" s="309" t="s">
        <v>781</v>
      </c>
      <c r="L2049" s="321" t="s">
        <v>781</v>
      </c>
      <c r="M2049" s="322" t="s">
        <v>781</v>
      </c>
      <c r="N2049" s="323" t="s">
        <v>781</v>
      </c>
      <c r="O2049" s="324" t="s">
        <v>781</v>
      </c>
      <c r="P2049" s="314" t="s">
        <v>5496</v>
      </c>
      <c r="S2049" s="314">
        <v>2190</v>
      </c>
      <c r="T2049" t="s">
        <v>281</v>
      </c>
    </row>
    <row r="2050" spans="1:20">
      <c r="A2050" s="314">
        <v>2190</v>
      </c>
      <c r="B2050" s="315" t="s">
        <v>11</v>
      </c>
      <c r="C2050" s="316" t="s">
        <v>761</v>
      </c>
      <c r="D2050" s="317" t="s">
        <v>195</v>
      </c>
      <c r="E2050" s="317" t="s">
        <v>781</v>
      </c>
      <c r="F2050" s="318" t="s">
        <v>105</v>
      </c>
      <c r="G2050" s="316">
        <v>995</v>
      </c>
      <c r="H2050" s="316" t="s">
        <v>5497</v>
      </c>
      <c r="I2050" s="320" t="s">
        <v>5440</v>
      </c>
      <c r="J2050" s="308" t="s">
        <v>764</v>
      </c>
      <c r="K2050" s="309" t="s">
        <v>781</v>
      </c>
      <c r="L2050" s="321" t="s">
        <v>781</v>
      </c>
      <c r="M2050" s="322" t="s">
        <v>781</v>
      </c>
      <c r="N2050" s="323" t="s">
        <v>781</v>
      </c>
      <c r="O2050" s="324" t="s">
        <v>781</v>
      </c>
      <c r="P2050" s="314" t="s">
        <v>5498</v>
      </c>
      <c r="S2050" s="314">
        <v>2190</v>
      </c>
      <c r="T2050" t="s">
        <v>281</v>
      </c>
    </row>
    <row r="2051" spans="1:20">
      <c r="A2051" s="314">
        <v>2190</v>
      </c>
      <c r="B2051" s="315" t="s">
        <v>11</v>
      </c>
      <c r="C2051" s="316" t="s">
        <v>761</v>
      </c>
      <c r="D2051" s="317" t="s">
        <v>195</v>
      </c>
      <c r="E2051" s="317" t="s">
        <v>781</v>
      </c>
      <c r="F2051" s="318" t="s">
        <v>105</v>
      </c>
      <c r="G2051" s="316">
        <v>205.2</v>
      </c>
      <c r="H2051" s="316" t="s">
        <v>1131</v>
      </c>
      <c r="I2051" s="320" t="s">
        <v>5499</v>
      </c>
      <c r="J2051" s="308" t="s">
        <v>764</v>
      </c>
      <c r="K2051" s="309" t="s">
        <v>781</v>
      </c>
      <c r="L2051" s="321" t="s">
        <v>781</v>
      </c>
      <c r="M2051" s="322" t="s">
        <v>781</v>
      </c>
      <c r="N2051" s="323" t="s">
        <v>781</v>
      </c>
      <c r="O2051" s="324" t="s">
        <v>781</v>
      </c>
      <c r="P2051" s="314" t="s">
        <v>5500</v>
      </c>
      <c r="S2051" s="314">
        <v>2190</v>
      </c>
      <c r="T2051" t="s">
        <v>281</v>
      </c>
    </row>
    <row r="2052" spans="1:20">
      <c r="A2052" s="314">
        <v>2190</v>
      </c>
      <c r="B2052" s="315" t="s">
        <v>11</v>
      </c>
      <c r="C2052" s="316" t="s">
        <v>761</v>
      </c>
      <c r="D2052" s="317" t="s">
        <v>195</v>
      </c>
      <c r="E2052" s="317" t="s">
        <v>781</v>
      </c>
      <c r="F2052" s="318" t="s">
        <v>93</v>
      </c>
      <c r="G2052" s="316">
        <v>10.75</v>
      </c>
      <c r="H2052" s="316">
        <v>2</v>
      </c>
      <c r="I2052" s="320" t="s">
        <v>5501</v>
      </c>
      <c r="J2052" s="308" t="s">
        <v>764</v>
      </c>
      <c r="K2052" s="309" t="s">
        <v>781</v>
      </c>
      <c r="L2052" s="321" t="s">
        <v>781</v>
      </c>
      <c r="M2052" s="322" t="s">
        <v>781</v>
      </c>
      <c r="N2052" s="323" t="s">
        <v>781</v>
      </c>
      <c r="O2052" s="324" t="s">
        <v>781</v>
      </c>
      <c r="P2052" s="314" t="s">
        <v>5502</v>
      </c>
      <c r="S2052" s="314">
        <v>2190</v>
      </c>
      <c r="T2052" t="s">
        <v>281</v>
      </c>
    </row>
    <row r="2053" spans="1:20">
      <c r="A2053" s="314">
        <v>2190</v>
      </c>
      <c r="B2053" s="315" t="s">
        <v>11</v>
      </c>
      <c r="C2053" s="316" t="s">
        <v>761</v>
      </c>
      <c r="D2053" s="317" t="s">
        <v>195</v>
      </c>
      <c r="E2053" s="317" t="s">
        <v>781</v>
      </c>
      <c r="F2053" s="318" t="s">
        <v>91</v>
      </c>
      <c r="G2053" s="316">
        <v>17.66</v>
      </c>
      <c r="H2053" s="316" t="s">
        <v>5503</v>
      </c>
      <c r="I2053" s="320" t="s">
        <v>5473</v>
      </c>
      <c r="J2053" s="308" t="s">
        <v>764</v>
      </c>
      <c r="K2053" s="309" t="s">
        <v>781</v>
      </c>
      <c r="L2053" s="321" t="s">
        <v>781</v>
      </c>
      <c r="M2053" s="322" t="s">
        <v>781</v>
      </c>
      <c r="N2053" s="323" t="s">
        <v>781</v>
      </c>
      <c r="O2053" s="324" t="s">
        <v>781</v>
      </c>
      <c r="P2053" s="314" t="s">
        <v>5504</v>
      </c>
      <c r="S2053" s="314">
        <v>2190</v>
      </c>
      <c r="T2053" t="s">
        <v>281</v>
      </c>
    </row>
    <row r="2054" spans="1:20">
      <c r="A2054" s="314">
        <v>2190</v>
      </c>
      <c r="B2054" s="315" t="s">
        <v>11</v>
      </c>
      <c r="C2054" s="316" t="s">
        <v>761</v>
      </c>
      <c r="D2054" s="317" t="s">
        <v>195</v>
      </c>
      <c r="E2054" s="317" t="s">
        <v>781</v>
      </c>
      <c r="F2054" s="318" t="s">
        <v>91</v>
      </c>
      <c r="G2054" s="316">
        <v>44.38</v>
      </c>
      <c r="H2054" s="316" t="s">
        <v>5503</v>
      </c>
      <c r="I2054" s="320" t="s">
        <v>5473</v>
      </c>
      <c r="J2054" s="308" t="s">
        <v>764</v>
      </c>
      <c r="K2054" s="309" t="s">
        <v>781</v>
      </c>
      <c r="L2054" s="321" t="s">
        <v>781</v>
      </c>
      <c r="M2054" s="322" t="s">
        <v>781</v>
      </c>
      <c r="N2054" s="323" t="s">
        <v>781</v>
      </c>
      <c r="O2054" s="324" t="s">
        <v>781</v>
      </c>
      <c r="P2054" s="314" t="s">
        <v>5505</v>
      </c>
      <c r="S2054" s="314">
        <v>2190</v>
      </c>
      <c r="T2054" t="s">
        <v>281</v>
      </c>
    </row>
    <row r="2055" spans="1:20">
      <c r="A2055" s="314">
        <v>2190</v>
      </c>
      <c r="B2055" s="315" t="s">
        <v>11</v>
      </c>
      <c r="C2055" s="316" t="s">
        <v>761</v>
      </c>
      <c r="D2055" s="317" t="s">
        <v>195</v>
      </c>
      <c r="E2055" s="317" t="s">
        <v>781</v>
      </c>
      <c r="F2055" s="318" t="s">
        <v>97</v>
      </c>
      <c r="G2055" s="316">
        <v>328</v>
      </c>
      <c r="H2055" s="316" t="s">
        <v>4995</v>
      </c>
      <c r="I2055" s="320" t="s">
        <v>5506</v>
      </c>
      <c r="J2055" s="308" t="s">
        <v>764</v>
      </c>
      <c r="K2055" s="309" t="s">
        <v>781</v>
      </c>
      <c r="L2055" s="321" t="s">
        <v>781</v>
      </c>
      <c r="M2055" s="322" t="s">
        <v>781</v>
      </c>
      <c r="N2055" s="323" t="s">
        <v>781</v>
      </c>
      <c r="O2055" s="324" t="s">
        <v>781</v>
      </c>
      <c r="P2055" s="314" t="s">
        <v>5507</v>
      </c>
      <c r="S2055" s="314">
        <v>2190</v>
      </c>
      <c r="T2055" t="s">
        <v>281</v>
      </c>
    </row>
    <row r="2056" spans="1:20">
      <c r="A2056" s="314">
        <v>2190</v>
      </c>
      <c r="B2056" s="315" t="s">
        <v>11</v>
      </c>
      <c r="C2056" s="316" t="s">
        <v>761</v>
      </c>
      <c r="D2056" s="317" t="s">
        <v>195</v>
      </c>
      <c r="E2056" s="317" t="s">
        <v>781</v>
      </c>
      <c r="F2056" s="318" t="s">
        <v>89</v>
      </c>
      <c r="G2056" s="316">
        <v>271.16000000000003</v>
      </c>
      <c r="H2056" s="316" t="s">
        <v>1581</v>
      </c>
      <c r="I2056" s="320" t="s">
        <v>5508</v>
      </c>
      <c r="J2056" s="308" t="s">
        <v>764</v>
      </c>
      <c r="K2056" s="309" t="s">
        <v>781</v>
      </c>
      <c r="L2056" s="321" t="s">
        <v>781</v>
      </c>
      <c r="M2056" s="322" t="s">
        <v>781</v>
      </c>
      <c r="N2056" s="323" t="s">
        <v>781</v>
      </c>
      <c r="O2056" s="324" t="s">
        <v>781</v>
      </c>
      <c r="P2056" s="314" t="s">
        <v>5509</v>
      </c>
      <c r="S2056" s="314">
        <v>2190</v>
      </c>
      <c r="T2056" t="s">
        <v>281</v>
      </c>
    </row>
    <row r="2057" spans="1:20">
      <c r="A2057" s="314">
        <v>2190</v>
      </c>
      <c r="B2057" s="315" t="s">
        <v>11</v>
      </c>
      <c r="C2057" s="316" t="s">
        <v>761</v>
      </c>
      <c r="D2057" s="317" t="s">
        <v>195</v>
      </c>
      <c r="E2057" s="317" t="s">
        <v>781</v>
      </c>
      <c r="F2057" s="318" t="s">
        <v>77</v>
      </c>
      <c r="G2057" s="316">
        <v>1485</v>
      </c>
      <c r="H2057" s="316" t="s">
        <v>5510</v>
      </c>
      <c r="I2057" s="320" t="s">
        <v>5511</v>
      </c>
      <c r="J2057" s="308" t="s">
        <v>764</v>
      </c>
      <c r="K2057" s="309" t="s">
        <v>781</v>
      </c>
      <c r="L2057" s="321" t="s">
        <v>781</v>
      </c>
      <c r="M2057" s="322" t="s">
        <v>781</v>
      </c>
      <c r="N2057" s="323" t="s">
        <v>781</v>
      </c>
      <c r="O2057" s="324" t="s">
        <v>781</v>
      </c>
      <c r="P2057" s="314" t="s">
        <v>5512</v>
      </c>
      <c r="S2057" s="314">
        <v>2190</v>
      </c>
      <c r="T2057" t="s">
        <v>281</v>
      </c>
    </row>
    <row r="2058" spans="1:20">
      <c r="A2058" s="314">
        <v>2190</v>
      </c>
      <c r="B2058" s="315" t="s">
        <v>11</v>
      </c>
      <c r="C2058" s="316" t="s">
        <v>761</v>
      </c>
      <c r="D2058" s="317" t="s">
        <v>195</v>
      </c>
      <c r="E2058" s="317" t="s">
        <v>781</v>
      </c>
      <c r="F2058" s="318" t="s">
        <v>83</v>
      </c>
      <c r="G2058" s="316">
        <v>187.91</v>
      </c>
      <c r="H2058" s="316" t="s">
        <v>1020</v>
      </c>
      <c r="I2058" s="320" t="s">
        <v>3746</v>
      </c>
      <c r="J2058" s="308" t="s">
        <v>764</v>
      </c>
      <c r="K2058" s="309" t="s">
        <v>781</v>
      </c>
      <c r="L2058" s="321" t="s">
        <v>781</v>
      </c>
      <c r="M2058" s="322" t="s">
        <v>781</v>
      </c>
      <c r="N2058" s="323" t="s">
        <v>781</v>
      </c>
      <c r="O2058" s="324" t="s">
        <v>781</v>
      </c>
      <c r="P2058" s="314" t="s">
        <v>5513</v>
      </c>
      <c r="S2058" s="314">
        <v>2190</v>
      </c>
      <c r="T2058" t="s">
        <v>281</v>
      </c>
    </row>
    <row r="2059" spans="1:20">
      <c r="A2059" s="326">
        <v>7035</v>
      </c>
      <c r="B2059" s="327" t="s">
        <v>10</v>
      </c>
      <c r="C2059" s="304" t="s">
        <v>754</v>
      </c>
      <c r="D2059" s="304" t="s">
        <v>192</v>
      </c>
      <c r="E2059" s="304" t="s">
        <v>755</v>
      </c>
      <c r="F2059" s="328" t="s">
        <v>35</v>
      </c>
      <c r="G2059" s="329">
        <v>17300.16</v>
      </c>
      <c r="H2059" s="304" t="s">
        <v>756</v>
      </c>
      <c r="I2059" s="333" t="s">
        <v>757</v>
      </c>
      <c r="J2059" s="331" t="s">
        <v>781</v>
      </c>
      <c r="K2059" s="312" t="s">
        <v>758</v>
      </c>
      <c r="L2059" s="332" t="s">
        <v>549</v>
      </c>
      <c r="M2059" s="304" t="s">
        <v>781</v>
      </c>
      <c r="N2059" s="304" t="s">
        <v>781</v>
      </c>
      <c r="O2059" s="326" t="s">
        <v>781</v>
      </c>
      <c r="P2059" s="326" t="s">
        <v>5514</v>
      </c>
      <c r="S2059" s="326">
        <v>7035</v>
      </c>
      <c r="T2059" t="s">
        <v>281</v>
      </c>
    </row>
    <row r="2060" spans="1:20">
      <c r="A2060" s="326">
        <v>2246</v>
      </c>
      <c r="B2060" s="327" t="s">
        <v>11</v>
      </c>
      <c r="C2060" s="304" t="s">
        <v>754</v>
      </c>
      <c r="D2060" s="304" t="s">
        <v>196</v>
      </c>
      <c r="E2060" s="304" t="s">
        <v>755</v>
      </c>
      <c r="F2060" s="328" t="s">
        <v>69</v>
      </c>
      <c r="G2060" s="329">
        <v>10902.74</v>
      </c>
      <c r="H2060" s="304" t="s">
        <v>756</v>
      </c>
      <c r="I2060" s="330" t="s">
        <v>846</v>
      </c>
      <c r="J2060" s="308" t="s">
        <v>819</v>
      </c>
      <c r="K2060" s="365" t="s">
        <v>781</v>
      </c>
      <c r="L2060" s="332" t="s">
        <v>781</v>
      </c>
      <c r="M2060" s="304" t="s">
        <v>781</v>
      </c>
      <c r="N2060" s="304" t="s">
        <v>781</v>
      </c>
      <c r="O2060" s="326" t="s">
        <v>781</v>
      </c>
      <c r="P2060" s="326" t="s">
        <v>5515</v>
      </c>
      <c r="S2060" s="326">
        <v>2246</v>
      </c>
      <c r="T2060" t="s">
        <v>281</v>
      </c>
    </row>
    <row r="2061" spans="1:20">
      <c r="A2061" s="336">
        <v>2246</v>
      </c>
      <c r="B2061" s="337" t="s">
        <v>10</v>
      </c>
      <c r="C2061" s="317" t="s">
        <v>754</v>
      </c>
      <c r="D2061" s="317" t="s">
        <v>192</v>
      </c>
      <c r="E2061" s="317" t="s">
        <v>755</v>
      </c>
      <c r="F2061" s="338" t="s">
        <v>35</v>
      </c>
      <c r="G2061" s="339">
        <v>11139.69</v>
      </c>
      <c r="H2061" s="317" t="s">
        <v>756</v>
      </c>
      <c r="I2061" s="342" t="s">
        <v>757</v>
      </c>
      <c r="J2061" s="331" t="s">
        <v>781</v>
      </c>
      <c r="K2061" s="312" t="s">
        <v>758</v>
      </c>
      <c r="L2061" s="341" t="s">
        <v>549</v>
      </c>
      <c r="M2061" s="317" t="s">
        <v>781</v>
      </c>
      <c r="N2061" s="317" t="s">
        <v>781</v>
      </c>
      <c r="O2061" s="336" t="s">
        <v>781</v>
      </c>
      <c r="P2061" s="336" t="s">
        <v>5516</v>
      </c>
      <c r="S2061" s="336">
        <v>2246</v>
      </c>
      <c r="T2061" t="s">
        <v>281</v>
      </c>
    </row>
    <row r="2062" spans="1:20">
      <c r="A2062" s="314">
        <v>2246</v>
      </c>
      <c r="B2062" s="315" t="s">
        <v>10</v>
      </c>
      <c r="C2062" s="316" t="s">
        <v>754</v>
      </c>
      <c r="D2062" s="317" t="s">
        <v>192</v>
      </c>
      <c r="E2062" s="346" t="s">
        <v>781</v>
      </c>
      <c r="F2062" s="318" t="s">
        <v>28</v>
      </c>
      <c r="G2062" s="316">
        <v>9000</v>
      </c>
      <c r="H2062" s="316" t="s">
        <v>756</v>
      </c>
      <c r="I2062" s="325" t="s">
        <v>5517</v>
      </c>
      <c r="J2062" s="335" t="s">
        <v>781</v>
      </c>
      <c r="K2062" s="312" t="s">
        <v>758</v>
      </c>
      <c r="L2062" s="321" t="s">
        <v>549</v>
      </c>
      <c r="M2062" s="322" t="s">
        <v>781</v>
      </c>
      <c r="N2062" s="323" t="s">
        <v>781</v>
      </c>
      <c r="O2062" s="324" t="s">
        <v>781</v>
      </c>
      <c r="P2062" s="314" t="s">
        <v>5518</v>
      </c>
      <c r="S2062" s="314">
        <v>2246</v>
      </c>
      <c r="T2062" t="s">
        <v>281</v>
      </c>
    </row>
    <row r="2063" spans="1:20">
      <c r="A2063" s="314">
        <v>2246</v>
      </c>
      <c r="B2063" s="315" t="s">
        <v>11</v>
      </c>
      <c r="C2063" s="316" t="s">
        <v>761</v>
      </c>
      <c r="D2063" s="317" t="s">
        <v>195</v>
      </c>
      <c r="E2063" s="346" t="s">
        <v>781</v>
      </c>
      <c r="F2063" s="318" t="s">
        <v>110</v>
      </c>
      <c r="G2063" s="316">
        <v>1986.62</v>
      </c>
      <c r="H2063" s="316" t="s">
        <v>2232</v>
      </c>
      <c r="I2063" s="325" t="s">
        <v>5519</v>
      </c>
      <c r="J2063" s="308" t="s">
        <v>764</v>
      </c>
      <c r="K2063" s="347" t="s">
        <v>781</v>
      </c>
      <c r="L2063" s="321" t="s">
        <v>781</v>
      </c>
      <c r="M2063" s="322" t="s">
        <v>781</v>
      </c>
      <c r="N2063" s="323" t="s">
        <v>781</v>
      </c>
      <c r="O2063" s="324" t="s">
        <v>781</v>
      </c>
      <c r="P2063" s="314" t="s">
        <v>5520</v>
      </c>
      <c r="S2063" s="314">
        <v>2246</v>
      </c>
      <c r="T2063" t="s">
        <v>281</v>
      </c>
    </row>
    <row r="2064" spans="1:20">
      <c r="A2064" s="314">
        <v>2246</v>
      </c>
      <c r="B2064" s="315" t="s">
        <v>11</v>
      </c>
      <c r="C2064" s="316" t="s">
        <v>761</v>
      </c>
      <c r="D2064" s="317" t="s">
        <v>195</v>
      </c>
      <c r="E2064" s="346" t="s">
        <v>781</v>
      </c>
      <c r="F2064" s="318" t="s">
        <v>110</v>
      </c>
      <c r="G2064" s="316">
        <v>2168.2199999999998</v>
      </c>
      <c r="H2064" s="316" t="s">
        <v>2232</v>
      </c>
      <c r="I2064" s="325" t="s">
        <v>5521</v>
      </c>
      <c r="J2064" s="308" t="s">
        <v>764</v>
      </c>
      <c r="K2064" s="347" t="s">
        <v>781</v>
      </c>
      <c r="L2064" s="321" t="s">
        <v>781</v>
      </c>
      <c r="M2064" s="322" t="s">
        <v>781</v>
      </c>
      <c r="N2064" s="323" t="s">
        <v>781</v>
      </c>
      <c r="O2064" s="324" t="s">
        <v>781</v>
      </c>
      <c r="P2064" s="314" t="s">
        <v>5522</v>
      </c>
      <c r="S2064" s="314">
        <v>2246</v>
      </c>
      <c r="T2064" t="s">
        <v>281</v>
      </c>
    </row>
    <row r="2065" spans="1:20">
      <c r="A2065" s="314">
        <v>2246</v>
      </c>
      <c r="B2065" s="315" t="s">
        <v>11</v>
      </c>
      <c r="C2065" s="316" t="s">
        <v>761</v>
      </c>
      <c r="D2065" s="317" t="s">
        <v>195</v>
      </c>
      <c r="E2065" s="346" t="s">
        <v>781</v>
      </c>
      <c r="F2065" s="318" t="s">
        <v>110</v>
      </c>
      <c r="G2065" s="316">
        <v>2584.4</v>
      </c>
      <c r="H2065" s="316" t="s">
        <v>4724</v>
      </c>
      <c r="I2065" s="325" t="s">
        <v>5523</v>
      </c>
      <c r="J2065" s="308" t="s">
        <v>764</v>
      </c>
      <c r="K2065" s="347" t="s">
        <v>781</v>
      </c>
      <c r="L2065" s="321" t="s">
        <v>781</v>
      </c>
      <c r="M2065" s="322" t="s">
        <v>781</v>
      </c>
      <c r="N2065" s="323" t="s">
        <v>781</v>
      </c>
      <c r="O2065" s="324" t="s">
        <v>781</v>
      </c>
      <c r="P2065" s="314" t="s">
        <v>5524</v>
      </c>
      <c r="S2065" s="314">
        <v>2246</v>
      </c>
      <c r="T2065" t="s">
        <v>281</v>
      </c>
    </row>
    <row r="2066" spans="1:20">
      <c r="A2066" s="314">
        <v>2246</v>
      </c>
      <c r="B2066" s="315" t="s">
        <v>11</v>
      </c>
      <c r="C2066" s="316" t="s">
        <v>761</v>
      </c>
      <c r="D2066" s="317" t="s">
        <v>195</v>
      </c>
      <c r="E2066" s="346" t="s">
        <v>781</v>
      </c>
      <c r="F2066" s="318" t="s">
        <v>110</v>
      </c>
      <c r="G2066" s="316">
        <v>2520</v>
      </c>
      <c r="H2066" s="316" t="s">
        <v>4724</v>
      </c>
      <c r="I2066" s="325" t="s">
        <v>5525</v>
      </c>
      <c r="J2066" s="308" t="s">
        <v>764</v>
      </c>
      <c r="K2066" s="347" t="s">
        <v>781</v>
      </c>
      <c r="L2066" s="321" t="s">
        <v>781</v>
      </c>
      <c r="M2066" s="322" t="s">
        <v>781</v>
      </c>
      <c r="N2066" s="323" t="s">
        <v>781</v>
      </c>
      <c r="O2066" s="324" t="s">
        <v>781</v>
      </c>
      <c r="P2066" s="314" t="s">
        <v>5526</v>
      </c>
      <c r="S2066" s="314">
        <v>2246</v>
      </c>
      <c r="T2066" t="s">
        <v>281</v>
      </c>
    </row>
    <row r="2067" spans="1:20">
      <c r="A2067" s="314">
        <v>2246</v>
      </c>
      <c r="B2067" s="315" t="s">
        <v>11</v>
      </c>
      <c r="C2067" s="316" t="s">
        <v>761</v>
      </c>
      <c r="D2067" s="317" t="s">
        <v>195</v>
      </c>
      <c r="E2067" s="346" t="s">
        <v>781</v>
      </c>
      <c r="F2067" s="318" t="s">
        <v>110</v>
      </c>
      <c r="G2067" s="316">
        <v>3474</v>
      </c>
      <c r="H2067" s="316" t="s">
        <v>5527</v>
      </c>
      <c r="I2067" s="325" t="s">
        <v>5525</v>
      </c>
      <c r="J2067" s="308" t="s">
        <v>764</v>
      </c>
      <c r="K2067" s="347" t="s">
        <v>781</v>
      </c>
      <c r="L2067" s="321" t="s">
        <v>781</v>
      </c>
      <c r="M2067" s="322" t="s">
        <v>781</v>
      </c>
      <c r="N2067" s="323" t="s">
        <v>781</v>
      </c>
      <c r="O2067" s="324" t="s">
        <v>781</v>
      </c>
      <c r="P2067" s="314" t="s">
        <v>5528</v>
      </c>
      <c r="S2067" s="314">
        <v>2246</v>
      </c>
      <c r="T2067" t="s">
        <v>281</v>
      </c>
    </row>
    <row r="2068" spans="1:20">
      <c r="A2068" s="314">
        <v>2246</v>
      </c>
      <c r="B2068" s="315" t="s">
        <v>11</v>
      </c>
      <c r="C2068" s="316" t="s">
        <v>761</v>
      </c>
      <c r="D2068" s="317" t="s">
        <v>195</v>
      </c>
      <c r="E2068" s="346" t="s">
        <v>781</v>
      </c>
      <c r="F2068" s="318" t="s">
        <v>110</v>
      </c>
      <c r="G2068" s="316">
        <v>2836</v>
      </c>
      <c r="H2068" s="316" t="s">
        <v>5527</v>
      </c>
      <c r="I2068" s="325" t="s">
        <v>5523</v>
      </c>
      <c r="J2068" s="308" t="s">
        <v>764</v>
      </c>
      <c r="K2068" s="347" t="s">
        <v>781</v>
      </c>
      <c r="L2068" s="321" t="s">
        <v>781</v>
      </c>
      <c r="M2068" s="322" t="s">
        <v>781</v>
      </c>
      <c r="N2068" s="323" t="s">
        <v>781</v>
      </c>
      <c r="O2068" s="324" t="s">
        <v>781</v>
      </c>
      <c r="P2068" s="314" t="s">
        <v>5529</v>
      </c>
      <c r="S2068" s="314">
        <v>2246</v>
      </c>
      <c r="T2068" t="s">
        <v>281</v>
      </c>
    </row>
    <row r="2069" spans="1:20">
      <c r="A2069" s="314">
        <v>2246</v>
      </c>
      <c r="B2069" s="315" t="s">
        <v>11</v>
      </c>
      <c r="C2069" s="316" t="s">
        <v>761</v>
      </c>
      <c r="D2069" s="317" t="s">
        <v>195</v>
      </c>
      <c r="E2069" s="346" t="s">
        <v>781</v>
      </c>
      <c r="F2069" s="318" t="s">
        <v>103</v>
      </c>
      <c r="G2069" s="316">
        <v>13861.62</v>
      </c>
      <c r="H2069" s="316" t="s">
        <v>5530</v>
      </c>
      <c r="I2069" s="325" t="s">
        <v>5531</v>
      </c>
      <c r="J2069" s="308" t="s">
        <v>764</v>
      </c>
      <c r="K2069" s="347" t="s">
        <v>781</v>
      </c>
      <c r="L2069" s="321" t="s">
        <v>781</v>
      </c>
      <c r="M2069" s="322" t="s">
        <v>781</v>
      </c>
      <c r="N2069" s="323" t="s">
        <v>781</v>
      </c>
      <c r="O2069" s="324" t="s">
        <v>781</v>
      </c>
      <c r="P2069" s="314" t="s">
        <v>5532</v>
      </c>
      <c r="S2069" s="314">
        <v>2246</v>
      </c>
      <c r="T2069" t="s">
        <v>281</v>
      </c>
    </row>
    <row r="2070" spans="1:20">
      <c r="A2070" s="314">
        <v>2246</v>
      </c>
      <c r="B2070" s="315" t="s">
        <v>11</v>
      </c>
      <c r="C2070" s="316" t="s">
        <v>761</v>
      </c>
      <c r="D2070" s="317" t="s">
        <v>195</v>
      </c>
      <c r="E2070" s="346" t="s">
        <v>781</v>
      </c>
      <c r="F2070" s="318" t="s">
        <v>93</v>
      </c>
      <c r="G2070" s="316">
        <v>6000</v>
      </c>
      <c r="H2070" s="316" t="s">
        <v>5533</v>
      </c>
      <c r="I2070" s="320" t="s">
        <v>5534</v>
      </c>
      <c r="J2070" s="308" t="s">
        <v>764</v>
      </c>
      <c r="K2070" s="347" t="s">
        <v>781</v>
      </c>
      <c r="L2070" s="321" t="s">
        <v>781</v>
      </c>
      <c r="M2070" s="322" t="s">
        <v>781</v>
      </c>
      <c r="N2070" s="323" t="s">
        <v>781</v>
      </c>
      <c r="O2070" s="324" t="s">
        <v>781</v>
      </c>
      <c r="P2070" s="314" t="s">
        <v>5535</v>
      </c>
      <c r="S2070" s="314">
        <v>2246</v>
      </c>
      <c r="T2070" t="s">
        <v>281</v>
      </c>
    </row>
    <row r="2071" spans="1:20">
      <c r="A2071" s="314">
        <v>2246</v>
      </c>
      <c r="B2071" s="315" t="s">
        <v>11</v>
      </c>
      <c r="C2071" s="316" t="s">
        <v>761</v>
      </c>
      <c r="D2071" s="317" t="s">
        <v>195</v>
      </c>
      <c r="E2071" s="346" t="s">
        <v>781</v>
      </c>
      <c r="F2071" s="318" t="s">
        <v>93</v>
      </c>
      <c r="G2071" s="316">
        <v>1500</v>
      </c>
      <c r="H2071" s="316" t="s">
        <v>5533</v>
      </c>
      <c r="I2071" s="325" t="s">
        <v>5536</v>
      </c>
      <c r="J2071" s="308" t="s">
        <v>764</v>
      </c>
      <c r="K2071" s="347" t="s">
        <v>781</v>
      </c>
      <c r="L2071" s="321" t="s">
        <v>781</v>
      </c>
      <c r="M2071" s="322" t="s">
        <v>781</v>
      </c>
      <c r="N2071" s="323" t="s">
        <v>781</v>
      </c>
      <c r="O2071" s="324" t="s">
        <v>781</v>
      </c>
      <c r="P2071" s="314" t="s">
        <v>5537</v>
      </c>
      <c r="S2071" s="314">
        <v>2246</v>
      </c>
      <c r="T2071" t="s">
        <v>281</v>
      </c>
    </row>
    <row r="2072" spans="1:20">
      <c r="A2072" s="326">
        <v>3323</v>
      </c>
      <c r="B2072" s="327" t="s">
        <v>10</v>
      </c>
      <c r="C2072" s="304" t="s">
        <v>754</v>
      </c>
      <c r="D2072" s="304" t="s">
        <v>192</v>
      </c>
      <c r="E2072" s="304" t="s">
        <v>755</v>
      </c>
      <c r="F2072" s="328" t="s">
        <v>35</v>
      </c>
      <c r="G2072" s="304">
        <v>140.09</v>
      </c>
      <c r="H2072" s="371" t="s">
        <v>756</v>
      </c>
      <c r="I2072" s="333" t="s">
        <v>757</v>
      </c>
      <c r="J2072" s="331" t="s">
        <v>781</v>
      </c>
      <c r="K2072" s="312" t="s">
        <v>758</v>
      </c>
      <c r="L2072" s="332" t="s">
        <v>549</v>
      </c>
      <c r="M2072" s="304" t="s">
        <v>781</v>
      </c>
      <c r="N2072" s="304" t="s">
        <v>781</v>
      </c>
      <c r="O2072" s="326" t="s">
        <v>781</v>
      </c>
      <c r="P2072" s="326" t="s">
        <v>5538</v>
      </c>
      <c r="S2072" s="326">
        <v>3323</v>
      </c>
      <c r="T2072" t="s">
        <v>281</v>
      </c>
    </row>
    <row r="2073" spans="1:20">
      <c r="A2073" s="314">
        <v>3323</v>
      </c>
      <c r="B2073" s="315" t="s">
        <v>11</v>
      </c>
      <c r="C2073" s="316" t="s">
        <v>761</v>
      </c>
      <c r="D2073" s="317" t="s">
        <v>195</v>
      </c>
      <c r="E2073" s="346" t="s">
        <v>781</v>
      </c>
      <c r="F2073" s="318" t="s">
        <v>110</v>
      </c>
      <c r="G2073" s="316">
        <v>11800</v>
      </c>
      <c r="H2073" s="316" t="s">
        <v>5539</v>
      </c>
      <c r="I2073" s="320" t="s">
        <v>5540</v>
      </c>
      <c r="J2073" s="308" t="s">
        <v>764</v>
      </c>
      <c r="K2073" s="347" t="s">
        <v>781</v>
      </c>
      <c r="L2073" s="321" t="s">
        <v>781</v>
      </c>
      <c r="M2073" s="322" t="s">
        <v>781</v>
      </c>
      <c r="N2073" s="323" t="s">
        <v>781</v>
      </c>
      <c r="O2073" s="324" t="s">
        <v>781</v>
      </c>
      <c r="P2073" s="314" t="s">
        <v>5541</v>
      </c>
      <c r="S2073" s="314">
        <v>3323</v>
      </c>
      <c r="T2073" t="s">
        <v>281</v>
      </c>
    </row>
    <row r="2074" spans="1:20">
      <c r="A2074" s="314">
        <v>3323</v>
      </c>
      <c r="B2074" s="315" t="s">
        <v>11</v>
      </c>
      <c r="C2074" s="316" t="s">
        <v>761</v>
      </c>
      <c r="D2074" s="317" t="s">
        <v>195</v>
      </c>
      <c r="E2074" s="346" t="s">
        <v>781</v>
      </c>
      <c r="F2074" s="318" t="s">
        <v>85</v>
      </c>
      <c r="G2074" s="316">
        <v>395</v>
      </c>
      <c r="H2074" s="319" t="s">
        <v>5542</v>
      </c>
      <c r="I2074" s="320" t="s">
        <v>2504</v>
      </c>
      <c r="J2074" s="308" t="s">
        <v>764</v>
      </c>
      <c r="K2074" s="347" t="s">
        <v>781</v>
      </c>
      <c r="L2074" s="321" t="s">
        <v>781</v>
      </c>
      <c r="M2074" s="322" t="s">
        <v>781</v>
      </c>
      <c r="N2074" s="323" t="s">
        <v>781</v>
      </c>
      <c r="O2074" s="324" t="s">
        <v>781</v>
      </c>
      <c r="P2074" s="314" t="s">
        <v>5543</v>
      </c>
      <c r="S2074" s="314">
        <v>3323</v>
      </c>
      <c r="T2074" t="s">
        <v>281</v>
      </c>
    </row>
    <row r="2075" spans="1:20">
      <c r="A2075" s="314">
        <v>3323</v>
      </c>
      <c r="B2075" s="315" t="s">
        <v>11</v>
      </c>
      <c r="C2075" s="316" t="s">
        <v>754</v>
      </c>
      <c r="D2075" s="317" t="s">
        <v>196</v>
      </c>
      <c r="E2075" s="346" t="s">
        <v>781</v>
      </c>
      <c r="F2075" s="318" t="s">
        <v>103</v>
      </c>
      <c r="G2075" s="367">
        <v>26334</v>
      </c>
      <c r="H2075" s="319" t="s">
        <v>756</v>
      </c>
      <c r="I2075" s="320" t="s">
        <v>5544</v>
      </c>
      <c r="J2075" s="308" t="s">
        <v>819</v>
      </c>
      <c r="K2075" s="347" t="s">
        <v>781</v>
      </c>
      <c r="L2075" s="321" t="s">
        <v>781</v>
      </c>
      <c r="M2075" s="322" t="s">
        <v>781</v>
      </c>
      <c r="N2075" s="323" t="s">
        <v>781</v>
      </c>
      <c r="O2075" s="324" t="s">
        <v>781</v>
      </c>
      <c r="P2075" s="314" t="s">
        <v>5545</v>
      </c>
      <c r="S2075" s="314">
        <v>3323</v>
      </c>
      <c r="T2075" t="s">
        <v>281</v>
      </c>
    </row>
    <row r="2076" spans="1:20">
      <c r="A2076" s="326">
        <v>7045</v>
      </c>
      <c r="B2076" s="327" t="s">
        <v>10</v>
      </c>
      <c r="C2076" s="304" t="s">
        <v>754</v>
      </c>
      <c r="D2076" s="304" t="s">
        <v>192</v>
      </c>
      <c r="E2076" s="304" t="s">
        <v>755</v>
      </c>
      <c r="F2076" s="328" t="s">
        <v>35</v>
      </c>
      <c r="G2076" s="329">
        <v>34927.42</v>
      </c>
      <c r="H2076" s="304" t="s">
        <v>756</v>
      </c>
      <c r="I2076" s="333" t="s">
        <v>757</v>
      </c>
      <c r="J2076" s="331" t="s">
        <v>781</v>
      </c>
      <c r="K2076" s="312" t="s">
        <v>758</v>
      </c>
      <c r="L2076" s="332" t="s">
        <v>549</v>
      </c>
      <c r="M2076" s="304" t="s">
        <v>781</v>
      </c>
      <c r="N2076" s="304" t="s">
        <v>781</v>
      </c>
      <c r="O2076" s="326" t="s">
        <v>781</v>
      </c>
      <c r="P2076" s="326" t="s">
        <v>5546</v>
      </c>
      <c r="S2076" s="326">
        <v>7045</v>
      </c>
      <c r="T2076" t="s">
        <v>281</v>
      </c>
    </row>
    <row r="2077" spans="1:20">
      <c r="A2077" s="314">
        <v>7045</v>
      </c>
      <c r="B2077" s="315" t="s">
        <v>11</v>
      </c>
      <c r="C2077" s="316" t="s">
        <v>761</v>
      </c>
      <c r="D2077" s="317" t="s">
        <v>195</v>
      </c>
      <c r="E2077" s="346" t="s">
        <v>781</v>
      </c>
      <c r="F2077" s="318" t="s">
        <v>107</v>
      </c>
      <c r="G2077" s="316">
        <v>2058.2800000000002</v>
      </c>
      <c r="H2077" s="316" t="s">
        <v>1587</v>
      </c>
      <c r="I2077" s="320" t="s">
        <v>3981</v>
      </c>
      <c r="J2077" s="308" t="s">
        <v>764</v>
      </c>
      <c r="K2077" s="347" t="s">
        <v>781</v>
      </c>
      <c r="L2077" s="321" t="s">
        <v>781</v>
      </c>
      <c r="M2077" s="322" t="s">
        <v>781</v>
      </c>
      <c r="N2077" s="323" t="s">
        <v>781</v>
      </c>
      <c r="O2077" s="324" t="s">
        <v>781</v>
      </c>
      <c r="P2077" s="314" t="s">
        <v>5547</v>
      </c>
      <c r="S2077" s="314">
        <v>7045</v>
      </c>
      <c r="T2077" t="s">
        <v>281</v>
      </c>
    </row>
    <row r="2078" spans="1:20">
      <c r="A2078" s="314">
        <v>7045</v>
      </c>
      <c r="B2078" s="315" t="s">
        <v>11</v>
      </c>
      <c r="C2078" s="316" t="s">
        <v>761</v>
      </c>
      <c r="D2078" s="317" t="s">
        <v>195</v>
      </c>
      <c r="E2078" s="346" t="s">
        <v>781</v>
      </c>
      <c r="F2078" s="318" t="s">
        <v>107</v>
      </c>
      <c r="G2078" s="316">
        <v>2700</v>
      </c>
      <c r="H2078" s="316" t="s">
        <v>5548</v>
      </c>
      <c r="I2078" s="320" t="s">
        <v>3981</v>
      </c>
      <c r="J2078" s="308" t="s">
        <v>764</v>
      </c>
      <c r="K2078" s="347" t="s">
        <v>781</v>
      </c>
      <c r="L2078" s="321" t="s">
        <v>781</v>
      </c>
      <c r="M2078" s="322" t="s">
        <v>781</v>
      </c>
      <c r="N2078" s="323" t="s">
        <v>781</v>
      </c>
      <c r="O2078" s="324" t="s">
        <v>781</v>
      </c>
      <c r="P2078" s="314" t="s">
        <v>5549</v>
      </c>
      <c r="S2078" s="314">
        <v>7045</v>
      </c>
      <c r="T2078" t="s">
        <v>281</v>
      </c>
    </row>
    <row r="2079" spans="1:20">
      <c r="A2079" s="314">
        <v>7045</v>
      </c>
      <c r="B2079" s="315" t="s">
        <v>11</v>
      </c>
      <c r="C2079" s="316" t="s">
        <v>761</v>
      </c>
      <c r="D2079" s="317" t="s">
        <v>195</v>
      </c>
      <c r="E2079" s="346" t="s">
        <v>781</v>
      </c>
      <c r="F2079" s="318" t="s">
        <v>107</v>
      </c>
      <c r="G2079" s="316">
        <v>20362.490000000002</v>
      </c>
      <c r="H2079" s="316" t="s">
        <v>5550</v>
      </c>
      <c r="I2079" s="320" t="s">
        <v>3981</v>
      </c>
      <c r="J2079" s="308" t="s">
        <v>764</v>
      </c>
      <c r="K2079" s="347" t="s">
        <v>781</v>
      </c>
      <c r="L2079" s="321" t="s">
        <v>781</v>
      </c>
      <c r="M2079" s="322" t="s">
        <v>781</v>
      </c>
      <c r="N2079" s="323" t="s">
        <v>781</v>
      </c>
      <c r="O2079" s="324" t="s">
        <v>781</v>
      </c>
      <c r="P2079" s="314" t="s">
        <v>5551</v>
      </c>
      <c r="S2079" s="314">
        <v>7045</v>
      </c>
      <c r="T2079" t="s">
        <v>281</v>
      </c>
    </row>
    <row r="2080" spans="1:20">
      <c r="A2080" s="314">
        <v>7045</v>
      </c>
      <c r="B2080" s="315" t="s">
        <v>11</v>
      </c>
      <c r="C2080" s="316" t="s">
        <v>761</v>
      </c>
      <c r="D2080" s="317" t="s">
        <v>195</v>
      </c>
      <c r="E2080" s="346" t="s">
        <v>781</v>
      </c>
      <c r="F2080" s="318" t="s">
        <v>107</v>
      </c>
      <c r="G2080" s="316">
        <v>3320</v>
      </c>
      <c r="H2080" s="316" t="s">
        <v>2162</v>
      </c>
      <c r="I2080" s="320" t="s">
        <v>3981</v>
      </c>
      <c r="J2080" s="308" t="s">
        <v>764</v>
      </c>
      <c r="K2080" s="347" t="s">
        <v>781</v>
      </c>
      <c r="L2080" s="321" t="s">
        <v>781</v>
      </c>
      <c r="M2080" s="322" t="s">
        <v>781</v>
      </c>
      <c r="N2080" s="323" t="s">
        <v>781</v>
      </c>
      <c r="O2080" s="324" t="s">
        <v>781</v>
      </c>
      <c r="P2080" s="314" t="s">
        <v>5552</v>
      </c>
      <c r="S2080" s="314">
        <v>7045</v>
      </c>
      <c r="T2080" t="s">
        <v>281</v>
      </c>
    </row>
    <row r="2081" spans="1:20">
      <c r="A2081" s="314">
        <v>7045</v>
      </c>
      <c r="B2081" s="315" t="s">
        <v>11</v>
      </c>
      <c r="C2081" s="316" t="s">
        <v>761</v>
      </c>
      <c r="D2081" s="317" t="s">
        <v>195</v>
      </c>
      <c r="E2081" s="346" t="s">
        <v>781</v>
      </c>
      <c r="F2081" s="318" t="s">
        <v>107</v>
      </c>
      <c r="G2081" s="316">
        <v>9113.6200000000008</v>
      </c>
      <c r="H2081" s="316" t="s">
        <v>3528</v>
      </c>
      <c r="I2081" s="320" t="s">
        <v>3981</v>
      </c>
      <c r="J2081" s="308" t="s">
        <v>764</v>
      </c>
      <c r="K2081" s="347" t="s">
        <v>781</v>
      </c>
      <c r="L2081" s="321" t="s">
        <v>781</v>
      </c>
      <c r="M2081" s="322" t="s">
        <v>781</v>
      </c>
      <c r="N2081" s="323" t="s">
        <v>781</v>
      </c>
      <c r="O2081" s="324" t="s">
        <v>781</v>
      </c>
      <c r="P2081" s="314" t="s">
        <v>5553</v>
      </c>
      <c r="S2081" s="314">
        <v>7045</v>
      </c>
      <c r="T2081" t="s">
        <v>281</v>
      </c>
    </row>
    <row r="2082" spans="1:20">
      <c r="A2082" s="314">
        <v>7045</v>
      </c>
      <c r="B2082" s="315" t="s">
        <v>11</v>
      </c>
      <c r="C2082" s="316" t="s">
        <v>761</v>
      </c>
      <c r="D2082" s="317" t="s">
        <v>195</v>
      </c>
      <c r="E2082" s="346" t="s">
        <v>781</v>
      </c>
      <c r="F2082" s="318" t="s">
        <v>107</v>
      </c>
      <c r="G2082" s="316">
        <v>2915</v>
      </c>
      <c r="H2082" s="316" t="s">
        <v>5554</v>
      </c>
      <c r="I2082" s="320" t="s">
        <v>3981</v>
      </c>
      <c r="J2082" s="308" t="s">
        <v>764</v>
      </c>
      <c r="K2082" s="347" t="s">
        <v>781</v>
      </c>
      <c r="L2082" s="321" t="s">
        <v>781</v>
      </c>
      <c r="M2082" s="322" t="s">
        <v>781</v>
      </c>
      <c r="N2082" s="323" t="s">
        <v>781</v>
      </c>
      <c r="O2082" s="324" t="s">
        <v>781</v>
      </c>
      <c r="P2082" s="314" t="s">
        <v>5555</v>
      </c>
      <c r="S2082" s="314">
        <v>7045</v>
      </c>
      <c r="T2082" t="s">
        <v>281</v>
      </c>
    </row>
    <row r="2083" spans="1:20">
      <c r="A2083" s="314">
        <v>7045</v>
      </c>
      <c r="B2083" s="315" t="s">
        <v>11</v>
      </c>
      <c r="C2083" s="316" t="s">
        <v>761</v>
      </c>
      <c r="D2083" s="317" t="s">
        <v>195</v>
      </c>
      <c r="E2083" s="346" t="s">
        <v>781</v>
      </c>
      <c r="F2083" s="318" t="s">
        <v>91</v>
      </c>
      <c r="G2083" s="316">
        <v>1864</v>
      </c>
      <c r="H2083" s="316" t="s">
        <v>2508</v>
      </c>
      <c r="I2083" s="320" t="s">
        <v>5556</v>
      </c>
      <c r="J2083" s="308" t="s">
        <v>764</v>
      </c>
      <c r="K2083" s="347" t="s">
        <v>781</v>
      </c>
      <c r="L2083" s="321" t="s">
        <v>781</v>
      </c>
      <c r="M2083" s="322" t="s">
        <v>781</v>
      </c>
      <c r="N2083" s="323" t="s">
        <v>781</v>
      </c>
      <c r="O2083" s="324" t="s">
        <v>781</v>
      </c>
      <c r="P2083" s="314" t="s">
        <v>5557</v>
      </c>
      <c r="S2083" s="314">
        <v>7045</v>
      </c>
      <c r="T2083" t="s">
        <v>281</v>
      </c>
    </row>
    <row r="2084" spans="1:20">
      <c r="A2084" s="314">
        <v>7045</v>
      </c>
      <c r="B2084" s="315" t="s">
        <v>11</v>
      </c>
      <c r="C2084" s="316" t="s">
        <v>761</v>
      </c>
      <c r="D2084" s="317" t="s">
        <v>195</v>
      </c>
      <c r="E2084" s="346" t="s">
        <v>781</v>
      </c>
      <c r="F2084" s="318" t="s">
        <v>110</v>
      </c>
      <c r="G2084" s="316">
        <v>712.5</v>
      </c>
      <c r="H2084" s="316" t="s">
        <v>5558</v>
      </c>
      <c r="I2084" s="320" t="s">
        <v>5559</v>
      </c>
      <c r="J2084" s="308" t="s">
        <v>819</v>
      </c>
      <c r="K2084" s="347" t="s">
        <v>781</v>
      </c>
      <c r="L2084" s="321" t="s">
        <v>781</v>
      </c>
      <c r="M2084" s="322" t="s">
        <v>781</v>
      </c>
      <c r="N2084" s="323" t="s">
        <v>781</v>
      </c>
      <c r="O2084" s="324" t="s">
        <v>781</v>
      </c>
      <c r="P2084" s="314" t="s">
        <v>5560</v>
      </c>
      <c r="S2084" s="314">
        <v>7045</v>
      </c>
      <c r="T2084" t="s">
        <v>281</v>
      </c>
    </row>
    <row r="2085" spans="1:20">
      <c r="A2085" s="314">
        <v>7045</v>
      </c>
      <c r="B2085" s="315" t="s">
        <v>11</v>
      </c>
      <c r="C2085" s="316" t="s">
        <v>761</v>
      </c>
      <c r="D2085" s="317" t="s">
        <v>195</v>
      </c>
      <c r="E2085" s="346" t="s">
        <v>781</v>
      </c>
      <c r="F2085" s="318" t="s">
        <v>93</v>
      </c>
      <c r="G2085" s="316">
        <v>1565</v>
      </c>
      <c r="H2085" s="316" t="s">
        <v>2196</v>
      </c>
      <c r="I2085" s="320" t="s">
        <v>5561</v>
      </c>
      <c r="J2085" s="308" t="s">
        <v>764</v>
      </c>
      <c r="K2085" s="347" t="s">
        <v>781</v>
      </c>
      <c r="L2085" s="321" t="s">
        <v>781</v>
      </c>
      <c r="M2085" s="322" t="s">
        <v>781</v>
      </c>
      <c r="N2085" s="323" t="s">
        <v>781</v>
      </c>
      <c r="O2085" s="324" t="s">
        <v>781</v>
      </c>
      <c r="P2085" s="314" t="s">
        <v>5562</v>
      </c>
      <c r="S2085" s="314">
        <v>7045</v>
      </c>
      <c r="T2085" t="s">
        <v>281</v>
      </c>
    </row>
    <row r="2086" spans="1:20">
      <c r="A2086" s="314">
        <v>7045</v>
      </c>
      <c r="B2086" s="315" t="s">
        <v>11</v>
      </c>
      <c r="C2086" s="316" t="s">
        <v>761</v>
      </c>
      <c r="D2086" s="317" t="s">
        <v>195</v>
      </c>
      <c r="E2086" s="346" t="s">
        <v>781</v>
      </c>
      <c r="F2086" s="318" t="s">
        <v>110</v>
      </c>
      <c r="G2086" s="316">
        <v>2220</v>
      </c>
      <c r="H2086" s="316" t="s">
        <v>5563</v>
      </c>
      <c r="I2086" s="320" t="s">
        <v>5564</v>
      </c>
      <c r="J2086" s="308" t="s">
        <v>764</v>
      </c>
      <c r="K2086" s="347" t="s">
        <v>781</v>
      </c>
      <c r="L2086" s="321" t="s">
        <v>781</v>
      </c>
      <c r="M2086" s="322" t="s">
        <v>781</v>
      </c>
      <c r="N2086" s="323" t="s">
        <v>781</v>
      </c>
      <c r="O2086" s="324" t="s">
        <v>781</v>
      </c>
      <c r="P2086" s="314" t="s">
        <v>5565</v>
      </c>
      <c r="S2086" s="314">
        <v>7045</v>
      </c>
      <c r="T2086" t="s">
        <v>281</v>
      </c>
    </row>
    <row r="2087" spans="1:20">
      <c r="A2087" s="314">
        <v>7045</v>
      </c>
      <c r="B2087" s="315" t="s">
        <v>11</v>
      </c>
      <c r="C2087" s="316" t="s">
        <v>761</v>
      </c>
      <c r="D2087" s="317" t="s">
        <v>195</v>
      </c>
      <c r="E2087" s="346" t="s">
        <v>781</v>
      </c>
      <c r="F2087" s="318" t="s">
        <v>89</v>
      </c>
      <c r="G2087" s="316">
        <v>2243.1999999999998</v>
      </c>
      <c r="H2087" s="316" t="s">
        <v>5566</v>
      </c>
      <c r="I2087" s="320" t="s">
        <v>5567</v>
      </c>
      <c r="J2087" s="308" t="s">
        <v>764</v>
      </c>
      <c r="K2087" s="347" t="s">
        <v>781</v>
      </c>
      <c r="L2087" s="321" t="s">
        <v>781</v>
      </c>
      <c r="M2087" s="322" t="s">
        <v>781</v>
      </c>
      <c r="N2087" s="323" t="s">
        <v>781</v>
      </c>
      <c r="O2087" s="324" t="s">
        <v>781</v>
      </c>
      <c r="P2087" s="314" t="s">
        <v>5568</v>
      </c>
      <c r="S2087" s="314">
        <v>7045</v>
      </c>
      <c r="T2087" t="s">
        <v>281</v>
      </c>
    </row>
    <row r="2088" spans="1:20">
      <c r="A2088" s="314">
        <v>7045</v>
      </c>
      <c r="B2088" s="315" t="s">
        <v>11</v>
      </c>
      <c r="C2088" s="316" t="s">
        <v>761</v>
      </c>
      <c r="D2088" s="317" t="s">
        <v>195</v>
      </c>
      <c r="E2088" s="346" t="s">
        <v>781</v>
      </c>
      <c r="F2088" s="318" t="s">
        <v>85</v>
      </c>
      <c r="G2088" s="316">
        <v>6000</v>
      </c>
      <c r="H2088" s="316" t="s">
        <v>785</v>
      </c>
      <c r="I2088" s="320" t="s">
        <v>4011</v>
      </c>
      <c r="J2088" s="308" t="s">
        <v>764</v>
      </c>
      <c r="K2088" s="347" t="s">
        <v>781</v>
      </c>
      <c r="L2088" s="321" t="s">
        <v>781</v>
      </c>
      <c r="M2088" s="322" t="s">
        <v>781</v>
      </c>
      <c r="N2088" s="323" t="s">
        <v>781</v>
      </c>
      <c r="O2088" s="324" t="s">
        <v>781</v>
      </c>
      <c r="P2088" s="314" t="s">
        <v>5569</v>
      </c>
      <c r="S2088" s="314">
        <v>7045</v>
      </c>
      <c r="T2088" t="s">
        <v>281</v>
      </c>
    </row>
    <row r="2089" spans="1:20">
      <c r="A2089" s="314">
        <v>7045</v>
      </c>
      <c r="B2089" s="315" t="s">
        <v>11</v>
      </c>
      <c r="C2089" s="316" t="s">
        <v>761</v>
      </c>
      <c r="D2089" s="317" t="s">
        <v>195</v>
      </c>
      <c r="E2089" s="346" t="s">
        <v>781</v>
      </c>
      <c r="F2089" s="318" t="s">
        <v>85</v>
      </c>
      <c r="G2089" s="316">
        <v>3000</v>
      </c>
      <c r="H2089" s="316" t="s">
        <v>785</v>
      </c>
      <c r="I2089" s="320" t="s">
        <v>2827</v>
      </c>
      <c r="J2089" s="308" t="s">
        <v>764</v>
      </c>
      <c r="K2089" s="347" t="s">
        <v>781</v>
      </c>
      <c r="L2089" s="321" t="s">
        <v>781</v>
      </c>
      <c r="M2089" s="322" t="s">
        <v>781</v>
      </c>
      <c r="N2089" s="323" t="s">
        <v>781</v>
      </c>
      <c r="O2089" s="324" t="s">
        <v>781</v>
      </c>
      <c r="P2089" s="314" t="s">
        <v>5570</v>
      </c>
      <c r="S2089" s="314">
        <v>7045</v>
      </c>
      <c r="T2089" t="s">
        <v>281</v>
      </c>
    </row>
    <row r="2090" spans="1:20">
      <c r="A2090" s="326">
        <v>2192</v>
      </c>
      <c r="B2090" s="327" t="s">
        <v>10</v>
      </c>
      <c r="C2090" s="304" t="s">
        <v>754</v>
      </c>
      <c r="D2090" s="304" t="s">
        <v>192</v>
      </c>
      <c r="E2090" s="304" t="s">
        <v>755</v>
      </c>
      <c r="F2090" s="328" t="s">
        <v>35</v>
      </c>
      <c r="G2090" s="329">
        <v>16173.6</v>
      </c>
      <c r="H2090" s="304" t="s">
        <v>756</v>
      </c>
      <c r="I2090" s="330" t="s">
        <v>757</v>
      </c>
      <c r="J2090" s="331" t="s">
        <v>781</v>
      </c>
      <c r="K2090" s="312" t="s">
        <v>758</v>
      </c>
      <c r="L2090" s="332" t="s">
        <v>549</v>
      </c>
      <c r="M2090" s="304" t="s">
        <v>781</v>
      </c>
      <c r="N2090" s="304" t="s">
        <v>781</v>
      </c>
      <c r="O2090" s="326" t="s">
        <v>781</v>
      </c>
      <c r="P2090" s="326" t="s">
        <v>5571</v>
      </c>
      <c r="S2090" s="326">
        <v>2192</v>
      </c>
      <c r="T2090" t="s">
        <v>281</v>
      </c>
    </row>
    <row r="2091" spans="1:20">
      <c r="A2091" s="314">
        <v>2192</v>
      </c>
      <c r="B2091" s="315" t="s">
        <v>11</v>
      </c>
      <c r="C2091" s="316" t="s">
        <v>761</v>
      </c>
      <c r="D2091" s="317" t="s">
        <v>195</v>
      </c>
      <c r="E2091" s="346" t="s">
        <v>781</v>
      </c>
      <c r="F2091" s="318" t="s">
        <v>103</v>
      </c>
      <c r="G2091" s="316">
        <v>14688.51</v>
      </c>
      <c r="H2091" s="316" t="s">
        <v>5572</v>
      </c>
      <c r="I2091" s="325" t="s">
        <v>5573</v>
      </c>
      <c r="J2091" s="308" t="s">
        <v>764</v>
      </c>
      <c r="K2091" s="347" t="s">
        <v>781</v>
      </c>
      <c r="L2091" s="321" t="s">
        <v>781</v>
      </c>
      <c r="M2091" s="322" t="s">
        <v>781</v>
      </c>
      <c r="N2091" s="323" t="s">
        <v>781</v>
      </c>
      <c r="O2091" s="324" t="s">
        <v>781</v>
      </c>
      <c r="P2091" s="314" t="s">
        <v>5574</v>
      </c>
      <c r="S2091" s="314">
        <v>2192</v>
      </c>
      <c r="T2091" t="s">
        <v>281</v>
      </c>
    </row>
    <row r="2092" spans="1:20">
      <c r="A2092" s="314">
        <v>2192</v>
      </c>
      <c r="B2092" s="315" t="s">
        <v>11</v>
      </c>
      <c r="C2092" s="316" t="s">
        <v>761</v>
      </c>
      <c r="D2092" s="317" t="s">
        <v>195</v>
      </c>
      <c r="E2092" s="346" t="s">
        <v>781</v>
      </c>
      <c r="F2092" s="318" t="s">
        <v>97</v>
      </c>
      <c r="G2092" s="316">
        <v>1592.29</v>
      </c>
      <c r="H2092" s="316" t="s">
        <v>879</v>
      </c>
      <c r="I2092" s="320" t="s">
        <v>5575</v>
      </c>
      <c r="J2092" s="308" t="s">
        <v>764</v>
      </c>
      <c r="K2092" s="347" t="s">
        <v>781</v>
      </c>
      <c r="L2092" s="321" t="s">
        <v>781</v>
      </c>
      <c r="M2092" s="322" t="s">
        <v>781</v>
      </c>
      <c r="N2092" s="323" t="s">
        <v>781</v>
      </c>
      <c r="O2092" s="324" t="s">
        <v>781</v>
      </c>
      <c r="P2092" s="314" t="s">
        <v>5576</v>
      </c>
      <c r="S2092" s="314">
        <v>2192</v>
      </c>
      <c r="T2092" t="s">
        <v>281</v>
      </c>
    </row>
    <row r="2093" spans="1:20">
      <c r="A2093" s="314">
        <v>2192</v>
      </c>
      <c r="B2093" s="315" t="s">
        <v>11</v>
      </c>
      <c r="C2093" s="316" t="s">
        <v>761</v>
      </c>
      <c r="D2093" s="317" t="s">
        <v>195</v>
      </c>
      <c r="E2093" s="346" t="s">
        <v>781</v>
      </c>
      <c r="F2093" s="318" t="s">
        <v>97</v>
      </c>
      <c r="G2093" s="316">
        <v>55.65</v>
      </c>
      <c r="H2093" s="316" t="s">
        <v>5577</v>
      </c>
      <c r="I2093" s="325" t="s">
        <v>5578</v>
      </c>
      <c r="J2093" s="308" t="s">
        <v>764</v>
      </c>
      <c r="K2093" s="347" t="s">
        <v>781</v>
      </c>
      <c r="L2093" s="321" t="s">
        <v>781</v>
      </c>
      <c r="M2093" s="322" t="s">
        <v>781</v>
      </c>
      <c r="N2093" s="323" t="s">
        <v>781</v>
      </c>
      <c r="O2093" s="324" t="s">
        <v>781</v>
      </c>
      <c r="P2093" s="314" t="s">
        <v>5579</v>
      </c>
      <c r="S2093" s="314">
        <v>2192</v>
      </c>
      <c r="T2093" t="s">
        <v>281</v>
      </c>
    </row>
    <row r="2094" spans="1:20">
      <c r="A2094" s="314">
        <v>2192</v>
      </c>
      <c r="B2094" s="315" t="s">
        <v>11</v>
      </c>
      <c r="C2094" s="316" t="s">
        <v>761</v>
      </c>
      <c r="D2094" s="317" t="s">
        <v>195</v>
      </c>
      <c r="E2094" s="346" t="s">
        <v>781</v>
      </c>
      <c r="F2094" s="318" t="s">
        <v>85</v>
      </c>
      <c r="G2094" s="316">
        <v>6464.03</v>
      </c>
      <c r="H2094" s="316" t="s">
        <v>785</v>
      </c>
      <c r="I2094" s="325" t="s">
        <v>5580</v>
      </c>
      <c r="J2094" s="308" t="s">
        <v>764</v>
      </c>
      <c r="K2094" s="347" t="s">
        <v>781</v>
      </c>
      <c r="L2094" s="321" t="s">
        <v>781</v>
      </c>
      <c r="M2094" s="322" t="s">
        <v>781</v>
      </c>
      <c r="N2094" s="323" t="s">
        <v>781</v>
      </c>
      <c r="O2094" s="324" t="s">
        <v>781</v>
      </c>
      <c r="P2094" s="314" t="s">
        <v>5581</v>
      </c>
      <c r="S2094" s="314">
        <v>2192</v>
      </c>
      <c r="T2094" t="s">
        <v>281</v>
      </c>
    </row>
    <row r="2095" spans="1:20">
      <c r="A2095" s="314">
        <v>2192</v>
      </c>
      <c r="B2095" s="315" t="s">
        <v>11</v>
      </c>
      <c r="C2095" s="316" t="s">
        <v>761</v>
      </c>
      <c r="D2095" s="317" t="s">
        <v>195</v>
      </c>
      <c r="E2095" s="346" t="s">
        <v>781</v>
      </c>
      <c r="F2095" s="318" t="s">
        <v>105</v>
      </c>
      <c r="G2095" s="316">
        <v>1719</v>
      </c>
      <c r="H2095" s="316" t="s">
        <v>910</v>
      </c>
      <c r="I2095" s="325" t="s">
        <v>5582</v>
      </c>
      <c r="J2095" s="308" t="s">
        <v>764</v>
      </c>
      <c r="K2095" s="347" t="s">
        <v>781</v>
      </c>
      <c r="L2095" s="321" t="s">
        <v>781</v>
      </c>
      <c r="M2095" s="322" t="s">
        <v>781</v>
      </c>
      <c r="N2095" s="323" t="s">
        <v>781</v>
      </c>
      <c r="O2095" s="324" t="s">
        <v>781</v>
      </c>
      <c r="P2095" s="314" t="s">
        <v>5583</v>
      </c>
      <c r="S2095" s="314">
        <v>2192</v>
      </c>
      <c r="T2095" t="s">
        <v>281</v>
      </c>
    </row>
    <row r="2096" spans="1:20">
      <c r="A2096" s="314">
        <v>2192</v>
      </c>
      <c r="B2096" s="315" t="s">
        <v>11</v>
      </c>
      <c r="C2096" s="316" t="s">
        <v>761</v>
      </c>
      <c r="D2096" s="317" t="s">
        <v>195</v>
      </c>
      <c r="E2096" s="346" t="s">
        <v>781</v>
      </c>
      <c r="F2096" s="318" t="s">
        <v>105</v>
      </c>
      <c r="G2096" s="316">
        <v>1626.95</v>
      </c>
      <c r="H2096" s="316" t="s">
        <v>1874</v>
      </c>
      <c r="I2096" s="325" t="s">
        <v>5582</v>
      </c>
      <c r="J2096" s="308" t="s">
        <v>764</v>
      </c>
      <c r="K2096" s="347" t="s">
        <v>781</v>
      </c>
      <c r="L2096" s="321" t="s">
        <v>781</v>
      </c>
      <c r="M2096" s="322" t="s">
        <v>781</v>
      </c>
      <c r="N2096" s="323" t="s">
        <v>781</v>
      </c>
      <c r="O2096" s="324" t="s">
        <v>781</v>
      </c>
      <c r="P2096" s="314" t="s">
        <v>5584</v>
      </c>
      <c r="S2096" s="314">
        <v>2192</v>
      </c>
      <c r="T2096" t="s">
        <v>281</v>
      </c>
    </row>
    <row r="2097" spans="1:20">
      <c r="A2097" s="314">
        <v>2192</v>
      </c>
      <c r="B2097" s="315" t="s">
        <v>11</v>
      </c>
      <c r="C2097" s="316" t="s">
        <v>761</v>
      </c>
      <c r="D2097" s="317" t="s">
        <v>195</v>
      </c>
      <c r="E2097" s="346" t="s">
        <v>781</v>
      </c>
      <c r="F2097" s="318" t="s">
        <v>105</v>
      </c>
      <c r="G2097" s="316">
        <v>719.1</v>
      </c>
      <c r="H2097" s="316" t="s">
        <v>5585</v>
      </c>
      <c r="I2097" s="325" t="s">
        <v>5582</v>
      </c>
      <c r="J2097" s="308" t="s">
        <v>764</v>
      </c>
      <c r="K2097" s="347" t="s">
        <v>781</v>
      </c>
      <c r="L2097" s="321" t="s">
        <v>781</v>
      </c>
      <c r="M2097" s="322" t="s">
        <v>781</v>
      </c>
      <c r="N2097" s="323" t="s">
        <v>781</v>
      </c>
      <c r="O2097" s="324" t="s">
        <v>781</v>
      </c>
      <c r="P2097" s="314" t="s">
        <v>5586</v>
      </c>
      <c r="S2097" s="314">
        <v>2192</v>
      </c>
      <c r="T2097" t="s">
        <v>281</v>
      </c>
    </row>
    <row r="2098" spans="1:20">
      <c r="A2098" s="314">
        <v>2192</v>
      </c>
      <c r="B2098" s="315" t="s">
        <v>11</v>
      </c>
      <c r="C2098" s="316" t="s">
        <v>761</v>
      </c>
      <c r="D2098" s="317" t="s">
        <v>195</v>
      </c>
      <c r="E2098" s="346" t="s">
        <v>781</v>
      </c>
      <c r="F2098" s="318" t="s">
        <v>91</v>
      </c>
      <c r="G2098" s="316">
        <v>292</v>
      </c>
      <c r="H2098" s="316" t="s">
        <v>5587</v>
      </c>
      <c r="I2098" s="320" t="s">
        <v>5588</v>
      </c>
      <c r="J2098" s="308" t="s">
        <v>764</v>
      </c>
      <c r="K2098" s="347" t="s">
        <v>781</v>
      </c>
      <c r="L2098" s="321" t="s">
        <v>781</v>
      </c>
      <c r="M2098" s="322" t="s">
        <v>781</v>
      </c>
      <c r="N2098" s="323" t="s">
        <v>781</v>
      </c>
      <c r="O2098" s="324" t="s">
        <v>781</v>
      </c>
      <c r="P2098" s="314" t="s">
        <v>5589</v>
      </c>
      <c r="S2098" s="314">
        <v>2192</v>
      </c>
      <c r="T2098" t="s">
        <v>281</v>
      </c>
    </row>
    <row r="2099" spans="1:20">
      <c r="A2099" s="314">
        <v>2192</v>
      </c>
      <c r="B2099" s="315" t="s">
        <v>11</v>
      </c>
      <c r="C2099" s="316" t="s">
        <v>761</v>
      </c>
      <c r="D2099" s="317" t="s">
        <v>195</v>
      </c>
      <c r="E2099" s="346" t="s">
        <v>781</v>
      </c>
      <c r="F2099" s="318" t="s">
        <v>91</v>
      </c>
      <c r="G2099" s="316">
        <v>546.79</v>
      </c>
      <c r="H2099" s="316" t="s">
        <v>5590</v>
      </c>
      <c r="I2099" s="325" t="s">
        <v>5591</v>
      </c>
      <c r="J2099" s="308" t="s">
        <v>764</v>
      </c>
      <c r="K2099" s="347" t="s">
        <v>781</v>
      </c>
      <c r="L2099" s="321" t="s">
        <v>781</v>
      </c>
      <c r="M2099" s="322" t="s">
        <v>781</v>
      </c>
      <c r="N2099" s="323" t="s">
        <v>781</v>
      </c>
      <c r="O2099" s="324" t="s">
        <v>781</v>
      </c>
      <c r="P2099" s="314" t="s">
        <v>5592</v>
      </c>
      <c r="S2099" s="314">
        <v>2192</v>
      </c>
      <c r="T2099" t="s">
        <v>281</v>
      </c>
    </row>
    <row r="2100" spans="1:20">
      <c r="A2100" s="301">
        <v>7014</v>
      </c>
      <c r="B2100" s="302" t="s">
        <v>11</v>
      </c>
      <c r="C2100" s="303" t="s">
        <v>761</v>
      </c>
      <c r="D2100" s="304" t="s">
        <v>195</v>
      </c>
      <c r="E2100" s="304" t="s">
        <v>781</v>
      </c>
      <c r="F2100" s="305" t="s">
        <v>105</v>
      </c>
      <c r="G2100" s="303">
        <v>2495</v>
      </c>
      <c r="H2100" s="303" t="s">
        <v>4467</v>
      </c>
      <c r="I2100" s="344" t="s">
        <v>5593</v>
      </c>
      <c r="J2100" s="308" t="s">
        <v>764</v>
      </c>
      <c r="K2100" s="309" t="s">
        <v>781</v>
      </c>
      <c r="L2100" s="310" t="s">
        <v>781</v>
      </c>
      <c r="M2100" s="311" t="s">
        <v>781</v>
      </c>
      <c r="N2100" s="312" t="s">
        <v>781</v>
      </c>
      <c r="O2100" s="352" t="s">
        <v>781</v>
      </c>
      <c r="P2100" s="301" t="s">
        <v>5594</v>
      </c>
      <c r="S2100" s="301">
        <v>7014</v>
      </c>
      <c r="T2100" t="s">
        <v>281</v>
      </c>
    </row>
    <row r="2101" spans="1:20">
      <c r="A2101" s="314">
        <v>7014</v>
      </c>
      <c r="B2101" s="315" t="s">
        <v>11</v>
      </c>
      <c r="C2101" s="316" t="s">
        <v>754</v>
      </c>
      <c r="D2101" s="317" t="s">
        <v>196</v>
      </c>
      <c r="E2101" s="317" t="s">
        <v>781</v>
      </c>
      <c r="F2101" s="318" t="s">
        <v>71</v>
      </c>
      <c r="G2101" s="316">
        <v>334</v>
      </c>
      <c r="H2101" s="316" t="s">
        <v>756</v>
      </c>
      <c r="I2101" s="320" t="s">
        <v>5595</v>
      </c>
      <c r="J2101" s="308" t="s">
        <v>819</v>
      </c>
      <c r="K2101" s="309" t="s">
        <v>781</v>
      </c>
      <c r="L2101" s="321" t="s">
        <v>781</v>
      </c>
      <c r="M2101" s="322" t="s">
        <v>2016</v>
      </c>
      <c r="N2101" s="323" t="s">
        <v>781</v>
      </c>
      <c r="O2101" s="324" t="s">
        <v>756</v>
      </c>
      <c r="P2101" s="314" t="s">
        <v>5596</v>
      </c>
      <c r="S2101" s="314">
        <v>7014</v>
      </c>
      <c r="T2101" t="s">
        <v>281</v>
      </c>
    </row>
    <row r="2102" spans="1:20">
      <c r="A2102" s="314">
        <v>7014</v>
      </c>
      <c r="B2102" s="315" t="s">
        <v>11</v>
      </c>
      <c r="C2102" s="316" t="s">
        <v>761</v>
      </c>
      <c r="D2102" s="317" t="s">
        <v>195</v>
      </c>
      <c r="E2102" s="317" t="s">
        <v>781</v>
      </c>
      <c r="F2102" s="318" t="s">
        <v>77</v>
      </c>
      <c r="G2102" s="316">
        <v>15070.84</v>
      </c>
      <c r="H2102" s="316" t="s">
        <v>1421</v>
      </c>
      <c r="I2102" s="320" t="s">
        <v>5597</v>
      </c>
      <c r="J2102" s="308" t="s">
        <v>1423</v>
      </c>
      <c r="K2102" s="309" t="s">
        <v>781</v>
      </c>
      <c r="L2102" s="321" t="s">
        <v>781</v>
      </c>
      <c r="M2102" s="322" t="s">
        <v>781</v>
      </c>
      <c r="N2102" s="323" t="s">
        <v>5235</v>
      </c>
      <c r="O2102" s="350" t="s">
        <v>5236</v>
      </c>
      <c r="P2102" s="314" t="s">
        <v>5598</v>
      </c>
      <c r="S2102" s="314">
        <v>7014</v>
      </c>
      <c r="T2102" t="s">
        <v>281</v>
      </c>
    </row>
    <row r="2103" spans="1:20">
      <c r="A2103" s="326">
        <v>2245</v>
      </c>
      <c r="B2103" s="327" t="s">
        <v>10</v>
      </c>
      <c r="C2103" s="304" t="s">
        <v>754</v>
      </c>
      <c r="D2103" s="304" t="s">
        <v>192</v>
      </c>
      <c r="E2103" s="304" t="s">
        <v>755</v>
      </c>
      <c r="F2103" s="328" t="s">
        <v>35</v>
      </c>
      <c r="G2103" s="329">
        <v>7671.67</v>
      </c>
      <c r="H2103" s="304" t="s">
        <v>756</v>
      </c>
      <c r="I2103" s="330" t="s">
        <v>757</v>
      </c>
      <c r="J2103" s="331" t="s">
        <v>781</v>
      </c>
      <c r="K2103" s="312" t="s">
        <v>758</v>
      </c>
      <c r="L2103" s="332" t="s">
        <v>549</v>
      </c>
      <c r="M2103" s="304" t="s">
        <v>781</v>
      </c>
      <c r="N2103" s="304" t="s">
        <v>781</v>
      </c>
      <c r="O2103" s="326" t="s">
        <v>781</v>
      </c>
      <c r="P2103" s="326" t="s">
        <v>5599</v>
      </c>
      <c r="S2103" s="326">
        <v>2245</v>
      </c>
      <c r="T2103" t="s">
        <v>281</v>
      </c>
    </row>
    <row r="2104" spans="1:20">
      <c r="A2104" s="314">
        <v>2245</v>
      </c>
      <c r="B2104" s="315" t="s">
        <v>11</v>
      </c>
      <c r="C2104" s="316" t="s">
        <v>761</v>
      </c>
      <c r="D2104" s="317" t="s">
        <v>195</v>
      </c>
      <c r="E2104" s="346" t="s">
        <v>781</v>
      </c>
      <c r="F2104" s="318" t="s">
        <v>110</v>
      </c>
      <c r="G2104" s="316">
        <v>2766.6</v>
      </c>
      <c r="H2104" s="316" t="s">
        <v>5600</v>
      </c>
      <c r="I2104" s="320" t="s">
        <v>5601</v>
      </c>
      <c r="J2104" s="308" t="s">
        <v>764</v>
      </c>
      <c r="K2104" s="347" t="s">
        <v>781</v>
      </c>
      <c r="L2104" s="321" t="s">
        <v>781</v>
      </c>
      <c r="M2104" s="322" t="s">
        <v>781</v>
      </c>
      <c r="N2104" s="323" t="s">
        <v>781</v>
      </c>
      <c r="O2104" s="324" t="s">
        <v>781</v>
      </c>
      <c r="P2104" s="314" t="s">
        <v>5602</v>
      </c>
      <c r="S2104" s="314">
        <v>2245</v>
      </c>
      <c r="T2104" t="s">
        <v>281</v>
      </c>
    </row>
    <row r="2105" spans="1:20">
      <c r="A2105" s="314">
        <v>2245</v>
      </c>
      <c r="B2105" s="315" t="s">
        <v>11</v>
      </c>
      <c r="C2105" s="316" t="s">
        <v>761</v>
      </c>
      <c r="D2105" s="317" t="s">
        <v>195</v>
      </c>
      <c r="E2105" s="346" t="s">
        <v>781</v>
      </c>
      <c r="F2105" s="318" t="s">
        <v>105</v>
      </c>
      <c r="G2105" s="316">
        <v>2309.67</v>
      </c>
      <c r="H2105" s="316" t="s">
        <v>5603</v>
      </c>
      <c r="I2105" s="325" t="s">
        <v>5604</v>
      </c>
      <c r="J2105" s="308" t="s">
        <v>764</v>
      </c>
      <c r="K2105" s="347" t="s">
        <v>781</v>
      </c>
      <c r="L2105" s="321" t="s">
        <v>781</v>
      </c>
      <c r="M2105" s="322" t="s">
        <v>781</v>
      </c>
      <c r="N2105" s="323" t="s">
        <v>781</v>
      </c>
      <c r="O2105" s="324" t="s">
        <v>781</v>
      </c>
      <c r="P2105" s="314" t="s">
        <v>5605</v>
      </c>
      <c r="S2105" s="314">
        <v>2245</v>
      </c>
      <c r="T2105" t="s">
        <v>281</v>
      </c>
    </row>
    <row r="2106" spans="1:20">
      <c r="A2106" s="314">
        <v>2245</v>
      </c>
      <c r="B2106" s="315" t="s">
        <v>11</v>
      </c>
      <c r="C2106" s="316" t="s">
        <v>761</v>
      </c>
      <c r="D2106" s="317" t="s">
        <v>195</v>
      </c>
      <c r="E2106" s="346" t="s">
        <v>781</v>
      </c>
      <c r="F2106" s="318" t="s">
        <v>110</v>
      </c>
      <c r="G2106" s="316">
        <v>484.38</v>
      </c>
      <c r="H2106" s="316" t="s">
        <v>1209</v>
      </c>
      <c r="I2106" s="325" t="s">
        <v>5606</v>
      </c>
      <c r="J2106" s="308" t="s">
        <v>764</v>
      </c>
      <c r="K2106" s="347" t="s">
        <v>781</v>
      </c>
      <c r="L2106" s="321" t="s">
        <v>781</v>
      </c>
      <c r="M2106" s="322" t="s">
        <v>781</v>
      </c>
      <c r="N2106" s="323" t="s">
        <v>781</v>
      </c>
      <c r="O2106" s="324" t="s">
        <v>781</v>
      </c>
      <c r="P2106" s="314" t="s">
        <v>5607</v>
      </c>
      <c r="S2106" s="314">
        <v>2245</v>
      </c>
      <c r="T2106" t="s">
        <v>281</v>
      </c>
    </row>
    <row r="2107" spans="1:20">
      <c r="A2107" s="314">
        <v>2245</v>
      </c>
      <c r="B2107" s="315" t="s">
        <v>11</v>
      </c>
      <c r="C2107" s="316" t="s">
        <v>761</v>
      </c>
      <c r="D2107" s="317" t="s">
        <v>195</v>
      </c>
      <c r="E2107" s="346" t="s">
        <v>781</v>
      </c>
      <c r="F2107" s="318" t="s">
        <v>110</v>
      </c>
      <c r="G2107" s="316">
        <v>5520</v>
      </c>
      <c r="H2107" s="316" t="s">
        <v>5608</v>
      </c>
      <c r="I2107" s="320" t="s">
        <v>5609</v>
      </c>
      <c r="J2107" s="308" t="s">
        <v>764</v>
      </c>
      <c r="K2107" s="347" t="s">
        <v>781</v>
      </c>
      <c r="L2107" s="321" t="s">
        <v>781</v>
      </c>
      <c r="M2107" s="322" t="s">
        <v>781</v>
      </c>
      <c r="N2107" s="323" t="s">
        <v>781</v>
      </c>
      <c r="O2107" s="324" t="s">
        <v>781</v>
      </c>
      <c r="P2107" s="314" t="s">
        <v>5610</v>
      </c>
      <c r="S2107" s="314">
        <v>2245</v>
      </c>
      <c r="T2107" t="s">
        <v>281</v>
      </c>
    </row>
    <row r="2108" spans="1:20">
      <c r="A2108" s="314">
        <v>2245</v>
      </c>
      <c r="B2108" s="315" t="s">
        <v>11</v>
      </c>
      <c r="C2108" s="316" t="s">
        <v>761</v>
      </c>
      <c r="D2108" s="317" t="s">
        <v>195</v>
      </c>
      <c r="E2108" s="346" t="s">
        <v>781</v>
      </c>
      <c r="F2108" s="318" t="s">
        <v>107</v>
      </c>
      <c r="G2108" s="316">
        <v>7110.37</v>
      </c>
      <c r="H2108" s="316" t="s">
        <v>905</v>
      </c>
      <c r="I2108" s="320" t="s">
        <v>5611</v>
      </c>
      <c r="J2108" s="308" t="s">
        <v>764</v>
      </c>
      <c r="K2108" s="347" t="s">
        <v>781</v>
      </c>
      <c r="L2108" s="321" t="s">
        <v>781</v>
      </c>
      <c r="M2108" s="322" t="s">
        <v>781</v>
      </c>
      <c r="N2108" s="323" t="s">
        <v>781</v>
      </c>
      <c r="O2108" s="324" t="s">
        <v>781</v>
      </c>
      <c r="P2108" s="314" t="s">
        <v>5612</v>
      </c>
      <c r="S2108" s="314">
        <v>2245</v>
      </c>
      <c r="T2108" t="s">
        <v>281</v>
      </c>
    </row>
    <row r="2109" spans="1:20">
      <c r="A2109" s="314">
        <v>2245</v>
      </c>
      <c r="B2109" s="315" t="s">
        <v>11</v>
      </c>
      <c r="C2109" s="316" t="s">
        <v>761</v>
      </c>
      <c r="D2109" s="317" t="s">
        <v>195</v>
      </c>
      <c r="E2109" s="346" t="s">
        <v>781</v>
      </c>
      <c r="F2109" s="318" t="s">
        <v>91</v>
      </c>
      <c r="G2109" s="316">
        <v>1120</v>
      </c>
      <c r="H2109" s="316" t="s">
        <v>5613</v>
      </c>
      <c r="I2109" s="325" t="s">
        <v>5614</v>
      </c>
      <c r="J2109" s="308" t="s">
        <v>764</v>
      </c>
      <c r="K2109" s="347" t="s">
        <v>781</v>
      </c>
      <c r="L2109" s="321" t="s">
        <v>781</v>
      </c>
      <c r="M2109" s="322" t="s">
        <v>781</v>
      </c>
      <c r="N2109" s="323" t="s">
        <v>781</v>
      </c>
      <c r="O2109" s="324" t="s">
        <v>781</v>
      </c>
      <c r="P2109" s="314" t="s">
        <v>5615</v>
      </c>
      <c r="S2109" s="314">
        <v>2245</v>
      </c>
      <c r="T2109" t="s">
        <v>281</v>
      </c>
    </row>
    <row r="2110" spans="1:20">
      <c r="A2110" s="314">
        <v>2245</v>
      </c>
      <c r="B2110" s="315" t="s">
        <v>11</v>
      </c>
      <c r="C2110" s="316" t="s">
        <v>761</v>
      </c>
      <c r="D2110" s="317" t="s">
        <v>195</v>
      </c>
      <c r="E2110" s="346" t="s">
        <v>781</v>
      </c>
      <c r="F2110" s="318" t="s">
        <v>91</v>
      </c>
      <c r="G2110" s="316">
        <v>525</v>
      </c>
      <c r="H2110" s="316" t="s">
        <v>5616</v>
      </c>
      <c r="I2110" s="325" t="s">
        <v>5617</v>
      </c>
      <c r="J2110" s="308" t="s">
        <v>764</v>
      </c>
      <c r="K2110" s="347" t="s">
        <v>781</v>
      </c>
      <c r="L2110" s="321" t="s">
        <v>781</v>
      </c>
      <c r="M2110" s="322" t="s">
        <v>781</v>
      </c>
      <c r="N2110" s="323" t="s">
        <v>781</v>
      </c>
      <c r="O2110" s="324" t="s">
        <v>781</v>
      </c>
      <c r="P2110" s="314" t="s">
        <v>5618</v>
      </c>
      <c r="S2110" s="314">
        <v>2245</v>
      </c>
      <c r="T2110" t="s">
        <v>281</v>
      </c>
    </row>
    <row r="2111" spans="1:20">
      <c r="A2111" s="314">
        <v>2245</v>
      </c>
      <c r="B2111" s="315" t="s">
        <v>11</v>
      </c>
      <c r="C2111" s="316" t="s">
        <v>761</v>
      </c>
      <c r="D2111" s="317" t="s">
        <v>195</v>
      </c>
      <c r="E2111" s="346" t="s">
        <v>781</v>
      </c>
      <c r="F2111" s="318" t="s">
        <v>105</v>
      </c>
      <c r="G2111" s="316">
        <v>620</v>
      </c>
      <c r="H2111" s="316" t="s">
        <v>2562</v>
      </c>
      <c r="I2111" s="325" t="s">
        <v>5619</v>
      </c>
      <c r="J2111" s="308" t="s">
        <v>764</v>
      </c>
      <c r="K2111" s="347" t="s">
        <v>781</v>
      </c>
      <c r="L2111" s="321" t="s">
        <v>781</v>
      </c>
      <c r="M2111" s="322" t="s">
        <v>781</v>
      </c>
      <c r="N2111" s="323" t="s">
        <v>781</v>
      </c>
      <c r="O2111" s="324" t="s">
        <v>781</v>
      </c>
      <c r="P2111" s="314" t="s">
        <v>5620</v>
      </c>
      <c r="S2111" s="314">
        <v>2245</v>
      </c>
      <c r="T2111" t="s">
        <v>281</v>
      </c>
    </row>
    <row r="2112" spans="1:20">
      <c r="A2112" s="314">
        <v>2245</v>
      </c>
      <c r="B2112" s="315" t="s">
        <v>11</v>
      </c>
      <c r="C2112" s="316" t="s">
        <v>761</v>
      </c>
      <c r="D2112" s="317" t="s">
        <v>195</v>
      </c>
      <c r="E2112" s="346" t="s">
        <v>781</v>
      </c>
      <c r="F2112" s="318" t="s">
        <v>105</v>
      </c>
      <c r="G2112" s="316">
        <v>796.77</v>
      </c>
      <c r="H2112" s="316" t="s">
        <v>2117</v>
      </c>
      <c r="I2112" s="325" t="s">
        <v>5619</v>
      </c>
      <c r="J2112" s="308" t="s">
        <v>764</v>
      </c>
      <c r="K2112" s="347" t="s">
        <v>781</v>
      </c>
      <c r="L2112" s="321" t="s">
        <v>781</v>
      </c>
      <c r="M2112" s="322" t="s">
        <v>781</v>
      </c>
      <c r="N2112" s="323" t="s">
        <v>781</v>
      </c>
      <c r="O2112" s="324" t="s">
        <v>781</v>
      </c>
      <c r="P2112" s="314" t="s">
        <v>5621</v>
      </c>
      <c r="S2112" s="314">
        <v>2245</v>
      </c>
      <c r="T2112" t="s">
        <v>281</v>
      </c>
    </row>
    <row r="2113" spans="1:20">
      <c r="A2113" s="314">
        <v>2245</v>
      </c>
      <c r="B2113" s="315" t="s">
        <v>11</v>
      </c>
      <c r="C2113" s="316" t="s">
        <v>761</v>
      </c>
      <c r="D2113" s="317" t="s">
        <v>195</v>
      </c>
      <c r="E2113" s="346" t="s">
        <v>781</v>
      </c>
      <c r="F2113" s="318" t="s">
        <v>107</v>
      </c>
      <c r="G2113" s="316">
        <v>400</v>
      </c>
      <c r="H2113" s="316" t="s">
        <v>5622</v>
      </c>
      <c r="I2113" s="325" t="s">
        <v>5623</v>
      </c>
      <c r="J2113" s="308" t="s">
        <v>764</v>
      </c>
      <c r="K2113" s="347" t="s">
        <v>781</v>
      </c>
      <c r="L2113" s="321" t="s">
        <v>781</v>
      </c>
      <c r="M2113" s="322" t="s">
        <v>781</v>
      </c>
      <c r="N2113" s="323" t="s">
        <v>781</v>
      </c>
      <c r="O2113" s="324" t="s">
        <v>781</v>
      </c>
      <c r="P2113" s="314" t="s">
        <v>5624</v>
      </c>
      <c r="S2113" s="314">
        <v>2245</v>
      </c>
      <c r="T2113" t="s">
        <v>281</v>
      </c>
    </row>
    <row r="2114" spans="1:20">
      <c r="A2114" s="441">
        <v>2289</v>
      </c>
      <c r="B2114" s="278" t="s">
        <v>10</v>
      </c>
      <c r="C2114" s="279" t="s">
        <v>754</v>
      </c>
      <c r="D2114" s="279" t="s">
        <v>192</v>
      </c>
      <c r="E2114" s="279" t="s">
        <v>755</v>
      </c>
      <c r="F2114" s="280" t="s">
        <v>35</v>
      </c>
      <c r="G2114" s="281">
        <v>896.73</v>
      </c>
      <c r="H2114" s="282" t="s">
        <v>756</v>
      </c>
      <c r="I2114" s="283" t="s">
        <v>757</v>
      </c>
      <c r="J2114" s="284"/>
      <c r="K2114" s="285" t="s">
        <v>758</v>
      </c>
      <c r="L2114" s="286" t="s">
        <v>549</v>
      </c>
      <c r="M2114" s="287"/>
      <c r="N2114" s="287"/>
      <c r="O2114" s="288" t="s">
        <v>759</v>
      </c>
      <c r="P2114" s="277" t="s">
        <v>5984</v>
      </c>
    </row>
    <row r="2115" spans="1:20">
      <c r="A2115">
        <v>2289</v>
      </c>
      <c r="B2115" s="290" t="s">
        <v>11</v>
      </c>
      <c r="C2115" s="291" t="s">
        <v>761</v>
      </c>
      <c r="D2115" s="279" t="s">
        <v>195</v>
      </c>
      <c r="E2115" s="279"/>
      <c r="F2115" s="292" t="s">
        <v>110</v>
      </c>
      <c r="G2115" s="293">
        <v>166.5</v>
      </c>
      <c r="H2115" s="293" t="s">
        <v>5985</v>
      </c>
      <c r="I2115" s="294" t="s">
        <v>5986</v>
      </c>
      <c r="J2115" s="295" t="s">
        <v>764</v>
      </c>
      <c r="K2115" s="296"/>
      <c r="L2115" s="297" t="s">
        <v>759</v>
      </c>
      <c r="M2115" s="298"/>
      <c r="N2115" s="299"/>
      <c r="O2115" s="300" t="s">
        <v>759</v>
      </c>
      <c r="P2115" s="289" t="s">
        <v>5987</v>
      </c>
    </row>
    <row r="2116" spans="1:20">
      <c r="A2116">
        <v>2289</v>
      </c>
      <c r="B2116" s="290" t="s">
        <v>11</v>
      </c>
      <c r="C2116" s="291" t="s">
        <v>761</v>
      </c>
      <c r="D2116" s="279" t="s">
        <v>195</v>
      </c>
      <c r="E2116" s="279"/>
      <c r="F2116" s="292" t="s">
        <v>91</v>
      </c>
      <c r="G2116" s="293">
        <v>768</v>
      </c>
      <c r="H2116" s="293" t="s">
        <v>5988</v>
      </c>
      <c r="I2116" s="294" t="s">
        <v>5989</v>
      </c>
      <c r="J2116" s="295" t="s">
        <v>764</v>
      </c>
      <c r="K2116" s="296"/>
      <c r="L2116" s="297" t="s">
        <v>759</v>
      </c>
      <c r="M2116" s="298"/>
      <c r="N2116" s="299"/>
      <c r="O2116" s="300" t="s">
        <v>759</v>
      </c>
      <c r="P2116" s="289" t="s">
        <v>5990</v>
      </c>
    </row>
    <row r="2117" spans="1:20">
      <c r="A2117">
        <v>2289</v>
      </c>
      <c r="B2117" s="290" t="s">
        <v>11</v>
      </c>
      <c r="C2117" s="291" t="s">
        <v>761</v>
      </c>
      <c r="D2117" s="279" t="s">
        <v>195</v>
      </c>
      <c r="E2117" s="279"/>
      <c r="F2117" s="292" t="s">
        <v>57</v>
      </c>
      <c r="G2117" s="293">
        <v>4360.88</v>
      </c>
      <c r="H2117" s="293" t="s">
        <v>5991</v>
      </c>
      <c r="I2117" s="294" t="s">
        <v>5244</v>
      </c>
      <c r="J2117" s="295" t="s">
        <v>764</v>
      </c>
      <c r="K2117" s="296"/>
      <c r="L2117" s="297" t="s">
        <v>759</v>
      </c>
      <c r="M2117" s="298"/>
      <c r="N2117" s="299"/>
      <c r="O2117" s="300" t="s">
        <v>759</v>
      </c>
      <c r="P2117" s="289" t="s">
        <v>5992</v>
      </c>
    </row>
    <row r="2118" spans="1:20">
      <c r="A2118">
        <v>2289</v>
      </c>
      <c r="B2118" s="290" t="s">
        <v>11</v>
      </c>
      <c r="C2118" s="291" t="s">
        <v>761</v>
      </c>
      <c r="D2118" s="279" t="s">
        <v>195</v>
      </c>
      <c r="E2118" s="279"/>
      <c r="F2118" s="292" t="s">
        <v>57</v>
      </c>
      <c r="G2118" s="293">
        <v>1151.95</v>
      </c>
      <c r="H2118" s="293" t="s">
        <v>5993</v>
      </c>
      <c r="I2118" s="294" t="s">
        <v>5244</v>
      </c>
      <c r="J2118" s="295" t="s">
        <v>764</v>
      </c>
      <c r="K2118" s="296"/>
      <c r="L2118" s="297" t="s">
        <v>759</v>
      </c>
      <c r="M2118" s="298"/>
      <c r="N2118" s="299"/>
      <c r="O2118" s="300" t="s">
        <v>759</v>
      </c>
      <c r="P2118" s="289" t="s">
        <v>5994</v>
      </c>
    </row>
    <row r="2119" spans="1:20">
      <c r="A2119">
        <v>2289</v>
      </c>
      <c r="B2119" s="290" t="s">
        <v>11</v>
      </c>
      <c r="C2119" s="291" t="s">
        <v>761</v>
      </c>
      <c r="D2119" s="279" t="s">
        <v>195</v>
      </c>
      <c r="E2119" s="279"/>
      <c r="F2119" s="292" t="s">
        <v>57</v>
      </c>
      <c r="G2119" s="293">
        <v>3878.01</v>
      </c>
      <c r="H2119" s="293" t="s">
        <v>5995</v>
      </c>
      <c r="I2119" s="294" t="s">
        <v>5244</v>
      </c>
      <c r="J2119" s="295" t="s">
        <v>764</v>
      </c>
      <c r="K2119" s="296"/>
      <c r="L2119" s="297" t="s">
        <v>759</v>
      </c>
      <c r="M2119" s="298"/>
      <c r="N2119" s="299"/>
      <c r="O2119" s="300" t="s">
        <v>759</v>
      </c>
      <c r="P2119" s="289" t="s">
        <v>5996</v>
      </c>
    </row>
    <row r="2120" spans="1:20">
      <c r="A2120">
        <v>2289</v>
      </c>
      <c r="B2120" s="290" t="s">
        <v>11</v>
      </c>
      <c r="C2120" s="291" t="s">
        <v>761</v>
      </c>
      <c r="D2120" s="279" t="s">
        <v>195</v>
      </c>
      <c r="E2120" s="279"/>
      <c r="F2120" s="292" t="s">
        <v>93</v>
      </c>
      <c r="G2120" s="293">
        <v>1592.64</v>
      </c>
      <c r="H2120" s="293" t="s">
        <v>5997</v>
      </c>
      <c r="I2120" s="294" t="s">
        <v>5998</v>
      </c>
      <c r="J2120" s="295" t="s">
        <v>764</v>
      </c>
      <c r="K2120" s="296"/>
      <c r="L2120" s="297" t="s">
        <v>759</v>
      </c>
      <c r="M2120" s="298"/>
      <c r="N2120" s="299"/>
      <c r="O2120" s="300" t="s">
        <v>759</v>
      </c>
      <c r="P2120" s="289" t="s">
        <v>5999</v>
      </c>
    </row>
    <row r="2121" spans="1:20">
      <c r="A2121">
        <v>2289</v>
      </c>
      <c r="B2121" s="290" t="s">
        <v>11</v>
      </c>
      <c r="C2121" s="291" t="s">
        <v>761</v>
      </c>
      <c r="D2121" s="279" t="s">
        <v>195</v>
      </c>
      <c r="E2121" s="279"/>
      <c r="F2121" s="292" t="s">
        <v>57</v>
      </c>
      <c r="G2121" s="293">
        <v>5002.8999999999996</v>
      </c>
      <c r="H2121" s="293" t="s">
        <v>5991</v>
      </c>
      <c r="I2121" s="294" t="s">
        <v>5244</v>
      </c>
      <c r="J2121" s="295" t="s">
        <v>764</v>
      </c>
      <c r="K2121" s="296"/>
      <c r="L2121" s="297" t="s">
        <v>759</v>
      </c>
      <c r="M2121" s="298"/>
      <c r="N2121" s="299"/>
      <c r="O2121" s="300" t="s">
        <v>759</v>
      </c>
      <c r="P2121" s="289" t="s">
        <v>6000</v>
      </c>
    </row>
    <row r="2122" spans="1:20">
      <c r="A2122">
        <v>2289</v>
      </c>
      <c r="B2122" s="290" t="s">
        <v>11</v>
      </c>
      <c r="C2122" s="291" t="s">
        <v>761</v>
      </c>
      <c r="D2122" s="279" t="s">
        <v>195</v>
      </c>
      <c r="E2122" s="279"/>
      <c r="F2122" s="292" t="s">
        <v>105</v>
      </c>
      <c r="G2122" s="293">
        <v>1379.76</v>
      </c>
      <c r="H2122" s="293" t="s">
        <v>6001</v>
      </c>
      <c r="I2122" s="294" t="s">
        <v>5244</v>
      </c>
      <c r="J2122" s="295" t="s">
        <v>764</v>
      </c>
      <c r="K2122" s="296"/>
      <c r="L2122" s="297" t="s">
        <v>759</v>
      </c>
      <c r="M2122" s="298"/>
      <c r="N2122" s="299"/>
      <c r="O2122" s="300" t="s">
        <v>759</v>
      </c>
      <c r="P2122" s="289" t="s">
        <v>6002</v>
      </c>
    </row>
    <row r="2123" spans="1:20">
      <c r="A2123">
        <v>2289</v>
      </c>
      <c r="B2123" s="290" t="s">
        <v>11</v>
      </c>
      <c r="C2123" s="291" t="s">
        <v>761</v>
      </c>
      <c r="D2123" s="279" t="s">
        <v>195</v>
      </c>
      <c r="E2123" s="279"/>
      <c r="F2123" s="292" t="s">
        <v>57</v>
      </c>
      <c r="G2123" s="293">
        <v>3520.12</v>
      </c>
      <c r="H2123" s="293" t="s">
        <v>5995</v>
      </c>
      <c r="I2123" s="294" t="s">
        <v>5244</v>
      </c>
      <c r="J2123" s="295" t="s">
        <v>764</v>
      </c>
      <c r="K2123" s="296"/>
      <c r="L2123" s="297" t="s">
        <v>759</v>
      </c>
      <c r="M2123" s="298"/>
      <c r="N2123" s="299"/>
      <c r="O2123" s="300" t="s">
        <v>759</v>
      </c>
      <c r="P2123" s="289" t="s">
        <v>6003</v>
      </c>
    </row>
    <row r="2124" spans="1:20">
      <c r="A2124">
        <v>2289</v>
      </c>
      <c r="B2124" s="290" t="s">
        <v>11</v>
      </c>
      <c r="C2124" s="291" t="s">
        <v>761</v>
      </c>
      <c r="D2124" s="279" t="s">
        <v>195</v>
      </c>
      <c r="E2124" s="279"/>
      <c r="F2124" s="292" t="s">
        <v>57</v>
      </c>
      <c r="G2124" s="293">
        <v>4076.12</v>
      </c>
      <c r="H2124" s="293" t="s">
        <v>5995</v>
      </c>
      <c r="I2124" s="294" t="s">
        <v>5244</v>
      </c>
      <c r="J2124" s="295" t="s">
        <v>764</v>
      </c>
      <c r="K2124" s="296"/>
      <c r="L2124" s="297" t="s">
        <v>759</v>
      </c>
      <c r="M2124" s="298"/>
      <c r="N2124" s="299"/>
      <c r="O2124" s="300" t="s">
        <v>759</v>
      </c>
      <c r="P2124" s="289" t="s">
        <v>6004</v>
      </c>
    </row>
    <row r="2125" spans="1:20">
      <c r="A2125">
        <v>2289</v>
      </c>
      <c r="B2125" s="290" t="s">
        <v>11</v>
      </c>
      <c r="C2125" s="291" t="s">
        <v>761</v>
      </c>
      <c r="D2125" s="279" t="s">
        <v>195</v>
      </c>
      <c r="E2125" s="279"/>
      <c r="F2125" s="292" t="s">
        <v>57</v>
      </c>
      <c r="G2125" s="293">
        <v>2611.2600000000002</v>
      </c>
      <c r="H2125" s="293" t="s">
        <v>5993</v>
      </c>
      <c r="I2125" s="294" t="s">
        <v>5244</v>
      </c>
      <c r="J2125" s="295" t="s">
        <v>764</v>
      </c>
      <c r="K2125" s="296"/>
      <c r="L2125" s="297" t="s">
        <v>759</v>
      </c>
      <c r="M2125" s="298"/>
      <c r="N2125" s="299"/>
      <c r="O2125" s="300" t="s">
        <v>759</v>
      </c>
      <c r="P2125" s="289" t="s">
        <v>6005</v>
      </c>
    </row>
    <row r="2126" spans="1:20">
      <c r="A2126">
        <v>2289</v>
      </c>
      <c r="B2126" s="290" t="s">
        <v>11</v>
      </c>
      <c r="C2126" s="291" t="s">
        <v>761</v>
      </c>
      <c r="D2126" s="279" t="s">
        <v>195</v>
      </c>
      <c r="E2126" s="279"/>
      <c r="F2126" s="292" t="s">
        <v>57</v>
      </c>
      <c r="G2126" s="293">
        <v>1151.95</v>
      </c>
      <c r="H2126" s="293" t="s">
        <v>5993</v>
      </c>
      <c r="I2126" s="294" t="s">
        <v>5244</v>
      </c>
      <c r="J2126" s="295" t="s">
        <v>764</v>
      </c>
      <c r="K2126" s="296"/>
      <c r="L2126" s="297" t="s">
        <v>759</v>
      </c>
      <c r="M2126" s="298"/>
      <c r="N2126" s="299"/>
      <c r="O2126" s="300" t="s">
        <v>759</v>
      </c>
      <c r="P2126" s="289" t="s">
        <v>6006</v>
      </c>
    </row>
    <row r="2127" spans="1:20">
      <c r="A2127">
        <v>2289</v>
      </c>
      <c r="B2127" s="290" t="s">
        <v>11</v>
      </c>
      <c r="C2127" s="291" t="s">
        <v>761</v>
      </c>
      <c r="D2127" s="279" t="s">
        <v>195</v>
      </c>
      <c r="E2127" s="279"/>
      <c r="F2127" s="292" t="s">
        <v>105</v>
      </c>
      <c r="G2127" s="293">
        <v>1387.67</v>
      </c>
      <c r="H2127" s="293" t="s">
        <v>6001</v>
      </c>
      <c r="I2127" s="294" t="s">
        <v>5244</v>
      </c>
      <c r="J2127" s="295" t="s">
        <v>764</v>
      </c>
      <c r="K2127" s="296"/>
      <c r="L2127" s="297" t="s">
        <v>759</v>
      </c>
      <c r="M2127" s="298"/>
      <c r="N2127" s="299"/>
      <c r="O2127" s="300" t="s">
        <v>759</v>
      </c>
      <c r="P2127" s="289" t="s">
        <v>6007</v>
      </c>
    </row>
    <row r="2128" spans="1:20">
      <c r="A2128">
        <v>2289</v>
      </c>
      <c r="B2128" s="290" t="s">
        <v>11</v>
      </c>
      <c r="C2128" s="291" t="s">
        <v>761</v>
      </c>
      <c r="D2128" s="279" t="s">
        <v>195</v>
      </c>
      <c r="E2128" s="279"/>
      <c r="F2128" s="292" t="s">
        <v>105</v>
      </c>
      <c r="G2128" s="293">
        <v>1401.9</v>
      </c>
      <c r="H2128" s="293" t="s">
        <v>6001</v>
      </c>
      <c r="I2128" s="294" t="s">
        <v>5244</v>
      </c>
      <c r="J2128" s="295" t="s">
        <v>764</v>
      </c>
      <c r="K2128" s="296"/>
      <c r="L2128" s="297" t="s">
        <v>759</v>
      </c>
      <c r="M2128" s="298"/>
      <c r="N2128" s="299"/>
      <c r="O2128" s="300" t="s">
        <v>759</v>
      </c>
      <c r="P2128" s="289" t="s">
        <v>6008</v>
      </c>
    </row>
    <row r="2129" spans="1:16">
      <c r="A2129">
        <v>2289</v>
      </c>
      <c r="B2129" s="290" t="s">
        <v>11</v>
      </c>
      <c r="C2129" s="291" t="s">
        <v>761</v>
      </c>
      <c r="D2129" s="279" t="s">
        <v>195</v>
      </c>
      <c r="E2129" s="279"/>
      <c r="F2129" s="292" t="s">
        <v>105</v>
      </c>
      <c r="G2129" s="293">
        <v>1375.02</v>
      </c>
      <c r="H2129" s="293" t="s">
        <v>6001</v>
      </c>
      <c r="I2129" s="294" t="s">
        <v>5244</v>
      </c>
      <c r="J2129" s="295" t="s">
        <v>764</v>
      </c>
      <c r="K2129" s="296"/>
      <c r="L2129" s="297" t="s">
        <v>759</v>
      </c>
      <c r="M2129" s="298"/>
      <c r="N2129" s="299"/>
      <c r="O2129" s="300" t="s">
        <v>759</v>
      </c>
      <c r="P2129" s="289" t="s">
        <v>6009</v>
      </c>
    </row>
    <row r="2130" spans="1:16">
      <c r="A2130">
        <v>2289</v>
      </c>
      <c r="B2130" s="290" t="s">
        <v>11</v>
      </c>
      <c r="C2130" s="291" t="s">
        <v>761</v>
      </c>
      <c r="D2130" s="279" t="s">
        <v>195</v>
      </c>
      <c r="E2130" s="279"/>
      <c r="F2130" s="292" t="s">
        <v>103</v>
      </c>
      <c r="G2130" s="293">
        <v>12859.48</v>
      </c>
      <c r="H2130" s="293" t="s">
        <v>6010</v>
      </c>
      <c r="I2130" s="294" t="s">
        <v>5244</v>
      </c>
      <c r="J2130" s="295" t="s">
        <v>764</v>
      </c>
      <c r="K2130" s="296"/>
      <c r="L2130" s="297" t="s">
        <v>759</v>
      </c>
      <c r="M2130" s="298"/>
      <c r="N2130" s="299"/>
      <c r="O2130" s="300" t="s">
        <v>759</v>
      </c>
      <c r="P2130" s="289" t="s">
        <v>6011</v>
      </c>
    </row>
    <row r="2131" spans="1:16">
      <c r="A2131">
        <v>2289</v>
      </c>
      <c r="B2131" s="290" t="s">
        <v>11</v>
      </c>
      <c r="C2131" s="291" t="s">
        <v>761</v>
      </c>
      <c r="D2131" s="279" t="s">
        <v>195</v>
      </c>
      <c r="E2131" s="279"/>
      <c r="F2131" s="292" t="s">
        <v>57</v>
      </c>
      <c r="G2131" s="293">
        <v>4143.99</v>
      </c>
      <c r="H2131" s="293" t="s">
        <v>5991</v>
      </c>
      <c r="I2131" s="294" t="s">
        <v>5244</v>
      </c>
      <c r="J2131" s="295" t="s">
        <v>764</v>
      </c>
      <c r="K2131" s="296"/>
      <c r="L2131" s="297" t="s">
        <v>759</v>
      </c>
      <c r="M2131" s="298"/>
      <c r="N2131" s="299"/>
      <c r="O2131" s="300" t="s">
        <v>759</v>
      </c>
      <c r="P2131" s="289" t="s">
        <v>6012</v>
      </c>
    </row>
    <row r="2132" spans="1:16">
      <c r="A2132">
        <v>2289</v>
      </c>
      <c r="B2132" s="290" t="s">
        <v>11</v>
      </c>
      <c r="C2132" s="291" t="s">
        <v>761</v>
      </c>
      <c r="D2132" s="279" t="s">
        <v>195</v>
      </c>
      <c r="E2132" s="279"/>
      <c r="F2132" s="292" t="s">
        <v>105</v>
      </c>
      <c r="G2132" s="293">
        <v>1069.74</v>
      </c>
      <c r="H2132" s="293" t="s">
        <v>6001</v>
      </c>
      <c r="I2132" s="294" t="s">
        <v>5244</v>
      </c>
      <c r="J2132" s="295" t="s">
        <v>764</v>
      </c>
      <c r="K2132" s="296"/>
      <c r="L2132" s="297" t="s">
        <v>759</v>
      </c>
      <c r="M2132" s="298"/>
      <c r="N2132" s="299"/>
      <c r="O2132" s="300" t="s">
        <v>759</v>
      </c>
      <c r="P2132" s="289" t="s">
        <v>6013</v>
      </c>
    </row>
    <row r="2133" spans="1:16">
      <c r="A2133">
        <v>2289</v>
      </c>
      <c r="B2133" s="290" t="s">
        <v>11</v>
      </c>
      <c r="C2133" s="291" t="s">
        <v>761</v>
      </c>
      <c r="D2133" s="279" t="s">
        <v>195</v>
      </c>
      <c r="E2133" s="279"/>
      <c r="F2133" s="292" t="s">
        <v>57</v>
      </c>
      <c r="G2133" s="293">
        <v>4246.12</v>
      </c>
      <c r="H2133" s="293" t="s">
        <v>5995</v>
      </c>
      <c r="I2133" s="294" t="s">
        <v>5244</v>
      </c>
      <c r="J2133" s="295" t="s">
        <v>764</v>
      </c>
      <c r="K2133" s="296"/>
      <c r="L2133" s="297" t="s">
        <v>759</v>
      </c>
      <c r="M2133" s="298"/>
      <c r="N2133" s="299"/>
      <c r="O2133" s="300" t="s">
        <v>759</v>
      </c>
      <c r="P2133" s="289" t="s">
        <v>6014</v>
      </c>
    </row>
    <row r="2134" spans="1:16">
      <c r="A2134">
        <v>2289</v>
      </c>
      <c r="B2134" s="290" t="s">
        <v>11</v>
      </c>
      <c r="C2134" s="291" t="s">
        <v>761</v>
      </c>
      <c r="D2134" s="279" t="s">
        <v>195</v>
      </c>
      <c r="E2134" s="279"/>
      <c r="F2134" s="292" t="s">
        <v>57</v>
      </c>
      <c r="G2134" s="293">
        <v>1796.95</v>
      </c>
      <c r="H2134" s="293" t="s">
        <v>5993</v>
      </c>
      <c r="I2134" s="294" t="s">
        <v>5244</v>
      </c>
      <c r="J2134" s="295" t="s">
        <v>764</v>
      </c>
      <c r="K2134" s="296"/>
      <c r="L2134" s="297" t="s">
        <v>759</v>
      </c>
      <c r="M2134" s="298"/>
      <c r="N2134" s="299"/>
      <c r="O2134" s="300" t="s">
        <v>759</v>
      </c>
      <c r="P2134" s="289" t="s">
        <v>6015</v>
      </c>
    </row>
    <row r="2135" spans="1:16">
      <c r="A2135">
        <v>2289</v>
      </c>
      <c r="B2135" s="290" t="s">
        <v>11</v>
      </c>
      <c r="C2135" s="291" t="s">
        <v>761</v>
      </c>
      <c r="D2135" s="279" t="s">
        <v>195</v>
      </c>
      <c r="E2135" s="279"/>
      <c r="F2135" s="292" t="s">
        <v>57</v>
      </c>
      <c r="G2135" s="293">
        <v>3988.96</v>
      </c>
      <c r="H2135" s="293" t="s">
        <v>5991</v>
      </c>
      <c r="I2135" s="294" t="s">
        <v>5244</v>
      </c>
      <c r="J2135" s="295" t="s">
        <v>764</v>
      </c>
      <c r="K2135" s="296"/>
      <c r="L2135" s="297" t="s">
        <v>759</v>
      </c>
      <c r="M2135" s="298"/>
      <c r="N2135" s="299"/>
      <c r="O2135" s="300" t="s">
        <v>759</v>
      </c>
      <c r="P2135" s="289" t="s">
        <v>6016</v>
      </c>
    </row>
    <row r="2136" spans="1:16">
      <c r="A2136">
        <v>2289</v>
      </c>
      <c r="B2136" s="290" t="s">
        <v>11</v>
      </c>
      <c r="C2136" s="291" t="s">
        <v>761</v>
      </c>
      <c r="D2136" s="279" t="s">
        <v>195</v>
      </c>
      <c r="E2136" s="279"/>
      <c r="F2136" s="292" t="s">
        <v>77</v>
      </c>
      <c r="G2136" s="293">
        <v>200.94</v>
      </c>
      <c r="H2136" s="293" t="s">
        <v>1421</v>
      </c>
      <c r="I2136" s="294" t="s">
        <v>6017</v>
      </c>
      <c r="J2136" s="295" t="s">
        <v>764</v>
      </c>
      <c r="K2136" s="296"/>
      <c r="L2136" s="297" t="s">
        <v>759</v>
      </c>
      <c r="M2136" s="298"/>
      <c r="N2136" s="299" t="s">
        <v>5235</v>
      </c>
      <c r="O2136" s="300" t="s">
        <v>5236</v>
      </c>
      <c r="P2136" s="289" t="s">
        <v>6018</v>
      </c>
    </row>
    <row r="2137" spans="1:16">
      <c r="A2137">
        <v>2289</v>
      </c>
      <c r="B2137" s="290" t="s">
        <v>10</v>
      </c>
      <c r="C2137" s="291" t="s">
        <v>754</v>
      </c>
      <c r="D2137" s="279" t="s">
        <v>192</v>
      </c>
      <c r="E2137" s="279"/>
      <c r="F2137" s="292" t="s">
        <v>35</v>
      </c>
      <c r="G2137" s="293">
        <v>20506.2</v>
      </c>
      <c r="H2137" s="293" t="s">
        <v>1467</v>
      </c>
      <c r="I2137" s="294" t="s">
        <v>6019</v>
      </c>
      <c r="J2137" s="295"/>
      <c r="K2137" s="296" t="s">
        <v>1221</v>
      </c>
      <c r="L2137" s="297" t="s">
        <v>549</v>
      </c>
      <c r="M2137" s="298"/>
      <c r="N2137" s="299"/>
      <c r="O2137" s="300" t="s">
        <v>759</v>
      </c>
      <c r="P2137" s="289" t="s">
        <v>6020</v>
      </c>
    </row>
  </sheetData>
  <autoFilter ref="B2:XAH2113" xr:uid="{90C92F79-2876-4D2D-82AB-62E873379412}"/>
  <conditionalFormatting sqref="G4:H9">
    <cfRule type="cellIs" dxfId="28" priority="15" operator="equal">
      <formula>"Accrual under £20k De Minimis"</formula>
    </cfRule>
  </conditionalFormatting>
  <conditionalFormatting sqref="G2115:H2137">
    <cfRule type="cellIs" dxfId="27" priority="1" operator="equal">
      <formula>"Accrual under £20k De Minimis"</formula>
    </cfRule>
  </conditionalFormatting>
  <conditionalFormatting sqref="J3:J9">
    <cfRule type="expression" dxfId="26" priority="18">
      <formula>$B3="Income_in_advance"</formula>
    </cfRule>
    <cfRule type="expression" dxfId="25" priority="19">
      <formula>$B3="Creditors"</formula>
    </cfRule>
    <cfRule type="expression" dxfId="24" priority="22">
      <formula>$B3="Payment_in_advance"</formula>
    </cfRule>
    <cfRule type="expression" dxfId="23" priority="23">
      <formula>$B3="Debtors"</formula>
    </cfRule>
  </conditionalFormatting>
  <conditionalFormatting sqref="J2114:J2137">
    <cfRule type="expression" dxfId="22" priority="4">
      <formula>$A2114="Income_in_advance"</formula>
    </cfRule>
    <cfRule type="expression" dxfId="21" priority="5">
      <formula>$A2114="Creditors"</formula>
    </cfRule>
    <cfRule type="expression" dxfId="20" priority="8">
      <formula>$A2114="Payment_in_advance"</formula>
    </cfRule>
    <cfRule type="expression" dxfId="19" priority="9">
      <formula>$A2114="Debtors"</formula>
    </cfRule>
  </conditionalFormatting>
  <conditionalFormatting sqref="K3:K9">
    <cfRule type="expression" dxfId="18" priority="16">
      <formula>$B3="Payment_in_advance"</formula>
    </cfRule>
    <cfRule type="expression" dxfId="17" priority="17">
      <formula>$B3="Debtors"</formula>
    </cfRule>
    <cfRule type="expression" dxfId="16" priority="20">
      <formula>$B3="Income_in_advance"</formula>
    </cfRule>
    <cfRule type="expression" dxfId="15" priority="21">
      <formula>$B3="Creditors"</formula>
    </cfRule>
  </conditionalFormatting>
  <conditionalFormatting sqref="K2114:K2137">
    <cfRule type="expression" dxfId="14" priority="2">
      <formula>$A2114="Payment_in_advance"</formula>
    </cfRule>
    <cfRule type="expression" dxfId="13" priority="3">
      <formula>$A2114="Debtors"</formula>
    </cfRule>
    <cfRule type="expression" dxfId="12" priority="6">
      <formula>$A2114="Income_in_advance"</formula>
    </cfRule>
    <cfRule type="expression" dxfId="11" priority="7">
      <formula>$A2114="Creditors"</formula>
    </cfRule>
  </conditionalFormatting>
  <conditionalFormatting sqref="M3:M9">
    <cfRule type="expression" dxfId="10" priority="24">
      <formula>$L3="CPID Required"</formula>
    </cfRule>
  </conditionalFormatting>
  <conditionalFormatting sqref="M2114:M2137">
    <cfRule type="expression" dxfId="9" priority="10">
      <formula>$K2114="CPID Required"</formula>
    </cfRule>
  </conditionalFormatting>
  <conditionalFormatting sqref="W9 AK9 AY9 BM9 CA9 CO9 DC9 DQ9 EE9 ES9 FG9 FU9 GI9 GW9 HK9 HY9 IM9 JA9 JM9 KA9 KO9 LC9 LQ9 ME9 MS9 NG9 NU9 OI9 OW9 PK9 PY9 QM9 RA9 RO9 SC9 SQ9 TC9 TQ9 UE9 US9 VG9 VU9 WI9 WW9 XK9 XY9 YM9 ZA9 ZO9 AAC9 AAQ9 ABE9 ABS9 ACG9 ADG9 ADU9 AEI9 AEW9 AFK9 AFY9 AGM9 AHA9 AHO9 AIC9 AIQ9 AJE9 AJS9 AKG9 AKU9 ALI9 ALW9 AMK9 AMW9 ANK9 ANY9 AOM9 APA9 APO9 AQC9 AQQ9 ARE9 ARS9 ASG9 ASU9 ATI9 ATW9 AUK9 AUY9 AVM9 AWA9 AWM9 AXA9 AXO9 AYC9 AYQ9 AZE9 AZS9 BAG9 BAU9 BBI9 BBW9 BCK9 BCY9 BDM9 BEA9 BEO9 BFC9 BFQ9 BGC9 BGQ9 BHE9 BHS9 BIG9 BIU9 BJI9 BJW9 BKK9 BKY9 BLM9 BMA9 BMO9 BNC9 BNQ9 BOE9 BOS9 BPG9 BPU9 BQG9 BQU9 BRI9 BRW9 BSK9 BSY9 BTM9 BUA9 BUO9 BVC9 BVQ9 BWE9 BWS9 BXG9 BXU9 BYI9 BYW9 BZK9 BZW9 CAK9 CAY9 CBM9 CCA9 CCO9 CDC9 CDQ9 CEE9 CES9 CFG9 CFU9 CGI9 CGW9 CHK9 CHY9 CIM9 CJA9 CJM9 CKA9 CKO9 CLC9 CLQ9 CME9 CMS9 CNG9 CNU9 COI9 COW9 CPK9 CPY9 CQM9 CRA9 CRO9 CSC9 CSQ9 CTQ9 CUE9 CUS9 CVG9 CVU9 CWI9 CWW9 CXK9 CXY9 CYM9 CZA9 CZO9 DAC9 DAQ9 DBE9 DBS9 DCG9 DCU9 DDG9 DDU9 DEI9 DEW9 DFK9 DFY9 DGM9 DHA9 DHO9 DIC9 DIQ9 DJE9 DJS9 DKG9 DKU9 DLI9 DLW9 DMK9 DMW9 DNK9 DNY9 DOM9 DPA9 DPO9 DQC9 DQQ9 DRE9 DRS9 DSG9 DSU9 DTI9 DTW9 DUK9 DUY9 DVM9 DWA9 DWM9 DXA9 DXO9 DYC9 DYQ9 DZE9 DZS9 EAG9 EAU9 EBI9 EBW9 ECK9 ECY9 EDM9 EEA9 EEO9 EFC9 EFQ9 EGE9 EGQ9 EHE9 EHS9 EIG9 EIU9 EJI9 EJW9 EKK9 EKY9 ELM9 EMA9 EMO9 ENC9 ENQ9 EOE9 EOS9 EPG9 EPU9 EQG9 EQU9 ERI9 ERW9 ESK9 ESY9 ETM9 EUA9 EUO9 EVC9 EVQ9 EWE9 EWS9 EXG9 EXU9 EYI9 EYW9 EZK9 EZW9 FAK9 FAY9 FBM9 FCA9 FCO9 FDC9 FDQ9 FEE9 FES9 FFG9 FFU9 FGI9 FGW9 FHK9 FHY9 FIM9 FJA9 FKA9 FKO9 FLC9 FLQ9 FME9 FMS9 FNG9 FNU9 FOI9 FOW9 FPK9 FPY9 FQM9 FRA9 FRO9 FSC9 FSQ9 FTE9 FTQ9 FUE9 FUS9 FVG9 FVU9 FWI9 FWW9 FXK9 FXY9 FYM9 FZA9 FZO9 GAC9 GAQ9 GBE9 GBS9 GCG9 GCU9 GDG9 GDU9 GEI9 GEW9 GFK9 GFY9 GGM9 GHA9 GHO9 GIC9 GIQ9 GJE9 GJS9 GKG9 GKU9 GLI9 GLW9 GMK9 GMW9 GNK9 GNY9 GOM9 GPA9 GPO9 GQC9 GQQ9 GRE9 GRS9 GSG9 GSU9 GTI9 GTW9 GUK9 GUY9 GVM9 GWA9 GWO9 GXA9 GXO9 GYC9 GYQ9 GZE9 GZS9 HAG9 HAU9 HBI9 HBW9 HCK9 HCY9 HDM9 HEA9 HEO9 HFC9 HFQ9 HGE9 HGQ9 HHE9 HHS9 HIG9 HIU9 HJI9 HJW9 HKK9 HKY9 HLM9 HMA9 HMO9 HNC9 HNQ9 HOE9 HOS9 HPG9 HPU9 HQG9 HQU9 HRI9 HRW9 HSK9 HSY9 HTM9 HUA9 HUO9 HVC9 HVQ9 HWE9 HWS9 HXG9 HXU9 HYI9 HYW9 HZK9 IAK9 IAY9 IBM9 ICA9 ICO9 IDC9 IDQ9 IEE9 IES9 IFG9 IFU9 IGI9 IGW9 IHK9 IHY9 IIM9 IJA9 IJO9 IKA9 IKO9 ILC9 ILQ9 IME9 IMS9 ING9 INU9 IOI9 IOW9 IPK9 IPY9 IQM9 IRA9 IRO9 ISC9 ISQ9 ITE9 ITQ9 IUE9 IUS9 IVG9 IVU9 IWI9 IWW9 IXK9 IXY9 IYM9 IZA9 IZO9 JAC9 JAQ9 JBE9 JBS9 JCG9 JCU9 JDG9 JDU9 JEI9 JEW9 JFK9 JFY9 JGM9 JHA9 JHO9 JIC9 JIQ9 JJE9 JJS9 JKG9 JKU9 JLI9 JLW9 JMK9 JMY9 JNK9 JNY9 JOM9 JPA9 JPO9 JQC9 JQQ9 JRE9 JRS9 JSG9 JSU9 JTI9 JTW9 JUK9 JUY9 JVM9 JWA9 JWO9 JXA9 JXO9 JYC9 JYQ9 JZE9 JZS9 KAG9 KAU9 KBI9 KBW9 KCK9 KCY9 KDM9 KEA9 KEO9 KFC9 KFQ9 KGE9 KGQ9 KHE9 KHS9 KIG9 KIU9 KJI9 KJW9 KKK9 KKY9 KLM9 KMA9 KMO9 KNC9 KNQ9 KOE9 KOS9 KPG9 KPU9 KQU9 KRI9 KRW9 KSK9 KSY9 KTM9 KUA9 KUO9 KVC9 KVQ9 KWE9 KWS9 KXG9 KXU9 KYI9 KYW9 KZK9 KZY9 LAK9 LAY9 LBM9 LCA9 LCO9 LDC9 LDQ9 LEE9 LES9 LFG9 LFU9 LGI9 LGW9 LHK9 LHY9 LIM9 LJA9 LJO9 LKA9 LKO9 LLC9 LLQ9 LME9 LMS9 LNG9 LNU9 LOI9 LOW9 LPK9 LPY9 LQM9 LRA9 LRO9 LSC9 LSQ9 LTE9 LTQ9 LUE9 LUS9 LVG9 LVU9 LWI9 LWW9 LXK9 LXY9 LYM9 LZA9 LZO9 MAC9 MAQ9 MBE9 MBS9 MCG9 MCU9 MDI9 MDU9 MEI9 MEW9 MFK9 MFY9 MGM9 MHA9 MHO9 MIC9 MIQ9 MJE9 MJS9 MKG9 MKU9 MLI9 MLW9 MMK9 MMY9 MNK9 MNY9 MOM9 MPA9 MPO9 MQC9 MQQ9 MRE9 MRS9 MSG9 MSU9 MTI9 MTW9 MUK9 MUY9 MVM9 MWA9 MWO9 MXA9 MXO9 MYC9 MYQ9 MZE9 MZS9 NAG9 NAU9 NBI9 NBW9 NCK9 NCY9 NDM9 NEA9 NEO9 NFC9 NFQ9 NGE9 NHE9 NHS9 NIG9 NIU9 NJI9 NJW9 NKK9 NKY9 NLM9 NMA9 NMO9 NNC9 NNQ9 NOE9 NOS9 NPG9 NPU9 NQI9 NQU9 NRI9 NRW9 NSK9 NSY9 NTM9 NUA9 NUO9 NVC9 NVQ9 NWE9 NWS9 NXG9 NXU9 NYI9 NYW9 NZK9 NZY9 OAK9 OAY9 OBM9 OCA9 OCO9 ODC9 ODQ9 OEE9 OES9 OFG9 OFU9 OGI9 OGW9 OHK9 OHY9 OIM9 OJA9 OJO9 OKA9 OKO9 OLC9 OLQ9 OME9 OMS9 ONG9 ONU9 OOI9 OOW9 OPK9 OPY9 OQM9 ORA9 ORO9 OSC9 OSQ9 OTE9 OTS9 OUE9 OUS9 OVG9 OVU9 OWI9 OWW9 OXK9 OXY9 OYM9 OZA9 OZO9 PAC9 PAQ9 PBE9 PBS9 PCG9 PCU9 PDI9 PDU9 PEI9 PEW9 PFK9 PFY9 PGM9 PHA9 PHO9 PIC9 PIQ9 PJE9 PJS9 PKG9 PKU9 PLI9 PLW9 PMK9 PMY9 PNK9 PNY9 POM9 PPA9 PPO9 PQC9 PQQ9 PRE9 PRS9 PSG9 PSU9 PTI9 PTW9 PUK9 PUY9 PVM9 PWA9 PWO9 PXO9 PYC9 PYQ9 PZE9 PZS9 QAG9 QAU9 QBI9 QBW9 QCK9 QCY9 QDM9 QEA9 QEO9 QFC9 QFQ9 QGE9 QGS9 QHE9 QHS9 QIG9 QIU9 QJI9 QJW9 QKK9 QKY9 QLM9 QMA9 QMO9 QNC9 QNQ9 QOE9 QOS9 QPG9 QPU9 QQI9 QQU9 QRI9 QRW9 QSK9 QSY9 QTM9 QUA9 QUO9 QVC9 QVQ9 QWE9 QWS9 QXG9 QXU9 QYI9 QYW9 QZK9 QZY9 RAK9 RAY9 RBM9 RCA9 RCO9 RDC9 RDQ9 REE9 RES9 RFG9 RFU9 RGI9 RGW9 RHK9 RHY9 RIM9 RJA9 RJO9 RKC9 RKO9 RLC9 RLQ9 RME9 RMS9 RNG9 RNU9 ROI9 ROW9 RPK9 RPY9 RQM9 RRA9 RRO9 RSC9 RSQ9 RTE9 RTS9 RUE9 RUS9 RVG9 RVU9 RWI9 RWW9 RXK9 RXY9 RYM9 RZA9 RZO9 SAC9 SAQ9 SBE9 SBS9 SCG9 SCU9 SDI9 SDU9 SEI9 SEW9 SFK9 SFY9 SGM9 SHA9 SHO9 SIC9 SIQ9 SJE9 SJS9 SKG9 SKU9 SLI9 SLW9 SMK9 SMY9 SNY9 SOM9 SPA9 SPO9 SQC9 SQQ9 SRE9 SRS9 SSG9 SSU9 STI9 STW9 SUK9 SUY9 SVM9 SWA9 SWO9 SXC9 SXO9 SYC9 SYQ9 SZE9 SZS9 TAG9 TAU9 TBI9 TBW9 TCK9 TCY9 TDM9 TEA9 TEO9 TFC9 TFQ9 TGE9 TGS9 THE9 THS9 TIG9 TIU9 TJI9 TJW9 TKK9 TKY9 TLM9 TMA9 TMO9 TNC9 TNQ9 TOE9 TOS9 TPG9 TPU9 TQI9 TQU9 TRI9 TRW9 TSK9 TSY9 TTM9 TUA9 TUO9 TVC9 TVQ9 TWE9 TWS9 TXG9 TXU9 TYI9 TYW9 TZK9 TZY9 UAM9 UAY9 UBM9 UCA9 UCO9 UDC9 UDQ9 UEE9 UES9 UFG9 UFU9 UGI9 UGW9 UHK9 UHY9 UIM9 UJA9 UJO9 UKC9 UKO9 ULC9 ULQ9 UME9 UMS9 UNG9 UNU9 UOI9 UOW9 UPK9 UPY9 UQM9 URA9 URO9 USC9 USQ9 UTE9 UTS9 UUE9 UUS9 UVG9 UVU9 UWI9 UWW9 UXK9 UXY9 UYM9 UZA9 UZO9 VAC9 VAQ9 VBE9 VBS9 VCG9 VCU9 VDI9 VEI9 VEW9 VFK9 VFY9 VGM9 VHA9 VHO9 VIC9 VIQ9 VJE9 VJS9 VKG9 VKU9 VLI9 VLW9 VMK9 VMY9 VNM9 VNY9 VOM9 VPA9 VPO9 VQC9 VQQ9 VRE9 VRS9 VSG9 VSU9 VTI9 VTW9 VUK9 VUY9 VVM9 VWA9 VWO9 VXC9 VXO9 VYC9 VYQ9 VZE9 VZS9 WAG9 WAU9 WBI9 WBW9 WCK9 WCY9 WDM9 WEA9 WEO9 WFC9 WFQ9 WGE9 WGS9 WHE9 WHS9 WIG9 WIU9 WJI9 WJW9 WKK9 WKY9 WLM9 WMA9 WMO9 WNC9 WNQ9 WOE9 WOS9 WPG9 WPU9 WQI9 WQW9 WRI9 WRW9 WSK9 WSY9 WTM9 WUA9 WUO9 WVC9 WVQ9 WWE9 WWS9 WXG9 WXU9 WYI9 WYW9 WZK9 WZY9">
    <cfRule type="cellIs" dxfId="8" priority="11" operator="equal">
      <formula>"Accrual under £20k De Minimis"</formula>
    </cfRule>
  </conditionalFormatting>
  <conditionalFormatting sqref="AJ9 AX9 BL9 BZ9 CN9 DB9 DP9 ED9 ER9 FF9 FT9 GH9 GV9 HJ9 HX9 IL9 IZ9 JL9 JZ9 KN9 LB9 LP9 MD9 MR9 NF9 NT9 OH9 OV9 PJ9 PX9 QL9 QZ9 RN9 SB9 SP9 TB9 TP9 UD9 UR9 VF9 VT9 WH9 WV9 XJ9 XX9 YL9 YZ9 ZN9 AAB9 AAP9 ABD9 ABR9 ACF9 ACT9 ADF9 ADT9 AEH9 AEV9 AFJ9 AFX9 AGL9 AGZ9 AHN9 AIB9 AIP9 AJD9 AJR9 AKF9 AKT9 ALH9 ALV9 AMJ9 AMV9 ANJ9 ANX9 AOL9 AOZ9 APN9 AQB9 AQP9 ARD9 ARR9 ASF9 AST9 ATH9 ATV9 AUJ9 AUX9 AVL9 AVZ9 AWL9 AWZ9 AXN9 AYB9 AYP9 AZD9 AZR9 BAF9 BAT9 BBH9 BBV9 BCJ9 BCX9 BDL9 BDZ9 BEN9 BFB9 BFP9 BGP9 BHD9 BHR9 BIF9 BIT9 BJH9 BJV9 BKJ9 BKX9 BLL9 BLZ9 BMN9 BNB9 BNP9 BOD9 BOR9 BPF9 BPT9 BQF9 BQT9 BRH9 BRV9 BSJ9 BSX9 BTL9 BTZ9 BUN9 BVB9 BVP9 BWD9 BWR9 BXF9 BXT9 BYH9 BYV9 BZJ9 BZV9 CAJ9 CAX9 CBL9 CBZ9 CCN9 CDB9 CDP9 CED9 CER9 CFF9 CFT9 CGH9 CGV9 CHJ9 CHX9 CIL9 CIZ9 CJL9 CJZ9 CKN9 CLB9 CLP9 CMD9 CMR9 CNF9 CNT9 COH9 COV9 CPJ9 CPX9 CQL9 CQZ9 CRN9 CSB9 CSP9 CTD9 CTP9 CUD9 CUR9 CVF9 CVT9 CWH9 CWV9 CXJ9 CXX9 CYL9 CYZ9 CZN9 DAB9 DAP9 DBD9 DBR9 DCF9 DCT9 DDF9 DDT9 DEH9 DEV9 DFJ9 DFX9 DGL9 DGZ9 DHN9 DIB9 DIP9 DJD9 DJR9 DKF9 DKT9 DLH9 DLV9 DMJ9 DMV9 DNJ9 DNX9 DOL9 DOZ9 DPN9 DQB9 DQP9 DRD9 DRR9 DSF9 DST9 DTH9 DTV9 DUJ9 DUX9 DVL9 DVZ9 DWZ9 DXN9 DYB9 DYP9 DZD9 DZR9 EAF9 EAT9 EBH9 EBV9 ECJ9 ECX9 EDL9 EDZ9 EEN9 EFB9 EFP9 EGD9 EGP9 EHD9 EHR9 EIF9 EIT9 EJH9 EJV9 EKJ9 EKX9 ELL9 ELZ9 EMN9 ENB9 ENP9 EOD9 EOR9 EPF9 EPT9 EQF9 EQT9 ERH9 ERV9 ESJ9 ESX9 ETL9 ETZ9 EUN9 EVB9 EVP9 EWD9 EWR9 EXF9 EXT9 EYH9 EYV9 EZJ9 EZV9 FAJ9 FAX9 FBL9 FBZ9 FCN9 FDB9 FDP9 FED9 FER9 FFF9 FFT9 FGH9 FGV9 FHJ9 FHX9 FIL9 FIZ9 FJN9 FJZ9 FKN9 FLB9 FLP9 FMD9 FMR9 FNF9 FNT9 FOH9 FOV9 FPJ9 FPX9 FQL9 FQZ9 FRN9 FSB9 FSP9 FTD9 FTP9 FUD9 FUR9 FVF9 FVT9 FWH9 FWV9 FXJ9 FXX9 FYL9 FYZ9 FZN9 GAB9 GAP9 GBD9 GBR9 GCF9 GCT9 GDF9 GDT9 GEH9 GEV9 GFJ9 GFX9 GGL9 GGZ9 GHN9 GIB9 GIP9 GJD9 GJR9 GKF9 GKT9 GLH9 GLV9 GMJ9 GNJ9 GNX9 GOL9 GOZ9 GPN9 GQB9 GQP9 GRD9 GRR9 GSF9 GST9 GTH9 GTV9 GUJ9 GUX9 GVL9 GVZ9 GWN9 GWZ9 GXN9 GYB9 GYP9 GZD9 GZR9 HAF9 HAT9 HBH9 HBV9 HCJ9 HCX9 HDL9 HDZ9 HEN9 HFB9 HFP9 HGD9 HGP9 HHD9 HHR9 HIF9 HIT9 HJH9 HJV9 HKJ9 HKX9 HLL9 HLZ9 HMN9 HNB9 HNP9 HOD9 HOR9 HPF9 HPT9 HQF9 HQT9 HRH9 HRV9 HSJ9 HSX9 HTL9 HTZ9 HUN9 HVB9 HVP9 HWD9 HWR9 HXF9 HXT9 HYH9 HYV9 HZJ9 HZX9 IAJ9 IAX9 IBL9 IBZ9 ICN9 IDB9 IDP9 IED9 IER9 IFF9 IFT9 IGH9 IGV9 IHJ9 IHX9 IIL9 IIZ9 IJN9 IJZ9 IKN9 ILB9 ILP9 IMD9 IMR9 INF9 INT9 IOH9 IOV9 IPJ9 IPX9 IQL9 IQZ9 IRN9 ISB9 ISP9 ITD9 ITP9 IUD9 IUR9 IVF9 IVT9 IWH9 IWV9 IXJ9 IXX9 IYL9 IYZ9 IZN9 JAB9 JAP9 JBD9 JBR9 JCF9 JCT9 JDT9 JEH9 JEV9 JFJ9 JFX9 JGL9 JGZ9 JHN9 JIB9 JIP9 JJD9 JJR9 JKF9 JKT9 JLH9 JLV9 JMJ9 JMX9 JNJ9 JNX9 JOL9 JOZ9 JPN9 JQB9 JQP9 JRD9 JRR9 JSF9 JST9 JTH9 JTV9 JUJ9 JUX9 JVL9 JVZ9 JWN9 JWZ9 JXN9 JYB9 JYP9 JZD9 JZR9 KAF9 KAT9 KBH9 KBV9 KCJ9 KCX9 KDL9 KDZ9 KEN9 KFB9 KFP9 KGD9 KGP9 KHD9 KHR9 KIF9 KIT9 KJH9 KJV9 KKJ9 KKX9 KLL9 KLZ9 KMN9 KNB9 KNP9 KOD9 KOR9 KPF9 KPT9 KQH9 KQT9 KRH9 KRV9 KSJ9 KSX9 KTL9 KTZ9 KUN9 KVB9 KVP9 KWD9 KWR9 KXF9 KXT9 KYH9 KYV9 KZJ9 KZX9 LAJ9 LAX9 LBL9 LBZ9 LCN9 LDB9 LDP9 LED9 LER9 LFF9 LFT9 LGH9 LGV9 LHJ9 LHX9 LIL9 LIZ9 LJN9 LJZ9 LKN9 LLB9 LLP9 LMD9 LMR9 LNF9 LNT9 LOH9 LOV9 LPJ9 LPX9 LQL9 LQZ9 LRN9 LSB9 LSP9 LTD9 LUD9 LUR9 LVF9 LVT9 LWH9 LWV9 LXJ9 LXX9 LYL9 LYZ9 LZN9 MAB9 MAP9 MBD9 MBR9 MCF9 MCT9 MDH9 MDT9 MEH9 MEV9 MFJ9 MFX9 MGL9 MGZ9 MHN9 MIB9 MIP9 MJD9 MJR9 MKF9 MKT9 MLH9 MLV9 MMJ9 MMX9 MNJ9 MNX9 MOL9 MOZ9 MPN9 MQB9 MQP9 MRD9 MRR9 MSF9 MST9 MTH9 MTV9 MUJ9 MUX9 MVL9 MVZ9 MWN9 MWZ9 MXN9 MYB9 MYP9 MZD9 MZR9 NAF9 NAT9 NBH9 NBV9 NCJ9 NCX9 NDL9 NDZ9 NEN9 NFB9 NFP9 NGD9 NGR9 NHD9 NHR9 NIF9 NIT9 NJH9 NJV9 NKJ9 NKX9 NLL9 NLZ9 NMN9 NNB9 NNP9 NOD9 NOR9 NPF9 NPT9 NQH9 NQT9 NRH9 NRV9 NSJ9 NSX9 NTL9 NTZ9 NUN9 NVB9 NVP9 NWD9 NWR9 NXF9 NXT9 NYH9 NYV9 NZJ9 NZX9 OAJ9 OAX9 OBL9 OBZ9 OCN9 ODB9 ODP9 OED9 OER9 OFF9 OFT9 OGH9 OGV9 OHJ9 OHX9 OIL9 OIZ9 OJN9 OKN9 OLB9 OLP9 OMD9 OMR9 ONF9 ONT9 OOH9 OOV9 OPJ9 OPX9 OQL9 OQZ9 ORN9 OSB9 OSP9 OTD9 OTR9 OUD9 OUR9 OVF9 OVT9 OWH9 OWV9 OXJ9 OXX9 OYL9 OYZ9 OZN9 PAB9 PAP9 PBD9 PBR9 PCF9 PCT9 PDH9 PDT9 PEH9 PEV9 PFJ9 PFX9 PGL9 PGZ9 PHN9 PIB9 PIP9 PJD9 PJR9 PKF9 PKT9 PLH9 PLV9 PMJ9 PMX9 PNJ9 PNX9 POL9 POZ9 PPN9 PQB9 PQP9 PRD9 PRR9 PSF9 PST9 PTH9 PTV9 PUJ9 PUX9 PVL9 PVZ9 PWN9 PXB9 PXN9 PYB9 PYP9 PZD9 PZR9 QAF9 QAT9 QBH9 QBV9 QCJ9 QCX9 QDL9 QDZ9 QEN9 QFB9 QFP9 QGD9 QGR9 QHD9 QHR9 QIF9 QIT9 QJH9 QJV9 QKJ9 QKX9 QLL9 QLZ9 QMN9 QNB9 QNP9 QOD9 QOR9 QPF9 QPT9 QQH9 QQT9 QRH9 QRV9 QSJ9 QSX9 QTL9 QTZ9 QUN9 QVB9 QVP9 QWD9 QWR9 QXF9 QXT9 QYH9 QYV9 QZJ9 QZX9 RAX9 RBL9 RBZ9 RCN9 RDB9 RDP9 RED9 RER9 RFF9 RFT9 RGH9 RGV9 RHJ9 RHX9 RIL9 RIZ9 RJN9 RKB9 RKN9 RLB9 RLP9 RMD9 RMR9 RNF9 RNT9 ROH9 ROV9 RPJ9 RPX9 RQL9 RQZ9 RRN9 RSB9 RSP9 RTD9 RTR9 RUD9 RUR9 RVF9 RVT9 RWH9 RWV9 RXJ9 RXX9 RYL9 RYZ9 RZN9 SAB9 SAP9 SBD9 SBR9 SCF9 SCT9 SDH9 SDT9 SEH9 SEV9 SFJ9 SFX9 SGL9 SGZ9 SHN9 SIB9 SIP9 SJD9 SJR9 SKF9 SKT9 SLH9 SLV9 SMJ9 SMX9 SNL9 SNX9 SOL9 SOZ9 SPN9 SQB9 SQP9 SRD9 SRR9 SSF9 SST9 STH9 STV9 SUJ9 SUX9 SVL9 SVZ9 SWN9 SXB9 SXN9 SYB9 SYP9 SZD9 SZR9 TAF9 TAT9 TBH9 TBV9 TCJ9 TCX9 TDL9 TDZ9 TEN9 TFB9 TFP9 TGD9 TGR9 THD9 THR9 TIF9 TIT9 TJH9 TJV9 TKJ9 TKX9 TLL9 TLZ9 TMN9 TNB9 TNP9 TOD9 TOR9 TPF9 TPT9 TQH9 TRH9 TRV9 TSJ9 TSX9 TTL9 TTZ9 TUN9 TVB9 TVP9 TWD9 TWR9 TXF9 TXT9 TYH9 TYV9 TZJ9 TZX9 UAL9 UAX9 UBL9 UBZ9 UCN9 UDB9 UDP9 UED9 UER9 UFF9 UFT9 UGH9 UGV9 UHJ9 UHX9 UIL9 UIZ9 UJN9 UKB9 UKN9 ULB9 ULP9 UMD9 UMR9 UNF9 UNT9 UOH9 UOV9 UPJ9 UPX9 UQL9 UQZ9 URN9 USB9 USP9 UTD9 UTR9 UUD9 UUR9 UVF9 UVT9 UWH9 UWV9 UXJ9 UXX9 UYL9 UYZ9 UZN9 VAB9 VAP9 VBD9 VBR9 VCF9 VCT9 VDH9 VDV9 VEH9 VEV9 VFJ9 VFX9 VGL9 VGZ9 VHN9 VIB9 VIP9 VJD9 VJR9 VKF9 VKT9 VLH9 VLV9 VMJ9 VMX9 VNL9 VNX9 VOL9 VOZ9 VPN9 VQB9 VQP9 VRD9 VRR9 VSF9 VST9 VTH9 VTV9 VUJ9 VUX9 VVL9 VVZ9 VWN9 VXB9 VXN9 VYB9 VYP9 VZD9 VZR9 WAF9 WAT9 WBH9 WBV9 WCJ9 WCX9 WDL9 WDZ9 WEN9 WFB9 WFP9 WGD9 WGR9 WHR9 WIF9 WIT9 WJH9 WJV9 WKJ9 WKX9 WLL9 WLZ9 WMN9 WNB9 WNP9 WOD9 WOR9 WPF9 WPT9 WQH9 WQV9 WRH9 WRV9 WSJ9 WSX9 WTL9 WTZ9 WUN9 WVB9 WVP9 WWD9 WWR9 WXF9 WXT9 WYH9 WYV9 WZJ9 WZX9">
    <cfRule type="cellIs" dxfId="7" priority="12" operator="greaterThanOrEqual">
      <formula>20000</formula>
    </cfRule>
    <cfRule type="cellIs" dxfId="6" priority="13" operator="equal">
      <formula>""</formula>
    </cfRule>
    <cfRule type="cellIs" dxfId="5" priority="14" operator="lessThan">
      <formula>19999</formula>
    </cfRule>
  </conditionalFormatting>
  <dataValidations count="1">
    <dataValidation type="list" allowBlank="1" showInputMessage="1" showErrorMessage="1" sqref="F3:F9 F2114:F2137" xr:uid="{67CD6716-CE95-44A8-B78E-AB36E0EDD52C}">
      <formula1>INDIRECT(B3)</formula1>
    </dataValidation>
  </dataValidations>
  <pageMargins left="0.7" right="0.7" top="0.75" bottom="0.75" header="0.3" footer="0.3"/>
  <headerFoot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9DE2-B69E-451C-92DA-52700BF2DD79}">
  <dimension ref="A1:CU215"/>
  <sheetViews>
    <sheetView workbookViewId="0">
      <selection activeCell="CS25" sqref="CS25"/>
    </sheetView>
  </sheetViews>
  <sheetFormatPr defaultRowHeight="14.5"/>
  <cols>
    <col min="1" max="2" width="13.54296875" customWidth="1"/>
    <col min="3" max="3" width="22.26953125" hidden="1" customWidth="1"/>
    <col min="4" max="71" width="0" hidden="1" customWidth="1"/>
    <col min="72" max="72" width="30.453125" customWidth="1"/>
    <col min="73" max="73" width="13.26953125" style="381" bestFit="1" customWidth="1"/>
    <col min="74" max="74" width="14.453125" style="381" customWidth="1"/>
    <col min="75" max="75" width="13.453125" style="381" customWidth="1"/>
    <col min="76" max="78" width="9.26953125" style="259" hidden="1" customWidth="1"/>
    <col min="79" max="85" width="0" hidden="1" customWidth="1"/>
    <col min="86" max="86" width="19.54296875" customWidth="1"/>
    <col min="87" max="87" width="14.453125" style="381" customWidth="1"/>
    <col min="88" max="88" width="13.453125" style="381" customWidth="1"/>
    <col min="89" max="89" width="20.453125" customWidth="1"/>
    <col min="90" max="90" width="16.453125" style="381" customWidth="1"/>
    <col min="91" max="91" width="18.7265625" style="381" customWidth="1"/>
    <col min="92" max="92" width="2" style="381" customWidth="1"/>
    <col min="93" max="93" width="16.54296875" style="381" customWidth="1"/>
    <col min="94" max="94" width="28" style="381" customWidth="1"/>
    <col min="95" max="95" width="20.7265625" customWidth="1"/>
    <col min="96" max="96" width="18.1796875" customWidth="1"/>
    <col min="97" max="97" width="14.7265625" style="381" customWidth="1"/>
    <col min="98" max="98" width="17.1796875" customWidth="1"/>
    <col min="99" max="99" width="15.453125" customWidth="1"/>
  </cols>
  <sheetData>
    <row r="1" spans="1:99">
      <c r="A1" t="s">
        <v>5636</v>
      </c>
      <c r="B1" t="s">
        <v>5636</v>
      </c>
      <c r="C1" t="s">
        <v>5637</v>
      </c>
      <c r="D1" t="s">
        <v>5638</v>
      </c>
      <c r="E1" t="s">
        <v>5639</v>
      </c>
      <c r="F1" t="s">
        <v>5640</v>
      </c>
      <c r="G1" t="s">
        <v>5641</v>
      </c>
      <c r="H1" t="s">
        <v>5642</v>
      </c>
      <c r="I1" t="s">
        <v>5643</v>
      </c>
      <c r="J1" t="s">
        <v>5644</v>
      </c>
      <c r="K1" t="s">
        <v>5645</v>
      </c>
      <c r="L1" t="s">
        <v>5646</v>
      </c>
      <c r="M1" t="s">
        <v>5647</v>
      </c>
      <c r="N1" t="s">
        <v>5648</v>
      </c>
      <c r="O1" t="s">
        <v>5649</v>
      </c>
      <c r="P1" t="s">
        <v>5650</v>
      </c>
      <c r="Q1" t="s">
        <v>5651</v>
      </c>
      <c r="R1" t="s">
        <v>5652</v>
      </c>
      <c r="S1" t="s">
        <v>5653</v>
      </c>
      <c r="T1" t="s">
        <v>5654</v>
      </c>
      <c r="U1" t="s">
        <v>5655</v>
      </c>
      <c r="V1" t="s">
        <v>5656</v>
      </c>
      <c r="W1" t="s">
        <v>5657</v>
      </c>
      <c r="X1" t="s">
        <v>5658</v>
      </c>
      <c r="Y1" t="s">
        <v>5659</v>
      </c>
      <c r="Z1" t="s">
        <v>5660</v>
      </c>
      <c r="AA1" t="s">
        <v>5661</v>
      </c>
      <c r="AB1" t="s">
        <v>5662</v>
      </c>
      <c r="AC1" t="s">
        <v>5663</v>
      </c>
      <c r="AD1" t="s">
        <v>5664</v>
      </c>
      <c r="AE1" t="s">
        <v>5665</v>
      </c>
      <c r="AF1" t="s">
        <v>5666</v>
      </c>
      <c r="AG1" t="s">
        <v>5667</v>
      </c>
      <c r="AH1" t="s">
        <v>5668</v>
      </c>
      <c r="AI1" t="s">
        <v>5669</v>
      </c>
      <c r="AJ1" t="s">
        <v>5670</v>
      </c>
      <c r="AK1" t="s">
        <v>5671</v>
      </c>
      <c r="AL1" t="s">
        <v>5672</v>
      </c>
      <c r="AM1" t="s">
        <v>5673</v>
      </c>
      <c r="AN1" t="s">
        <v>5674</v>
      </c>
      <c r="AO1" t="s">
        <v>5675</v>
      </c>
      <c r="AP1" t="s">
        <v>5676</v>
      </c>
      <c r="AQ1" t="s">
        <v>5677</v>
      </c>
      <c r="AR1" t="s">
        <v>5678</v>
      </c>
      <c r="AS1" t="s">
        <v>5679</v>
      </c>
      <c r="AT1" t="s">
        <v>5680</v>
      </c>
      <c r="AU1" t="s">
        <v>5681</v>
      </c>
      <c r="AV1" t="s">
        <v>5682</v>
      </c>
      <c r="AW1" t="s">
        <v>5683</v>
      </c>
      <c r="AX1" t="s">
        <v>5684</v>
      </c>
      <c r="AY1" t="s">
        <v>5685</v>
      </c>
      <c r="AZ1" t="s">
        <v>5686</v>
      </c>
      <c r="BA1" t="s">
        <v>5687</v>
      </c>
      <c r="BB1" t="s">
        <v>5688</v>
      </c>
      <c r="BC1" t="s">
        <v>5689</v>
      </c>
      <c r="BD1" t="s">
        <v>5690</v>
      </c>
      <c r="BE1" t="s">
        <v>5691</v>
      </c>
      <c r="BF1" t="s">
        <v>5692</v>
      </c>
      <c r="BG1" t="s">
        <v>5693</v>
      </c>
      <c r="BH1" t="s">
        <v>5694</v>
      </c>
      <c r="BI1" t="s">
        <v>5695</v>
      </c>
      <c r="BJ1" t="s">
        <v>5696</v>
      </c>
      <c r="BK1" t="s">
        <v>5697</v>
      </c>
      <c r="BL1" t="s">
        <v>5698</v>
      </c>
      <c r="BM1" t="s">
        <v>5699</v>
      </c>
      <c r="BN1" t="s">
        <v>5700</v>
      </c>
      <c r="BO1" t="s">
        <v>5701</v>
      </c>
      <c r="BP1" t="s">
        <v>5702</v>
      </c>
      <c r="BQ1" t="s">
        <v>5703</v>
      </c>
      <c r="BR1" t="s">
        <v>5704</v>
      </c>
      <c r="BS1" t="s">
        <v>5705</v>
      </c>
      <c r="BU1" s="381" t="s">
        <v>5706</v>
      </c>
      <c r="BV1" s="381" t="s">
        <v>5707</v>
      </c>
      <c r="BW1" s="381" t="s">
        <v>5708</v>
      </c>
      <c r="BX1" s="259" t="s">
        <v>5709</v>
      </c>
      <c r="BY1" s="259" t="s">
        <v>5710</v>
      </c>
      <c r="BZ1" s="259" t="s">
        <v>5711</v>
      </c>
      <c r="CA1" t="s">
        <v>5712</v>
      </c>
      <c r="CB1" t="s">
        <v>5713</v>
      </c>
      <c r="CC1" t="s">
        <v>5714</v>
      </c>
      <c r="CD1" t="s">
        <v>5715</v>
      </c>
      <c r="CE1" t="s">
        <v>5716</v>
      </c>
      <c r="CI1" s="381" t="s">
        <v>5931</v>
      </c>
      <c r="CJ1" s="381" t="s">
        <v>5932</v>
      </c>
      <c r="CL1" s="381" t="s">
        <v>5933</v>
      </c>
      <c r="CM1" s="381" t="s">
        <v>5934</v>
      </c>
      <c r="CO1" s="381" t="s">
        <v>5929</v>
      </c>
      <c r="CP1" s="381" t="s">
        <v>5930</v>
      </c>
      <c r="CR1" s="381" t="s">
        <v>5935</v>
      </c>
      <c r="CS1" s="381" t="s">
        <v>5936</v>
      </c>
      <c r="CT1" t="s">
        <v>5937</v>
      </c>
      <c r="CU1" t="s">
        <v>5938</v>
      </c>
    </row>
    <row r="2" spans="1:99">
      <c r="B2" s="418" t="s">
        <v>734</v>
      </c>
      <c r="BT2" t="s">
        <v>733</v>
      </c>
      <c r="CR2" s="381"/>
    </row>
    <row r="3" spans="1:99">
      <c r="A3">
        <v>3301000</v>
      </c>
      <c r="B3">
        <v>1000</v>
      </c>
      <c r="C3">
        <v>43139</v>
      </c>
      <c r="D3">
        <v>172208</v>
      </c>
      <c r="E3" t="s">
        <v>5717</v>
      </c>
      <c r="F3">
        <v>-49320.7</v>
      </c>
      <c r="G3">
        <v>0</v>
      </c>
      <c r="H3">
        <v>36318.699999999997</v>
      </c>
      <c r="I3">
        <v>453084.04</v>
      </c>
      <c r="J3">
        <v>0</v>
      </c>
      <c r="K3">
        <v>23281.25</v>
      </c>
      <c r="L3">
        <v>0</v>
      </c>
      <c r="M3">
        <v>0</v>
      </c>
      <c r="N3">
        <v>0</v>
      </c>
      <c r="O3">
        <v>0</v>
      </c>
      <c r="P3">
        <v>0</v>
      </c>
      <c r="Q3">
        <v>72168.34</v>
      </c>
      <c r="R3">
        <v>0</v>
      </c>
      <c r="S3">
        <v>0</v>
      </c>
      <c r="T3">
        <v>0</v>
      </c>
      <c r="U3">
        <v>99523.58</v>
      </c>
      <c r="V3">
        <v>0</v>
      </c>
      <c r="X3">
        <v>0</v>
      </c>
      <c r="Y3">
        <v>0</v>
      </c>
      <c r="Z3">
        <v>0</v>
      </c>
      <c r="AA3">
        <v>0</v>
      </c>
      <c r="AB3">
        <v>0</v>
      </c>
      <c r="AC3">
        <v>0</v>
      </c>
      <c r="AD3">
        <v>0</v>
      </c>
      <c r="AE3">
        <v>402336.17</v>
      </c>
      <c r="AF3">
        <v>34594.68</v>
      </c>
      <c r="AG3">
        <v>55351.49</v>
      </c>
      <c r="AH3">
        <v>11070.3</v>
      </c>
      <c r="AI3">
        <v>9686.51</v>
      </c>
      <c r="AJ3">
        <v>0</v>
      </c>
      <c r="AK3">
        <v>8302.7199999999993</v>
      </c>
      <c r="AL3">
        <v>5535.15</v>
      </c>
      <c r="AM3">
        <v>6918.94</v>
      </c>
      <c r="AN3">
        <v>8302.7199999999993</v>
      </c>
      <c r="AO3">
        <v>8994.6200000000008</v>
      </c>
      <c r="AP3">
        <v>13837.87</v>
      </c>
      <c r="AQ3">
        <v>10032.459999999999</v>
      </c>
      <c r="AR3">
        <v>3459.47</v>
      </c>
      <c r="AS3">
        <v>13837.87</v>
      </c>
      <c r="AT3">
        <v>34594.68</v>
      </c>
      <c r="AU3">
        <v>0</v>
      </c>
      <c r="AV3">
        <v>5189.2</v>
      </c>
      <c r="AW3">
        <v>6227.04</v>
      </c>
      <c r="AX3">
        <v>1383.79</v>
      </c>
      <c r="AY3">
        <v>0</v>
      </c>
      <c r="AZ3">
        <v>5535.15</v>
      </c>
      <c r="BA3">
        <v>4895</v>
      </c>
      <c r="BB3">
        <v>1383.79</v>
      </c>
      <c r="BC3">
        <v>2075.6799999999998</v>
      </c>
      <c r="BD3">
        <v>34594.68</v>
      </c>
      <c r="BE3">
        <v>1729.73</v>
      </c>
      <c r="BF3">
        <v>6918.94</v>
      </c>
      <c r="BG3">
        <v>0</v>
      </c>
      <c r="BH3">
        <v>0</v>
      </c>
      <c r="BI3">
        <v>0</v>
      </c>
      <c r="BJ3">
        <v>0</v>
      </c>
      <c r="BK3">
        <v>0</v>
      </c>
      <c r="BL3">
        <v>4692.8900000000003</v>
      </c>
      <c r="BM3">
        <v>98389.42</v>
      </c>
      <c r="BN3">
        <v>0</v>
      </c>
      <c r="BO3">
        <v>1000</v>
      </c>
      <c r="BP3">
        <v>0</v>
      </c>
      <c r="BQ3">
        <v>0</v>
      </c>
      <c r="BR3">
        <v>0</v>
      </c>
      <c r="BS3">
        <v>102628.62</v>
      </c>
      <c r="BT3" t="s">
        <v>423</v>
      </c>
      <c r="BU3" s="381">
        <v>0</v>
      </c>
      <c r="BV3" s="381">
        <v>-98052.17</v>
      </c>
      <c r="BW3" s="381">
        <v>36772.39</v>
      </c>
      <c r="BX3" s="259">
        <v>0</v>
      </c>
      <c r="BY3" s="259">
        <v>0</v>
      </c>
      <c r="BZ3" s="259">
        <v>0</v>
      </c>
      <c r="CA3">
        <v>648057.21</v>
      </c>
      <c r="CB3">
        <v>696788.65</v>
      </c>
      <c r="CC3">
        <v>103082.31</v>
      </c>
      <c r="CD3">
        <v>102628.62</v>
      </c>
      <c r="CE3">
        <v>-61279.78</v>
      </c>
      <c r="CI3" s="381">
        <v>-98052.180000000226</v>
      </c>
      <c r="CJ3" s="381">
        <v>36772.39</v>
      </c>
      <c r="CL3" s="381">
        <f>CI3-(BU3+BV3)</f>
        <v>-1.0000000227591954E-2</v>
      </c>
      <c r="CM3" s="381">
        <f>CJ3-BW3</f>
        <v>0</v>
      </c>
      <c r="CO3" s="381">
        <v>47207.109999999811</v>
      </c>
      <c r="CP3" s="381">
        <v>10140.75</v>
      </c>
      <c r="CR3" s="381">
        <f>CL3</f>
        <v>-1.0000000227591954E-2</v>
      </c>
    </row>
    <row r="4" spans="1:99">
      <c r="A4">
        <v>3303436</v>
      </c>
      <c r="B4">
        <v>3436</v>
      </c>
      <c r="C4">
        <v>43020</v>
      </c>
      <c r="D4">
        <v>171966</v>
      </c>
      <c r="E4" t="s">
        <v>5718</v>
      </c>
      <c r="F4">
        <v>-697615</v>
      </c>
      <c r="G4">
        <v>0</v>
      </c>
      <c r="H4">
        <v>8745</v>
      </c>
      <c r="I4">
        <v>1051143.1000000001</v>
      </c>
      <c r="J4">
        <v>0</v>
      </c>
      <c r="K4">
        <v>16670</v>
      </c>
      <c r="L4">
        <v>0</v>
      </c>
      <c r="M4">
        <v>120005</v>
      </c>
      <c r="N4">
        <v>3456.93</v>
      </c>
      <c r="O4">
        <v>0</v>
      </c>
      <c r="P4">
        <v>0</v>
      </c>
      <c r="Q4">
        <v>269369.90000000002</v>
      </c>
      <c r="R4">
        <v>0</v>
      </c>
      <c r="S4">
        <v>0</v>
      </c>
      <c r="T4">
        <v>0</v>
      </c>
      <c r="U4">
        <v>3088.09</v>
      </c>
      <c r="V4">
        <v>0</v>
      </c>
      <c r="X4">
        <v>0</v>
      </c>
      <c r="Y4">
        <v>0</v>
      </c>
      <c r="Z4">
        <v>0</v>
      </c>
      <c r="AA4">
        <v>0</v>
      </c>
      <c r="AB4">
        <v>0</v>
      </c>
      <c r="AC4">
        <v>6221.5</v>
      </c>
      <c r="AD4">
        <v>44401</v>
      </c>
      <c r="AE4">
        <v>820332.11</v>
      </c>
      <c r="AF4">
        <v>70535.87</v>
      </c>
      <c r="AG4">
        <v>112857.38</v>
      </c>
      <c r="AH4">
        <v>22571.48</v>
      </c>
      <c r="AI4">
        <v>19750.04</v>
      </c>
      <c r="AJ4">
        <v>0</v>
      </c>
      <c r="AK4">
        <v>16928.61</v>
      </c>
      <c r="AL4">
        <v>11285.74</v>
      </c>
      <c r="AM4">
        <v>14107.17</v>
      </c>
      <c r="AN4">
        <v>16928.61</v>
      </c>
      <c r="AO4">
        <v>18339.32</v>
      </c>
      <c r="AP4">
        <v>28214.35</v>
      </c>
      <c r="AQ4">
        <v>20455.400000000001</v>
      </c>
      <c r="AR4">
        <v>7053.59</v>
      </c>
      <c r="AS4">
        <v>28214.35</v>
      </c>
      <c r="AT4">
        <v>70535.87</v>
      </c>
      <c r="AU4">
        <v>6677.96</v>
      </c>
      <c r="AV4">
        <v>10580.38</v>
      </c>
      <c r="AW4">
        <v>12696.46</v>
      </c>
      <c r="AX4">
        <v>2821.43</v>
      </c>
      <c r="AY4">
        <v>0</v>
      </c>
      <c r="AZ4">
        <v>11285.74</v>
      </c>
      <c r="BA4">
        <v>4895</v>
      </c>
      <c r="BB4">
        <v>2821.43</v>
      </c>
      <c r="BC4">
        <v>4232.1499999999996</v>
      </c>
      <c r="BD4">
        <v>70535.87</v>
      </c>
      <c r="BE4">
        <v>3526.79</v>
      </c>
      <c r="BF4">
        <v>14107.17</v>
      </c>
      <c r="BG4">
        <v>0</v>
      </c>
      <c r="BH4">
        <v>0</v>
      </c>
      <c r="BI4">
        <v>0</v>
      </c>
      <c r="BJ4">
        <v>0</v>
      </c>
      <c r="BK4">
        <v>0</v>
      </c>
      <c r="BL4">
        <v>6543.45</v>
      </c>
      <c r="BM4">
        <v>0</v>
      </c>
      <c r="BN4">
        <v>0</v>
      </c>
      <c r="BO4">
        <v>1000</v>
      </c>
      <c r="BP4">
        <v>0</v>
      </c>
      <c r="BQ4">
        <v>6543.45</v>
      </c>
      <c r="BR4">
        <v>0</v>
      </c>
      <c r="BS4">
        <v>8745</v>
      </c>
      <c r="BT4" t="s">
        <v>364</v>
      </c>
      <c r="BU4" s="381">
        <v>0</v>
      </c>
      <c r="BV4" s="381">
        <v>-605549.74</v>
      </c>
      <c r="BW4" s="381">
        <v>0</v>
      </c>
      <c r="BX4" s="259">
        <v>0</v>
      </c>
      <c r="BY4" s="259">
        <v>0</v>
      </c>
      <c r="BZ4" s="259">
        <v>0</v>
      </c>
      <c r="CA4">
        <v>1514355.52</v>
      </c>
      <c r="CB4">
        <v>1422290.27</v>
      </c>
      <c r="CC4">
        <v>6543.45</v>
      </c>
      <c r="CD4">
        <v>15288.45</v>
      </c>
      <c r="CE4">
        <v>-605549.74</v>
      </c>
      <c r="CI4" s="381">
        <v>-605549.74000000022</v>
      </c>
      <c r="CJ4" s="381">
        <v>0</v>
      </c>
      <c r="CL4" s="381">
        <f t="shared" ref="CL4:CL67" si="0">CI4-(BU4+BV4)</f>
        <v>0</v>
      </c>
      <c r="CM4" s="381">
        <f t="shared" ref="CM4:CM67" si="1">CJ4-BW4</f>
        <v>0</v>
      </c>
      <c r="CO4" s="381">
        <v>0</v>
      </c>
      <c r="CP4" s="381">
        <v>0</v>
      </c>
      <c r="CR4" s="381">
        <f>CL4</f>
        <v>0</v>
      </c>
    </row>
    <row r="5" spans="1:99">
      <c r="A5">
        <v>3301027</v>
      </c>
      <c r="B5">
        <v>1027</v>
      </c>
      <c r="C5">
        <v>42983</v>
      </c>
      <c r="D5">
        <v>92471</v>
      </c>
      <c r="E5" t="s">
        <v>5719</v>
      </c>
      <c r="F5">
        <v>-2421.9</v>
      </c>
      <c r="G5">
        <v>0</v>
      </c>
      <c r="H5">
        <v>13201.19</v>
      </c>
      <c r="I5">
        <v>635806.42000000004</v>
      </c>
      <c r="J5">
        <v>0</v>
      </c>
      <c r="K5">
        <v>29883.75</v>
      </c>
      <c r="L5">
        <v>0</v>
      </c>
      <c r="M5">
        <v>0</v>
      </c>
      <c r="N5">
        <v>0</v>
      </c>
      <c r="O5">
        <v>0</v>
      </c>
      <c r="P5">
        <v>0</v>
      </c>
      <c r="Q5">
        <v>267264.89</v>
      </c>
      <c r="R5">
        <v>0</v>
      </c>
      <c r="S5">
        <v>0</v>
      </c>
      <c r="T5">
        <v>0</v>
      </c>
      <c r="U5">
        <v>5489.75</v>
      </c>
      <c r="V5">
        <v>580</v>
      </c>
      <c r="X5">
        <v>0</v>
      </c>
      <c r="Y5">
        <v>0</v>
      </c>
      <c r="Z5">
        <v>0</v>
      </c>
      <c r="AA5">
        <v>0</v>
      </c>
      <c r="AB5">
        <v>0</v>
      </c>
      <c r="AC5">
        <v>0</v>
      </c>
      <c r="AD5">
        <v>0</v>
      </c>
      <c r="AE5">
        <v>370413.11</v>
      </c>
      <c r="AF5">
        <v>31849.8</v>
      </c>
      <c r="AG5">
        <v>50959.67</v>
      </c>
      <c r="AH5">
        <v>10191.93</v>
      </c>
      <c r="AI5">
        <v>8917.94</v>
      </c>
      <c r="AJ5">
        <v>0</v>
      </c>
      <c r="AK5">
        <v>7643.95</v>
      </c>
      <c r="AL5">
        <v>5095.97</v>
      </c>
      <c r="AM5">
        <v>6369.96</v>
      </c>
      <c r="AN5">
        <v>7643.95</v>
      </c>
      <c r="AO5">
        <v>8280.9500000000007</v>
      </c>
      <c r="AP5">
        <v>12739.92</v>
      </c>
      <c r="AQ5">
        <v>9236.44</v>
      </c>
      <c r="AR5">
        <v>3184.98</v>
      </c>
      <c r="AS5">
        <v>12739.92</v>
      </c>
      <c r="AT5">
        <v>31849.8</v>
      </c>
      <c r="AU5">
        <v>0</v>
      </c>
      <c r="AV5">
        <v>4777.47</v>
      </c>
      <c r="AW5">
        <v>5732.96</v>
      </c>
      <c r="AX5">
        <v>1273.99</v>
      </c>
      <c r="AY5">
        <v>0</v>
      </c>
      <c r="AZ5">
        <v>5095.97</v>
      </c>
      <c r="BA5">
        <v>3135</v>
      </c>
      <c r="BB5">
        <v>1273.99</v>
      </c>
      <c r="BC5">
        <v>1910.99</v>
      </c>
      <c r="BD5">
        <v>31849.8</v>
      </c>
      <c r="BE5">
        <v>1592.49</v>
      </c>
      <c r="BF5">
        <v>6369.95</v>
      </c>
      <c r="BG5">
        <v>0</v>
      </c>
      <c r="BH5">
        <v>0</v>
      </c>
      <c r="BI5">
        <v>188.34</v>
      </c>
      <c r="BJ5">
        <v>0</v>
      </c>
      <c r="BK5">
        <v>0</v>
      </c>
      <c r="BL5">
        <v>4897.75</v>
      </c>
      <c r="BM5">
        <v>0</v>
      </c>
      <c r="BN5">
        <v>188.34</v>
      </c>
      <c r="BO5">
        <v>1000</v>
      </c>
      <c r="BP5">
        <v>0</v>
      </c>
      <c r="BQ5">
        <v>0</v>
      </c>
      <c r="BR5">
        <v>6648</v>
      </c>
      <c r="BS5">
        <v>11639.28</v>
      </c>
      <c r="BT5" t="s">
        <v>280</v>
      </c>
      <c r="BU5" s="381">
        <v>296283.67</v>
      </c>
      <c r="BV5" s="381">
        <v>0</v>
      </c>
      <c r="BW5" s="381">
        <v>0</v>
      </c>
      <c r="BX5" s="259">
        <v>0</v>
      </c>
      <c r="BY5" s="259">
        <v>0</v>
      </c>
      <c r="BZ5" s="259">
        <v>0</v>
      </c>
      <c r="CA5">
        <v>939024.81</v>
      </c>
      <c r="CB5">
        <v>640319.24</v>
      </c>
      <c r="CC5">
        <v>5086.09</v>
      </c>
      <c r="CD5">
        <v>18287.28</v>
      </c>
      <c r="CE5">
        <v>296283.67</v>
      </c>
      <c r="CI5" s="381">
        <v>296283.67000000004</v>
      </c>
      <c r="CJ5" s="381">
        <v>0</v>
      </c>
      <c r="CL5" s="381">
        <f t="shared" si="0"/>
        <v>0</v>
      </c>
      <c r="CM5" s="381">
        <f t="shared" si="1"/>
        <v>0</v>
      </c>
      <c r="CO5" s="381">
        <v>311817.20999999996</v>
      </c>
      <c r="CP5" s="381">
        <v>4145.2700000000004</v>
      </c>
      <c r="CR5" s="381"/>
    </row>
    <row r="6" spans="1:99">
      <c r="A6">
        <v>3302010</v>
      </c>
      <c r="B6">
        <v>2010</v>
      </c>
      <c r="C6">
        <v>43101</v>
      </c>
      <c r="D6">
        <v>92554</v>
      </c>
      <c r="E6" t="s">
        <v>5720</v>
      </c>
      <c r="F6">
        <v>446116.9</v>
      </c>
      <c r="G6">
        <v>0</v>
      </c>
      <c r="H6">
        <v>128159</v>
      </c>
      <c r="I6">
        <v>2524931.0299999998</v>
      </c>
      <c r="J6">
        <v>0</v>
      </c>
      <c r="K6">
        <v>18900</v>
      </c>
      <c r="L6">
        <v>0</v>
      </c>
      <c r="M6">
        <v>356476.5</v>
      </c>
      <c r="N6">
        <v>12570.79</v>
      </c>
      <c r="O6">
        <v>0</v>
      </c>
      <c r="P6">
        <v>0</v>
      </c>
      <c r="Q6">
        <v>53523.79</v>
      </c>
      <c r="R6">
        <v>12720.86</v>
      </c>
      <c r="S6">
        <v>0</v>
      </c>
      <c r="T6">
        <v>0</v>
      </c>
      <c r="U6">
        <v>19497.080000000002</v>
      </c>
      <c r="V6">
        <v>0</v>
      </c>
      <c r="X6">
        <v>0</v>
      </c>
      <c r="Y6">
        <v>0</v>
      </c>
      <c r="Z6">
        <v>0</v>
      </c>
      <c r="AA6">
        <v>0</v>
      </c>
      <c r="AB6">
        <v>0</v>
      </c>
      <c r="AC6">
        <v>37835.760000000002</v>
      </c>
      <c r="AD6">
        <v>59851</v>
      </c>
      <c r="AE6">
        <v>1754456.65</v>
      </c>
      <c r="AF6">
        <v>150856.12</v>
      </c>
      <c r="AG6">
        <v>241369.79</v>
      </c>
      <c r="AH6">
        <v>48273.96</v>
      </c>
      <c r="AI6">
        <v>42239.71</v>
      </c>
      <c r="AJ6">
        <v>0</v>
      </c>
      <c r="AK6">
        <v>36205.47</v>
      </c>
      <c r="AL6">
        <v>24136.98</v>
      </c>
      <c r="AM6">
        <v>30171.22</v>
      </c>
      <c r="AN6">
        <v>36205.47</v>
      </c>
      <c r="AO6">
        <v>39222.589999999997</v>
      </c>
      <c r="AP6">
        <v>60342.45</v>
      </c>
      <c r="AQ6">
        <v>43748.27</v>
      </c>
      <c r="AR6">
        <v>15085.61</v>
      </c>
      <c r="AS6">
        <v>60342.45</v>
      </c>
      <c r="AT6">
        <v>150856.12</v>
      </c>
      <c r="AU6">
        <v>45795.839999999997</v>
      </c>
      <c r="AV6">
        <v>22628.42</v>
      </c>
      <c r="AW6">
        <v>27154.1</v>
      </c>
      <c r="AX6">
        <v>6034.24</v>
      </c>
      <c r="AY6">
        <v>0</v>
      </c>
      <c r="AZ6">
        <v>24136.98</v>
      </c>
      <c r="BA6">
        <v>4895</v>
      </c>
      <c r="BB6">
        <v>6034.24</v>
      </c>
      <c r="BC6">
        <v>9051.3700000000008</v>
      </c>
      <c r="BD6">
        <v>150856.12</v>
      </c>
      <c r="BE6">
        <v>7542.81</v>
      </c>
      <c r="BF6">
        <v>30171.22</v>
      </c>
      <c r="BG6">
        <v>0</v>
      </c>
      <c r="BH6">
        <v>0</v>
      </c>
      <c r="BI6">
        <v>0</v>
      </c>
      <c r="BJ6">
        <v>0</v>
      </c>
      <c r="BK6">
        <v>0</v>
      </c>
      <c r="BL6">
        <v>9433.7099999999991</v>
      </c>
      <c r="BM6">
        <v>0</v>
      </c>
      <c r="BN6">
        <v>0</v>
      </c>
      <c r="BO6">
        <v>1000</v>
      </c>
      <c r="BP6">
        <v>0</v>
      </c>
      <c r="BQ6">
        <v>0</v>
      </c>
      <c r="BR6">
        <v>0</v>
      </c>
      <c r="BS6">
        <v>0</v>
      </c>
      <c r="BT6" t="s">
        <v>284</v>
      </c>
      <c r="BU6" s="381">
        <v>474610.51</v>
      </c>
      <c r="BV6" s="381">
        <v>0</v>
      </c>
      <c r="BW6" s="381">
        <v>137592.71</v>
      </c>
      <c r="BX6" s="259">
        <v>0</v>
      </c>
      <c r="BY6" s="259">
        <v>0</v>
      </c>
      <c r="BZ6" s="259">
        <v>0</v>
      </c>
      <c r="CA6">
        <v>3096306.81</v>
      </c>
      <c r="CB6">
        <v>3067813.2</v>
      </c>
      <c r="CC6">
        <v>9433.7099999999991</v>
      </c>
      <c r="CD6">
        <v>0</v>
      </c>
      <c r="CE6">
        <v>612203.22</v>
      </c>
      <c r="CI6" s="381">
        <v>474610.50999999896</v>
      </c>
      <c r="CJ6" s="381">
        <v>137592.71</v>
      </c>
      <c r="CL6" s="381">
        <f t="shared" si="0"/>
        <v>-1.0477378964424133E-9</v>
      </c>
      <c r="CM6" s="381">
        <f t="shared" si="1"/>
        <v>0</v>
      </c>
      <c r="CO6" s="381">
        <v>543637.66999999958</v>
      </c>
      <c r="CP6" s="381">
        <v>145977.87</v>
      </c>
      <c r="CR6" s="381"/>
      <c r="CS6" s="381">
        <f>CL6</f>
        <v>-1.0477378964424133E-9</v>
      </c>
    </row>
    <row r="7" spans="1:99">
      <c r="A7">
        <v>3305949</v>
      </c>
      <c r="B7">
        <v>5949</v>
      </c>
      <c r="C7">
        <v>43093</v>
      </c>
      <c r="D7">
        <v>95909</v>
      </c>
      <c r="E7" t="s">
        <v>5721</v>
      </c>
      <c r="F7">
        <v>595647.4</v>
      </c>
      <c r="G7">
        <v>0</v>
      </c>
      <c r="H7">
        <v>26734.12</v>
      </c>
      <c r="I7">
        <v>3181237.01</v>
      </c>
      <c r="J7">
        <v>0</v>
      </c>
      <c r="K7">
        <v>73900.23</v>
      </c>
      <c r="L7">
        <v>0</v>
      </c>
      <c r="M7">
        <v>318265.5</v>
      </c>
      <c r="N7">
        <v>4800</v>
      </c>
      <c r="O7">
        <v>0</v>
      </c>
      <c r="P7">
        <v>0</v>
      </c>
      <c r="Q7">
        <v>112162.03</v>
      </c>
      <c r="R7">
        <v>0</v>
      </c>
      <c r="S7">
        <v>0</v>
      </c>
      <c r="T7">
        <v>0</v>
      </c>
      <c r="U7">
        <v>27100.82</v>
      </c>
      <c r="V7">
        <v>0</v>
      </c>
      <c r="X7">
        <v>0</v>
      </c>
      <c r="Y7">
        <v>0</v>
      </c>
      <c r="Z7">
        <v>0</v>
      </c>
      <c r="AA7">
        <v>0</v>
      </c>
      <c r="AB7">
        <v>0</v>
      </c>
      <c r="AC7">
        <v>27353.9</v>
      </c>
      <c r="AD7">
        <v>110533</v>
      </c>
      <c r="AE7">
        <v>2026751.44</v>
      </c>
      <c r="AF7">
        <v>174269.26</v>
      </c>
      <c r="AG7">
        <v>278830.81</v>
      </c>
      <c r="AH7">
        <v>55766.16</v>
      </c>
      <c r="AI7">
        <v>48795.39</v>
      </c>
      <c r="AJ7">
        <v>0</v>
      </c>
      <c r="AK7">
        <v>41824.620000000003</v>
      </c>
      <c r="AL7">
        <v>27883.08</v>
      </c>
      <c r="AM7">
        <v>34853.85</v>
      </c>
      <c r="AN7">
        <v>41824.620000000003</v>
      </c>
      <c r="AO7">
        <v>45310.01</v>
      </c>
      <c r="AP7">
        <v>69707.7</v>
      </c>
      <c r="AQ7">
        <v>50538.080000000002</v>
      </c>
      <c r="AR7">
        <v>17426.93</v>
      </c>
      <c r="AS7">
        <v>69707.7</v>
      </c>
      <c r="AT7">
        <v>174269.26</v>
      </c>
      <c r="AU7">
        <v>73840.41</v>
      </c>
      <c r="AV7">
        <v>26140.39</v>
      </c>
      <c r="AW7">
        <v>31368.47</v>
      </c>
      <c r="AX7">
        <v>6970.77</v>
      </c>
      <c r="AY7">
        <v>0</v>
      </c>
      <c r="AZ7">
        <v>27883.08</v>
      </c>
      <c r="BA7">
        <v>17853</v>
      </c>
      <c r="BB7">
        <v>6970.77</v>
      </c>
      <c r="BC7">
        <v>10456.16</v>
      </c>
      <c r="BD7">
        <v>174269.26</v>
      </c>
      <c r="BE7">
        <v>8713.4599999999991</v>
      </c>
      <c r="BF7">
        <v>34853.839999999997</v>
      </c>
      <c r="BG7">
        <v>0</v>
      </c>
      <c r="BH7">
        <v>0</v>
      </c>
      <c r="BI7">
        <v>0</v>
      </c>
      <c r="BJ7">
        <v>0</v>
      </c>
      <c r="BK7">
        <v>0</v>
      </c>
      <c r="BL7">
        <v>11065</v>
      </c>
      <c r="BM7">
        <v>0</v>
      </c>
      <c r="BN7">
        <v>0</v>
      </c>
      <c r="BO7">
        <v>1000</v>
      </c>
      <c r="BP7">
        <v>0</v>
      </c>
      <c r="BQ7">
        <v>11065</v>
      </c>
      <c r="BR7">
        <v>0</v>
      </c>
      <c r="BS7">
        <v>26734.12</v>
      </c>
      <c r="BT7" t="s">
        <v>285</v>
      </c>
      <c r="BU7" s="381">
        <v>873921.37</v>
      </c>
      <c r="BV7" s="381">
        <v>0</v>
      </c>
      <c r="BW7" s="381">
        <v>0</v>
      </c>
      <c r="BX7" s="259">
        <v>0</v>
      </c>
      <c r="BY7" s="259">
        <v>0</v>
      </c>
      <c r="BZ7" s="259">
        <v>0</v>
      </c>
      <c r="CA7">
        <v>3855352.49</v>
      </c>
      <c r="CB7">
        <v>3577078.52</v>
      </c>
      <c r="CC7">
        <v>11065</v>
      </c>
      <c r="CD7">
        <v>37799.120000000003</v>
      </c>
      <c r="CE7">
        <v>873921.37</v>
      </c>
      <c r="CI7" s="381">
        <v>873921.37000000034</v>
      </c>
      <c r="CJ7" s="381">
        <v>0</v>
      </c>
      <c r="CL7" s="381">
        <f t="shared" si="0"/>
        <v>0</v>
      </c>
      <c r="CM7" s="381">
        <f t="shared" si="1"/>
        <v>0</v>
      </c>
      <c r="CO7" s="381">
        <v>1036768.3400000057</v>
      </c>
      <c r="CP7" s="381">
        <v>11065</v>
      </c>
      <c r="CR7" s="381"/>
    </row>
    <row r="8" spans="1:99">
      <c r="A8">
        <v>3301017</v>
      </c>
      <c r="B8">
        <v>1017</v>
      </c>
      <c r="C8">
        <v>43107</v>
      </c>
      <c r="D8">
        <v>92461</v>
      </c>
      <c r="E8" t="s">
        <v>5722</v>
      </c>
      <c r="F8">
        <v>158940.5</v>
      </c>
      <c r="G8">
        <v>0</v>
      </c>
      <c r="H8">
        <v>32409.83</v>
      </c>
      <c r="I8">
        <v>846945.41</v>
      </c>
      <c r="J8">
        <v>0</v>
      </c>
      <c r="K8">
        <v>186670.25</v>
      </c>
      <c r="L8">
        <v>0</v>
      </c>
      <c r="M8">
        <v>0</v>
      </c>
      <c r="N8">
        <v>0</v>
      </c>
      <c r="O8">
        <v>0</v>
      </c>
      <c r="P8">
        <v>0</v>
      </c>
      <c r="Q8">
        <v>477733.66</v>
      </c>
      <c r="R8">
        <v>8549.69</v>
      </c>
      <c r="S8">
        <v>0</v>
      </c>
      <c r="T8">
        <v>0</v>
      </c>
      <c r="U8">
        <v>0</v>
      </c>
      <c r="V8">
        <v>0</v>
      </c>
      <c r="X8">
        <v>0</v>
      </c>
      <c r="Y8">
        <v>0</v>
      </c>
      <c r="Z8">
        <v>0</v>
      </c>
      <c r="AA8">
        <v>0</v>
      </c>
      <c r="AB8">
        <v>0</v>
      </c>
      <c r="AC8">
        <v>0</v>
      </c>
      <c r="AD8">
        <v>0</v>
      </c>
      <c r="AE8">
        <v>960056.19</v>
      </c>
      <c r="AF8">
        <v>82549.97</v>
      </c>
      <c r="AG8">
        <v>132079.96</v>
      </c>
      <c r="AH8">
        <v>26415.99</v>
      </c>
      <c r="AI8">
        <v>23113.99</v>
      </c>
      <c r="AJ8">
        <v>0</v>
      </c>
      <c r="AK8">
        <v>19811.990000000002</v>
      </c>
      <c r="AL8">
        <v>13208</v>
      </c>
      <c r="AM8">
        <v>16509.990000000002</v>
      </c>
      <c r="AN8">
        <v>19811.990000000002</v>
      </c>
      <c r="AO8">
        <v>21462.99</v>
      </c>
      <c r="AP8">
        <v>33019.99</v>
      </c>
      <c r="AQ8">
        <v>23939.49</v>
      </c>
      <c r="AR8">
        <v>8255</v>
      </c>
      <c r="AS8">
        <v>33019.99</v>
      </c>
      <c r="AT8">
        <v>82549.97</v>
      </c>
      <c r="AU8">
        <v>0</v>
      </c>
      <c r="AV8">
        <v>12382.5</v>
      </c>
      <c r="AW8">
        <v>14859</v>
      </c>
      <c r="AX8">
        <v>3302</v>
      </c>
      <c r="AY8">
        <v>0</v>
      </c>
      <c r="AZ8">
        <v>13208</v>
      </c>
      <c r="BA8">
        <v>4895</v>
      </c>
      <c r="BB8">
        <v>3302</v>
      </c>
      <c r="BC8">
        <v>4953</v>
      </c>
      <c r="BD8">
        <v>82549.97</v>
      </c>
      <c r="BE8">
        <v>4127.5</v>
      </c>
      <c r="BF8">
        <v>16509.990000000002</v>
      </c>
      <c r="BG8">
        <v>90884.07</v>
      </c>
      <c r="BH8">
        <v>0</v>
      </c>
      <c r="BI8">
        <v>0</v>
      </c>
      <c r="BJ8">
        <v>0</v>
      </c>
      <c r="BK8">
        <v>0</v>
      </c>
      <c r="BL8">
        <v>5298.7</v>
      </c>
      <c r="BM8">
        <v>0</v>
      </c>
      <c r="BN8">
        <v>0</v>
      </c>
      <c r="BO8">
        <v>1000</v>
      </c>
      <c r="BP8">
        <v>0</v>
      </c>
      <c r="BQ8">
        <v>28194.85</v>
      </c>
      <c r="BR8">
        <v>3646.28</v>
      </c>
      <c r="BS8">
        <v>0</v>
      </c>
      <c r="BT8" t="s">
        <v>286</v>
      </c>
      <c r="BU8" s="381">
        <v>0</v>
      </c>
      <c r="BV8" s="381">
        <v>-67939.03</v>
      </c>
      <c r="BW8" s="381">
        <v>5867.4</v>
      </c>
      <c r="BX8" s="259">
        <v>0</v>
      </c>
      <c r="BY8" s="259">
        <v>0</v>
      </c>
      <c r="BZ8" s="259">
        <v>0</v>
      </c>
      <c r="CA8">
        <v>1519899.01</v>
      </c>
      <c r="CB8">
        <v>1746778.53</v>
      </c>
      <c r="CC8">
        <v>5298.7</v>
      </c>
      <c r="CD8">
        <v>31841.13</v>
      </c>
      <c r="CE8">
        <v>-62071.63</v>
      </c>
      <c r="CI8" s="381">
        <v>-67939.030000000057</v>
      </c>
      <c r="CJ8" s="381">
        <v>5867.3999999999951</v>
      </c>
      <c r="CL8" s="381">
        <f t="shared" si="0"/>
        <v>0</v>
      </c>
      <c r="CM8" s="381">
        <f t="shared" si="1"/>
        <v>0</v>
      </c>
      <c r="CO8" s="381">
        <v>33765.819999999803</v>
      </c>
      <c r="CP8" s="381">
        <v>11243.269999999995</v>
      </c>
      <c r="CR8" s="381">
        <f>CL8</f>
        <v>0</v>
      </c>
    </row>
    <row r="9" spans="1:99">
      <c r="A9">
        <v>3302153</v>
      </c>
      <c r="B9">
        <v>2153</v>
      </c>
      <c r="C9">
        <v>43167</v>
      </c>
      <c r="D9">
        <v>92401</v>
      </c>
      <c r="E9" t="s">
        <v>5723</v>
      </c>
      <c r="F9">
        <v>197319.77</v>
      </c>
      <c r="G9">
        <v>0</v>
      </c>
      <c r="H9">
        <v>0</v>
      </c>
      <c r="I9">
        <v>2383325.39</v>
      </c>
      <c r="J9">
        <v>0</v>
      </c>
      <c r="K9">
        <v>267814</v>
      </c>
      <c r="L9">
        <v>0</v>
      </c>
      <c r="M9">
        <v>351285.5</v>
      </c>
      <c r="N9">
        <v>8913.86</v>
      </c>
      <c r="O9">
        <v>0</v>
      </c>
      <c r="P9">
        <v>0</v>
      </c>
      <c r="Q9">
        <v>461946.37</v>
      </c>
      <c r="R9">
        <v>0</v>
      </c>
      <c r="S9">
        <v>0</v>
      </c>
      <c r="T9">
        <v>0</v>
      </c>
      <c r="U9">
        <v>10849.35</v>
      </c>
      <c r="V9">
        <v>0</v>
      </c>
      <c r="X9">
        <v>0</v>
      </c>
      <c r="Y9">
        <v>0</v>
      </c>
      <c r="Z9">
        <v>0</v>
      </c>
      <c r="AA9">
        <v>0</v>
      </c>
      <c r="AB9">
        <v>0</v>
      </c>
      <c r="AC9">
        <v>37140.629999999997</v>
      </c>
      <c r="AD9">
        <v>54802</v>
      </c>
      <c r="AE9">
        <v>2092892.56</v>
      </c>
      <c r="AF9">
        <v>179956.37</v>
      </c>
      <c r="AG9">
        <v>287930.19</v>
      </c>
      <c r="AH9">
        <v>57586.04</v>
      </c>
      <c r="AI9">
        <v>50387.78</v>
      </c>
      <c r="AJ9">
        <v>0</v>
      </c>
      <c r="AK9">
        <v>43189.53</v>
      </c>
      <c r="AL9">
        <v>28793.02</v>
      </c>
      <c r="AM9">
        <v>35991.269999999997</v>
      </c>
      <c r="AN9">
        <v>43189.53</v>
      </c>
      <c r="AO9">
        <v>46788.66</v>
      </c>
      <c r="AP9">
        <v>71982.55</v>
      </c>
      <c r="AQ9">
        <v>52187.35</v>
      </c>
      <c r="AR9">
        <v>17995.64</v>
      </c>
      <c r="AS9">
        <v>71982.55</v>
      </c>
      <c r="AT9">
        <v>179956.37</v>
      </c>
      <c r="AU9">
        <v>24708.45</v>
      </c>
      <c r="AV9">
        <v>26993.46</v>
      </c>
      <c r="AW9">
        <v>32392.15</v>
      </c>
      <c r="AX9">
        <v>7198.25</v>
      </c>
      <c r="AY9">
        <v>0</v>
      </c>
      <c r="AZ9">
        <v>28793.02</v>
      </c>
      <c r="BA9">
        <v>10129.719999999999</v>
      </c>
      <c r="BB9">
        <v>7198.25</v>
      </c>
      <c r="BC9">
        <v>10797.38</v>
      </c>
      <c r="BD9">
        <v>179956.37</v>
      </c>
      <c r="BE9">
        <v>8997.82</v>
      </c>
      <c r="BF9">
        <v>35991.26</v>
      </c>
      <c r="BG9">
        <v>0</v>
      </c>
      <c r="BH9">
        <v>0</v>
      </c>
      <c r="BI9">
        <v>0</v>
      </c>
      <c r="BJ9">
        <v>0</v>
      </c>
      <c r="BK9">
        <v>0</v>
      </c>
      <c r="BL9">
        <v>8511.25</v>
      </c>
      <c r="BM9">
        <v>384483.45</v>
      </c>
      <c r="BN9">
        <v>0</v>
      </c>
      <c r="BO9">
        <v>1000</v>
      </c>
      <c r="BP9">
        <v>0</v>
      </c>
      <c r="BQ9">
        <v>0</v>
      </c>
      <c r="BR9">
        <v>0</v>
      </c>
      <c r="BS9">
        <v>0</v>
      </c>
      <c r="BT9" t="s">
        <v>287</v>
      </c>
      <c r="BU9" s="381">
        <v>139431.32999999999</v>
      </c>
      <c r="BV9" s="381">
        <v>0</v>
      </c>
      <c r="BW9" s="381">
        <v>392994.7</v>
      </c>
      <c r="BX9" s="259">
        <v>0</v>
      </c>
      <c r="BY9" s="259">
        <v>0</v>
      </c>
      <c r="BZ9" s="259">
        <v>0</v>
      </c>
      <c r="CA9">
        <v>3576077.1</v>
      </c>
      <c r="CB9">
        <v>3633965.54</v>
      </c>
      <c r="CC9">
        <v>392994.7</v>
      </c>
      <c r="CD9">
        <v>0</v>
      </c>
      <c r="CE9">
        <v>532426.03</v>
      </c>
      <c r="CI9" s="381">
        <v>489431.33000000019</v>
      </c>
      <c r="CJ9" s="381">
        <v>8511.25</v>
      </c>
      <c r="CL9" s="381">
        <f t="shared" si="0"/>
        <v>350000.00000000023</v>
      </c>
      <c r="CM9" s="381">
        <f t="shared" si="1"/>
        <v>-384483.45</v>
      </c>
      <c r="CO9" s="381">
        <v>458200.9799999987</v>
      </c>
      <c r="CP9" s="381">
        <v>17202.5</v>
      </c>
      <c r="CR9" s="381">
        <f>CL9</f>
        <v>350000.00000000023</v>
      </c>
      <c r="CT9" s="259">
        <f>IF(CM9&gt;0,CM9,0)</f>
        <v>0</v>
      </c>
      <c r="CU9" s="259">
        <f>IF(CM9&lt;0,CM9,0)</f>
        <v>-384483.45</v>
      </c>
    </row>
    <row r="10" spans="1:99">
      <c r="A10">
        <v>3302062</v>
      </c>
      <c r="B10">
        <v>2062</v>
      </c>
      <c r="C10">
        <v>43162</v>
      </c>
      <c r="D10">
        <v>92428</v>
      </c>
      <c r="E10" t="s">
        <v>5724</v>
      </c>
      <c r="F10">
        <v>284338.90000000002</v>
      </c>
      <c r="G10">
        <v>0</v>
      </c>
      <c r="H10">
        <v>174914.3</v>
      </c>
      <c r="I10">
        <v>2448308.2400000002</v>
      </c>
      <c r="J10">
        <v>0</v>
      </c>
      <c r="K10">
        <v>100212.5</v>
      </c>
      <c r="L10">
        <v>0</v>
      </c>
      <c r="M10">
        <v>270205.5</v>
      </c>
      <c r="N10">
        <v>11093.86</v>
      </c>
      <c r="O10">
        <v>0</v>
      </c>
      <c r="P10">
        <v>0</v>
      </c>
      <c r="Q10">
        <v>23941.17</v>
      </c>
      <c r="R10">
        <v>0</v>
      </c>
      <c r="S10">
        <v>0</v>
      </c>
      <c r="T10">
        <v>0</v>
      </c>
      <c r="U10">
        <v>12437.36</v>
      </c>
      <c r="V10">
        <v>0</v>
      </c>
      <c r="X10">
        <v>0</v>
      </c>
      <c r="Y10">
        <v>0</v>
      </c>
      <c r="Z10">
        <v>0</v>
      </c>
      <c r="AA10">
        <v>0</v>
      </c>
      <c r="AB10">
        <v>0</v>
      </c>
      <c r="AC10">
        <v>26087.119999999999</v>
      </c>
      <c r="AD10">
        <v>62066</v>
      </c>
      <c r="AE10">
        <v>1688072.34</v>
      </c>
      <c r="AF10">
        <v>145148.1</v>
      </c>
      <c r="AG10">
        <v>232236.95</v>
      </c>
      <c r="AH10">
        <v>46447.39</v>
      </c>
      <c r="AI10">
        <v>40641.47</v>
      </c>
      <c r="AJ10">
        <v>0</v>
      </c>
      <c r="AK10">
        <v>34835.54</v>
      </c>
      <c r="AL10">
        <v>23223.7</v>
      </c>
      <c r="AM10">
        <v>29029.62</v>
      </c>
      <c r="AN10">
        <v>34835.54</v>
      </c>
      <c r="AO10">
        <v>37738.5</v>
      </c>
      <c r="AP10">
        <v>58059.24</v>
      </c>
      <c r="AQ10">
        <v>42092.95</v>
      </c>
      <c r="AR10">
        <v>14514.81</v>
      </c>
      <c r="AS10">
        <v>58059.24</v>
      </c>
      <c r="AT10">
        <v>145148.1</v>
      </c>
      <c r="AU10">
        <v>48655.93</v>
      </c>
      <c r="AV10">
        <v>21772.21</v>
      </c>
      <c r="AW10">
        <v>26126.66</v>
      </c>
      <c r="AX10">
        <v>5805.92</v>
      </c>
      <c r="AY10">
        <v>0</v>
      </c>
      <c r="AZ10">
        <v>23223.7</v>
      </c>
      <c r="BA10">
        <v>9020</v>
      </c>
      <c r="BB10">
        <v>5805.92</v>
      </c>
      <c r="BC10">
        <v>8708.89</v>
      </c>
      <c r="BD10">
        <v>145148.1</v>
      </c>
      <c r="BE10">
        <v>7257.4</v>
      </c>
      <c r="BF10">
        <v>29029.61</v>
      </c>
      <c r="BG10">
        <v>0</v>
      </c>
      <c r="BH10">
        <v>0</v>
      </c>
      <c r="BI10">
        <v>26022.75</v>
      </c>
      <c r="BJ10">
        <v>0</v>
      </c>
      <c r="BK10">
        <v>0</v>
      </c>
      <c r="BL10">
        <v>8896</v>
      </c>
      <c r="BM10">
        <v>0</v>
      </c>
      <c r="BN10">
        <v>26022.75</v>
      </c>
      <c r="BO10">
        <v>1000</v>
      </c>
      <c r="BP10">
        <v>0</v>
      </c>
      <c r="BQ10">
        <v>8896</v>
      </c>
      <c r="BR10">
        <v>0</v>
      </c>
      <c r="BS10">
        <v>200937.05</v>
      </c>
      <c r="BT10" t="s">
        <v>288</v>
      </c>
      <c r="BU10" s="381">
        <v>252030.07</v>
      </c>
      <c r="BV10" s="381">
        <v>0</v>
      </c>
      <c r="BW10" s="381">
        <v>0</v>
      </c>
      <c r="BX10" s="259">
        <v>0</v>
      </c>
      <c r="BY10" s="259">
        <v>0</v>
      </c>
      <c r="BZ10" s="259">
        <v>0</v>
      </c>
      <c r="CA10">
        <v>2954351.75</v>
      </c>
      <c r="CB10">
        <v>2986660.58</v>
      </c>
      <c r="CC10">
        <v>34918.75</v>
      </c>
      <c r="CD10">
        <v>209833.05</v>
      </c>
      <c r="CE10">
        <v>252030.07</v>
      </c>
      <c r="CI10" s="381">
        <v>314425.75999999989</v>
      </c>
      <c r="CJ10" s="381">
        <v>16833.259999999998</v>
      </c>
      <c r="CL10" s="381">
        <f t="shared" si="0"/>
        <v>62395.689999999886</v>
      </c>
      <c r="CM10" s="381">
        <f t="shared" si="1"/>
        <v>16833.259999999998</v>
      </c>
      <c r="CO10" s="381">
        <v>405486.94000000053</v>
      </c>
      <c r="CP10" s="381">
        <v>25844.01</v>
      </c>
      <c r="CR10" s="381">
        <f>CL10</f>
        <v>62395.689999999886</v>
      </c>
      <c r="CT10" s="259">
        <f t="shared" ref="CT10:CT11" si="2">IF(CM10&gt;0,CM10,0)</f>
        <v>16833.259999999998</v>
      </c>
      <c r="CU10" s="259">
        <f t="shared" ref="CU10:CU11" si="3">IF(CM10&lt;0,CM10,0)</f>
        <v>0</v>
      </c>
    </row>
    <row r="11" spans="1:99">
      <c r="A11">
        <v>3302479</v>
      </c>
      <c r="B11">
        <v>2479</v>
      </c>
      <c r="C11">
        <v>43121</v>
      </c>
      <c r="D11">
        <v>96254</v>
      </c>
      <c r="E11" t="s">
        <v>5725</v>
      </c>
      <c r="F11">
        <v>847584.5</v>
      </c>
      <c r="G11">
        <v>0</v>
      </c>
      <c r="H11">
        <v>25371.46</v>
      </c>
      <c r="I11">
        <v>3911187.36</v>
      </c>
      <c r="J11">
        <v>0</v>
      </c>
      <c r="K11">
        <v>292449.90000000002</v>
      </c>
      <c r="L11">
        <v>0</v>
      </c>
      <c r="M11">
        <v>427770.5</v>
      </c>
      <c r="N11">
        <v>10113.86</v>
      </c>
      <c r="O11">
        <v>0</v>
      </c>
      <c r="P11">
        <v>0</v>
      </c>
      <c r="Q11">
        <v>0</v>
      </c>
      <c r="R11">
        <v>0</v>
      </c>
      <c r="S11">
        <v>0</v>
      </c>
      <c r="T11">
        <v>0</v>
      </c>
      <c r="U11">
        <v>1877.16</v>
      </c>
      <c r="V11">
        <v>0</v>
      </c>
      <c r="X11">
        <v>0</v>
      </c>
      <c r="Y11">
        <v>0</v>
      </c>
      <c r="Z11">
        <v>0</v>
      </c>
      <c r="AA11">
        <v>0</v>
      </c>
      <c r="AB11">
        <v>0</v>
      </c>
      <c r="AC11">
        <v>29782.12</v>
      </c>
      <c r="AD11">
        <v>87377</v>
      </c>
      <c r="AE11">
        <v>2978666.58</v>
      </c>
      <c r="AF11">
        <v>256119.22</v>
      </c>
      <c r="AG11">
        <v>409790.76</v>
      </c>
      <c r="AH11">
        <v>81958.149999999994</v>
      </c>
      <c r="AI11">
        <v>71713.38</v>
      </c>
      <c r="AJ11">
        <v>0</v>
      </c>
      <c r="AK11">
        <v>61468.61</v>
      </c>
      <c r="AL11">
        <v>40979.08</v>
      </c>
      <c r="AM11">
        <v>51223.839999999997</v>
      </c>
      <c r="AN11">
        <v>61468.61</v>
      </c>
      <c r="AO11">
        <v>66591</v>
      </c>
      <c r="AP11">
        <v>102447.69</v>
      </c>
      <c r="AQ11">
        <v>74274.570000000007</v>
      </c>
      <c r="AR11">
        <v>25611.919999999998</v>
      </c>
      <c r="AS11">
        <v>102447.69</v>
      </c>
      <c r="AT11">
        <v>256119.22</v>
      </c>
      <c r="AU11">
        <v>4446.6899999999996</v>
      </c>
      <c r="AV11">
        <v>38417.879999999997</v>
      </c>
      <c r="AW11">
        <v>46101.46</v>
      </c>
      <c r="AX11">
        <v>10244.77</v>
      </c>
      <c r="AY11">
        <v>0</v>
      </c>
      <c r="AZ11">
        <v>40979.08</v>
      </c>
      <c r="BA11">
        <v>21649.33</v>
      </c>
      <c r="BB11">
        <v>10244.77</v>
      </c>
      <c r="BC11">
        <v>15367.15</v>
      </c>
      <c r="BD11">
        <v>256119.22</v>
      </c>
      <c r="BE11">
        <v>12805.96</v>
      </c>
      <c r="BF11">
        <v>51223.87</v>
      </c>
      <c r="BG11">
        <v>0</v>
      </c>
      <c r="BH11">
        <v>0</v>
      </c>
      <c r="BI11">
        <v>0</v>
      </c>
      <c r="BJ11">
        <v>0</v>
      </c>
      <c r="BK11">
        <v>0</v>
      </c>
      <c r="BL11">
        <v>12122.5</v>
      </c>
      <c r="BM11">
        <v>0</v>
      </c>
      <c r="BN11">
        <v>0</v>
      </c>
      <c r="BO11">
        <v>1000</v>
      </c>
      <c r="BP11">
        <v>0</v>
      </c>
      <c r="BQ11">
        <v>0</v>
      </c>
      <c r="BR11">
        <v>12170.12</v>
      </c>
      <c r="BS11">
        <v>0</v>
      </c>
      <c r="BT11" t="s">
        <v>289</v>
      </c>
      <c r="BU11" s="381">
        <v>459661.9</v>
      </c>
      <c r="BV11" s="381">
        <v>0</v>
      </c>
      <c r="BW11" s="381">
        <v>25323.84</v>
      </c>
      <c r="BX11" s="259">
        <v>0</v>
      </c>
      <c r="BY11" s="259">
        <v>0</v>
      </c>
      <c r="BZ11" s="259">
        <v>0</v>
      </c>
      <c r="CA11">
        <v>4760557.9000000004</v>
      </c>
      <c r="CB11">
        <v>5148480.5</v>
      </c>
      <c r="CC11">
        <v>12122.5</v>
      </c>
      <c r="CD11">
        <v>12170.12</v>
      </c>
      <c r="CE11">
        <v>484985.74</v>
      </c>
      <c r="CI11" s="381">
        <v>459661.59000000102</v>
      </c>
      <c r="CJ11" s="381">
        <v>25324.150000000005</v>
      </c>
      <c r="CL11" s="381">
        <f t="shared" si="0"/>
        <v>-0.30999999900814146</v>
      </c>
      <c r="CM11" s="381">
        <f t="shared" si="1"/>
        <v>0.31000000000494765</v>
      </c>
      <c r="CO11" s="381">
        <v>105093.84999999427</v>
      </c>
      <c r="CP11" s="381">
        <v>26835.650000000005</v>
      </c>
      <c r="CR11" s="381"/>
      <c r="CS11" s="381">
        <f t="shared" ref="CS11:CS12" si="4">CL11</f>
        <v>-0.30999999900814146</v>
      </c>
      <c r="CT11" s="259">
        <f t="shared" si="2"/>
        <v>0.31000000000494765</v>
      </c>
      <c r="CU11" s="259">
        <f t="shared" si="3"/>
        <v>0</v>
      </c>
    </row>
    <row r="12" spans="1:99">
      <c r="A12">
        <v>3302300</v>
      </c>
      <c r="B12">
        <v>2300</v>
      </c>
      <c r="C12">
        <v>43129</v>
      </c>
      <c r="D12">
        <v>92309</v>
      </c>
      <c r="E12" t="s">
        <v>5726</v>
      </c>
      <c r="F12">
        <v>230362.4</v>
      </c>
      <c r="G12">
        <v>0</v>
      </c>
      <c r="H12">
        <v>39807.1</v>
      </c>
      <c r="I12">
        <v>3577583.23</v>
      </c>
      <c r="J12">
        <v>0</v>
      </c>
      <c r="K12">
        <v>205995.42</v>
      </c>
      <c r="L12">
        <v>0</v>
      </c>
      <c r="M12">
        <v>389940</v>
      </c>
      <c r="N12">
        <v>1200</v>
      </c>
      <c r="O12">
        <v>0</v>
      </c>
      <c r="P12">
        <v>0</v>
      </c>
      <c r="Q12">
        <v>112421.46</v>
      </c>
      <c r="R12">
        <v>44046.53</v>
      </c>
      <c r="S12">
        <v>0</v>
      </c>
      <c r="T12">
        <v>0</v>
      </c>
      <c r="U12">
        <v>20964.45</v>
      </c>
      <c r="V12">
        <v>0</v>
      </c>
      <c r="X12">
        <v>0</v>
      </c>
      <c r="Y12">
        <v>0</v>
      </c>
      <c r="Z12">
        <v>0</v>
      </c>
      <c r="AA12">
        <v>0</v>
      </c>
      <c r="AB12">
        <v>0</v>
      </c>
      <c r="AC12">
        <v>25740.26</v>
      </c>
      <c r="AD12">
        <v>93895</v>
      </c>
      <c r="AE12">
        <v>2611364.0499999998</v>
      </c>
      <c r="AF12">
        <v>224536.89</v>
      </c>
      <c r="AG12">
        <v>359259.03</v>
      </c>
      <c r="AH12">
        <v>71851.81</v>
      </c>
      <c r="AI12">
        <v>62870.33</v>
      </c>
      <c r="AJ12">
        <v>0</v>
      </c>
      <c r="AK12">
        <v>53888.85</v>
      </c>
      <c r="AL12">
        <v>35925.9</v>
      </c>
      <c r="AM12">
        <v>44907.38</v>
      </c>
      <c r="AN12">
        <v>53888.85</v>
      </c>
      <c r="AO12">
        <v>58379.59</v>
      </c>
      <c r="AP12">
        <v>89814.76</v>
      </c>
      <c r="AQ12">
        <v>65115.7</v>
      </c>
      <c r="AR12">
        <v>22453.69</v>
      </c>
      <c r="AS12">
        <v>89814.76</v>
      </c>
      <c r="AT12">
        <v>224536.89</v>
      </c>
      <c r="AU12">
        <v>73646.83</v>
      </c>
      <c r="AV12">
        <v>33680.53</v>
      </c>
      <c r="AW12">
        <v>40416.639999999999</v>
      </c>
      <c r="AX12">
        <v>8981.48</v>
      </c>
      <c r="AY12">
        <v>0</v>
      </c>
      <c r="AZ12">
        <v>35925.9</v>
      </c>
      <c r="BA12">
        <v>4895</v>
      </c>
      <c r="BB12">
        <v>8981.48</v>
      </c>
      <c r="BC12">
        <v>13472.21</v>
      </c>
      <c r="BD12">
        <v>224536.89</v>
      </c>
      <c r="BE12">
        <v>11226.84</v>
      </c>
      <c r="BF12">
        <v>44907.37</v>
      </c>
      <c r="BG12">
        <v>0</v>
      </c>
      <c r="BH12">
        <v>0</v>
      </c>
      <c r="BI12">
        <v>0</v>
      </c>
      <c r="BJ12">
        <v>0</v>
      </c>
      <c r="BK12">
        <v>0</v>
      </c>
      <c r="BL12">
        <v>11561.13</v>
      </c>
      <c r="BM12">
        <v>0</v>
      </c>
      <c r="BN12">
        <v>0</v>
      </c>
      <c r="BO12">
        <v>1000</v>
      </c>
      <c r="BP12">
        <v>0</v>
      </c>
      <c r="BQ12">
        <v>0</v>
      </c>
      <c r="BR12">
        <v>0</v>
      </c>
      <c r="BS12">
        <v>16372.88</v>
      </c>
      <c r="BT12" t="s">
        <v>290</v>
      </c>
      <c r="BU12" s="381">
        <v>132869.1</v>
      </c>
      <c r="BV12" s="381">
        <v>0</v>
      </c>
      <c r="BW12" s="381">
        <v>34995.35</v>
      </c>
      <c r="BX12" s="259">
        <v>0</v>
      </c>
      <c r="BY12" s="259">
        <v>0</v>
      </c>
      <c r="BZ12" s="259">
        <v>0</v>
      </c>
      <c r="CA12">
        <v>4471786.3499999996</v>
      </c>
      <c r="CB12">
        <v>4569279.6500000004</v>
      </c>
      <c r="CC12">
        <v>11561.13</v>
      </c>
      <c r="CD12">
        <v>16372.88</v>
      </c>
      <c r="CE12">
        <v>167864.45</v>
      </c>
      <c r="CI12" s="381">
        <v>132869.09999999974</v>
      </c>
      <c r="CJ12" s="381">
        <v>34995.35</v>
      </c>
      <c r="CL12" s="381">
        <f t="shared" si="0"/>
        <v>-2.6193447411060333E-10</v>
      </c>
      <c r="CM12" s="381">
        <f t="shared" si="1"/>
        <v>0</v>
      </c>
      <c r="CO12" s="381">
        <v>257409.12000000023</v>
      </c>
      <c r="CP12" s="381">
        <v>57514.54</v>
      </c>
      <c r="CR12" s="381"/>
      <c r="CS12" s="381">
        <f t="shared" si="4"/>
        <v>-2.6193447411060333E-10</v>
      </c>
    </row>
    <row r="13" spans="1:99">
      <c r="A13">
        <v>3302014</v>
      </c>
      <c r="B13">
        <v>2014</v>
      </c>
      <c r="C13">
        <v>42988</v>
      </c>
      <c r="D13">
        <v>92474</v>
      </c>
      <c r="E13" t="s">
        <v>5727</v>
      </c>
      <c r="F13">
        <v>99188.79</v>
      </c>
      <c r="G13">
        <v>0</v>
      </c>
      <c r="H13">
        <v>83514.350000000006</v>
      </c>
      <c r="I13">
        <v>2236493.39</v>
      </c>
      <c r="J13">
        <v>0</v>
      </c>
      <c r="K13">
        <v>31167.5</v>
      </c>
      <c r="L13">
        <v>0</v>
      </c>
      <c r="M13">
        <v>257536.5</v>
      </c>
      <c r="N13">
        <v>856.93</v>
      </c>
      <c r="O13">
        <v>0</v>
      </c>
      <c r="P13">
        <v>0</v>
      </c>
      <c r="Q13">
        <v>155293.32</v>
      </c>
      <c r="R13">
        <v>0</v>
      </c>
      <c r="S13">
        <v>0</v>
      </c>
      <c r="T13">
        <v>0</v>
      </c>
      <c r="U13">
        <v>3096.65</v>
      </c>
      <c r="V13">
        <v>0</v>
      </c>
      <c r="X13">
        <v>0</v>
      </c>
      <c r="Y13">
        <v>0</v>
      </c>
      <c r="Z13">
        <v>0</v>
      </c>
      <c r="AA13">
        <v>0</v>
      </c>
      <c r="AB13">
        <v>0</v>
      </c>
      <c r="AC13">
        <v>25134.76</v>
      </c>
      <c r="AD13">
        <v>70089</v>
      </c>
      <c r="AE13">
        <v>1831452.25</v>
      </c>
      <c r="AF13">
        <v>157476.54999999999</v>
      </c>
      <c r="AG13">
        <v>251962.48</v>
      </c>
      <c r="AH13">
        <v>50392.5</v>
      </c>
      <c r="AI13">
        <v>44093.43</v>
      </c>
      <c r="AJ13">
        <v>0</v>
      </c>
      <c r="AK13">
        <v>37794.370000000003</v>
      </c>
      <c r="AL13">
        <v>25196.25</v>
      </c>
      <c r="AM13">
        <v>31495.31</v>
      </c>
      <c r="AN13">
        <v>37794.370000000003</v>
      </c>
      <c r="AO13">
        <v>40943.9</v>
      </c>
      <c r="AP13">
        <v>62990.62</v>
      </c>
      <c r="AQ13">
        <v>45668.2</v>
      </c>
      <c r="AR13">
        <v>15747.65</v>
      </c>
      <c r="AS13">
        <v>62990.62</v>
      </c>
      <c r="AT13">
        <v>157476.54999999999</v>
      </c>
      <c r="AU13">
        <v>34184.79</v>
      </c>
      <c r="AV13">
        <v>23621.48</v>
      </c>
      <c r="AW13">
        <v>28345.78</v>
      </c>
      <c r="AX13">
        <v>6299.06</v>
      </c>
      <c r="AY13">
        <v>0</v>
      </c>
      <c r="AZ13">
        <v>25196.25</v>
      </c>
      <c r="BA13">
        <v>9465</v>
      </c>
      <c r="BB13">
        <v>6299.06</v>
      </c>
      <c r="BC13">
        <v>9448.59</v>
      </c>
      <c r="BD13">
        <v>157476.54999999999</v>
      </c>
      <c r="BE13">
        <v>7873.83</v>
      </c>
      <c r="BF13">
        <v>31495.31</v>
      </c>
      <c r="BG13">
        <v>0</v>
      </c>
      <c r="BH13">
        <v>0</v>
      </c>
      <c r="BI13">
        <v>48491</v>
      </c>
      <c r="BJ13">
        <v>0</v>
      </c>
      <c r="BK13">
        <v>0</v>
      </c>
      <c r="BL13">
        <v>8461.75</v>
      </c>
      <c r="BM13">
        <v>0</v>
      </c>
      <c r="BN13">
        <v>48491</v>
      </c>
      <c r="BO13">
        <v>1000</v>
      </c>
      <c r="BP13">
        <v>0</v>
      </c>
      <c r="BQ13">
        <v>8461.75</v>
      </c>
      <c r="BR13">
        <v>1608</v>
      </c>
      <c r="BS13">
        <v>130397.35</v>
      </c>
      <c r="BT13" t="s">
        <v>292</v>
      </c>
      <c r="BU13" s="381">
        <v>0</v>
      </c>
      <c r="BV13" s="381">
        <v>-362814.89</v>
      </c>
      <c r="BW13" s="381">
        <v>0</v>
      </c>
      <c r="BX13" s="259">
        <v>0</v>
      </c>
      <c r="BY13" s="259">
        <v>0</v>
      </c>
      <c r="BZ13" s="259">
        <v>0</v>
      </c>
      <c r="CA13">
        <v>2779668.05</v>
      </c>
      <c r="CB13">
        <v>3241671.75</v>
      </c>
      <c r="CC13">
        <v>56952.75</v>
      </c>
      <c r="CD13">
        <v>140467.1</v>
      </c>
      <c r="CE13">
        <v>-362814.89</v>
      </c>
      <c r="CI13" s="381">
        <v>-362814.89000000007</v>
      </c>
      <c r="CJ13" s="381">
        <v>0</v>
      </c>
      <c r="CL13" s="381">
        <f t="shared" si="0"/>
        <v>0</v>
      </c>
      <c r="CM13" s="381">
        <f t="shared" si="1"/>
        <v>0</v>
      </c>
      <c r="CO13" s="381">
        <v>0</v>
      </c>
      <c r="CP13" s="381">
        <v>8587.75</v>
      </c>
      <c r="CR13" s="381">
        <f>CL13</f>
        <v>0</v>
      </c>
    </row>
    <row r="14" spans="1:99">
      <c r="A14">
        <v>3307016</v>
      </c>
      <c r="B14">
        <v>7016</v>
      </c>
      <c r="C14">
        <v>43061</v>
      </c>
      <c r="D14">
        <v>92053</v>
      </c>
      <c r="E14" t="s">
        <v>5728</v>
      </c>
      <c r="F14">
        <v>931985</v>
      </c>
      <c r="G14">
        <v>0</v>
      </c>
      <c r="H14">
        <v>105918.39999999999</v>
      </c>
      <c r="I14">
        <v>48463.61</v>
      </c>
      <c r="J14">
        <v>0</v>
      </c>
      <c r="K14">
        <v>6695711.1699999999</v>
      </c>
      <c r="L14">
        <v>0</v>
      </c>
      <c r="M14">
        <v>62896.5</v>
      </c>
      <c r="N14">
        <v>3656.93</v>
      </c>
      <c r="O14">
        <v>0</v>
      </c>
      <c r="P14">
        <v>0</v>
      </c>
      <c r="Q14">
        <v>1035724.74</v>
      </c>
      <c r="R14">
        <v>3954.68</v>
      </c>
      <c r="S14">
        <v>0</v>
      </c>
      <c r="T14">
        <v>0</v>
      </c>
      <c r="U14">
        <v>42.67</v>
      </c>
      <c r="V14">
        <v>0</v>
      </c>
      <c r="X14">
        <v>0</v>
      </c>
      <c r="Y14">
        <v>0</v>
      </c>
      <c r="Z14">
        <v>0</v>
      </c>
      <c r="AA14">
        <v>0</v>
      </c>
      <c r="AB14">
        <v>0</v>
      </c>
      <c r="AC14">
        <v>51297.760000000002</v>
      </c>
      <c r="AD14">
        <v>0</v>
      </c>
      <c r="AE14">
        <v>4688937.49</v>
      </c>
      <c r="AF14">
        <v>404218.75</v>
      </c>
      <c r="AG14">
        <v>646750</v>
      </c>
      <c r="AH14">
        <v>129350</v>
      </c>
      <c r="AI14">
        <v>113181.25</v>
      </c>
      <c r="AJ14">
        <v>0</v>
      </c>
      <c r="AK14">
        <v>97012.5</v>
      </c>
      <c r="AL14">
        <v>64675</v>
      </c>
      <c r="AM14">
        <v>80843.75</v>
      </c>
      <c r="AN14">
        <v>97012.5</v>
      </c>
      <c r="AO14">
        <v>105096.87</v>
      </c>
      <c r="AP14">
        <v>161687.5</v>
      </c>
      <c r="AQ14">
        <v>117223.44</v>
      </c>
      <c r="AR14">
        <v>40421.870000000003</v>
      </c>
      <c r="AS14">
        <v>161687.5</v>
      </c>
      <c r="AT14">
        <v>404218.75</v>
      </c>
      <c r="AU14">
        <v>0</v>
      </c>
      <c r="AV14">
        <v>60632.81</v>
      </c>
      <c r="AW14">
        <v>72759.37</v>
      </c>
      <c r="AX14">
        <v>16168.75</v>
      </c>
      <c r="AY14">
        <v>12126.56</v>
      </c>
      <c r="AZ14">
        <v>64675</v>
      </c>
      <c r="BA14">
        <v>4895</v>
      </c>
      <c r="BB14">
        <v>16168.75</v>
      </c>
      <c r="BC14">
        <v>24253.119999999999</v>
      </c>
      <c r="BD14">
        <v>404218.75</v>
      </c>
      <c r="BE14">
        <v>20210.939999999999</v>
      </c>
      <c r="BF14">
        <v>80843.759999999995</v>
      </c>
      <c r="BG14">
        <v>0</v>
      </c>
      <c r="BH14">
        <v>0</v>
      </c>
      <c r="BI14">
        <v>0</v>
      </c>
      <c r="BJ14">
        <v>0</v>
      </c>
      <c r="BK14">
        <v>0</v>
      </c>
      <c r="BL14">
        <v>12201.25</v>
      </c>
      <c r="BM14">
        <v>0</v>
      </c>
      <c r="BN14">
        <v>0</v>
      </c>
      <c r="BO14">
        <v>1000</v>
      </c>
      <c r="BP14">
        <v>0</v>
      </c>
      <c r="BQ14">
        <v>0</v>
      </c>
      <c r="BR14">
        <v>0</v>
      </c>
      <c r="BS14">
        <v>60726.99</v>
      </c>
      <c r="BT14" t="s">
        <v>295</v>
      </c>
      <c r="BU14" s="381">
        <v>744463.08</v>
      </c>
      <c r="BV14" s="381">
        <v>0</v>
      </c>
      <c r="BW14" s="381">
        <v>57392.66</v>
      </c>
      <c r="BX14" s="259">
        <v>0</v>
      </c>
      <c r="BY14" s="259">
        <v>0</v>
      </c>
      <c r="BZ14" s="259">
        <v>0</v>
      </c>
      <c r="CA14">
        <v>7901748.0599999996</v>
      </c>
      <c r="CB14">
        <v>8089269.9800000004</v>
      </c>
      <c r="CC14">
        <v>12201.25</v>
      </c>
      <c r="CD14">
        <v>60726.99</v>
      </c>
      <c r="CE14">
        <v>801855.74</v>
      </c>
      <c r="CI14" s="381">
        <v>744463</v>
      </c>
      <c r="CJ14" s="381">
        <v>57393</v>
      </c>
      <c r="CL14" s="381">
        <f t="shared" si="0"/>
        <v>-7.9999999958090484E-2</v>
      </c>
      <c r="CM14" s="381">
        <f t="shared" si="1"/>
        <v>0.33999999999650754</v>
      </c>
      <c r="CO14" s="381">
        <v>375429</v>
      </c>
      <c r="CP14" s="381">
        <v>70303</v>
      </c>
      <c r="CR14" s="381"/>
      <c r="CS14" s="381">
        <f>CL14</f>
        <v>-7.9999999958090484E-2</v>
      </c>
      <c r="CT14" s="259">
        <f>IF(CM14&gt;0,CM14,0)</f>
        <v>0.33999999999650754</v>
      </c>
      <c r="CU14" s="259">
        <f>IF(CM14&lt;0,CM14,0)</f>
        <v>0</v>
      </c>
    </row>
    <row r="15" spans="1:99">
      <c r="A15">
        <v>3307052</v>
      </c>
      <c r="B15">
        <v>7052</v>
      </c>
      <c r="C15">
        <v>43032</v>
      </c>
      <c r="D15">
        <v>92068</v>
      </c>
      <c r="E15" t="s">
        <v>5729</v>
      </c>
      <c r="F15">
        <v>140202.20000000001</v>
      </c>
      <c r="G15">
        <v>0</v>
      </c>
      <c r="H15">
        <v>31055.11</v>
      </c>
      <c r="I15">
        <v>23726.29</v>
      </c>
      <c r="J15">
        <v>0</v>
      </c>
      <c r="K15">
        <v>2475910.36</v>
      </c>
      <c r="L15">
        <v>0</v>
      </c>
      <c r="M15">
        <v>68005</v>
      </c>
      <c r="N15">
        <v>2313.86</v>
      </c>
      <c r="O15">
        <v>0</v>
      </c>
      <c r="P15">
        <v>0</v>
      </c>
      <c r="Q15">
        <v>45682.5</v>
      </c>
      <c r="R15">
        <v>0</v>
      </c>
      <c r="S15">
        <v>0</v>
      </c>
      <c r="T15">
        <v>0</v>
      </c>
      <c r="U15">
        <v>0</v>
      </c>
      <c r="V15">
        <v>0</v>
      </c>
      <c r="X15">
        <v>0</v>
      </c>
      <c r="Y15">
        <v>0</v>
      </c>
      <c r="Z15">
        <v>0</v>
      </c>
      <c r="AA15">
        <v>0</v>
      </c>
      <c r="AB15">
        <v>0</v>
      </c>
      <c r="AC15">
        <v>19999.32</v>
      </c>
      <c r="AD15">
        <v>24744</v>
      </c>
      <c r="AE15">
        <v>1794705.74</v>
      </c>
      <c r="AF15">
        <v>154716.01</v>
      </c>
      <c r="AG15">
        <v>247545.62</v>
      </c>
      <c r="AH15">
        <v>49509.120000000003</v>
      </c>
      <c r="AI15">
        <v>43320.480000000003</v>
      </c>
      <c r="AJ15">
        <v>0</v>
      </c>
      <c r="AK15">
        <v>37131.839999999997</v>
      </c>
      <c r="AL15">
        <v>24754.560000000001</v>
      </c>
      <c r="AM15">
        <v>30943.200000000001</v>
      </c>
      <c r="AN15">
        <v>37131.839999999997</v>
      </c>
      <c r="AO15">
        <v>40226.160000000003</v>
      </c>
      <c r="AP15">
        <v>61886.400000000001</v>
      </c>
      <c r="AQ15">
        <v>44867.64</v>
      </c>
      <c r="AR15">
        <v>15471.6</v>
      </c>
      <c r="AS15">
        <v>61886.400000000001</v>
      </c>
      <c r="AT15">
        <v>154716.01</v>
      </c>
      <c r="AU15">
        <v>0</v>
      </c>
      <c r="AV15">
        <v>23207.4</v>
      </c>
      <c r="AW15">
        <v>27848.880000000001</v>
      </c>
      <c r="AX15">
        <v>6188.64</v>
      </c>
      <c r="AY15">
        <v>4641.4799999999996</v>
      </c>
      <c r="AZ15">
        <v>24754.560000000001</v>
      </c>
      <c r="BA15">
        <v>3135</v>
      </c>
      <c r="BB15">
        <v>6188.64</v>
      </c>
      <c r="BC15">
        <v>9282.9599999999991</v>
      </c>
      <c r="BD15">
        <v>154716.01</v>
      </c>
      <c r="BE15">
        <v>7735.8</v>
      </c>
      <c r="BF15">
        <v>30943.200000000001</v>
      </c>
      <c r="BG15">
        <v>0</v>
      </c>
      <c r="BH15">
        <v>0</v>
      </c>
      <c r="BI15">
        <v>1874.16</v>
      </c>
      <c r="BJ15">
        <v>0</v>
      </c>
      <c r="BK15">
        <v>0</v>
      </c>
      <c r="BL15">
        <v>8384.1299999999992</v>
      </c>
      <c r="BM15">
        <v>0</v>
      </c>
      <c r="BN15">
        <v>1874.16</v>
      </c>
      <c r="BO15">
        <v>1000</v>
      </c>
      <c r="BP15">
        <v>0</v>
      </c>
      <c r="BQ15">
        <v>8384.1299999999992</v>
      </c>
      <c r="BR15">
        <v>0</v>
      </c>
      <c r="BS15">
        <v>32929.269999999997</v>
      </c>
      <c r="BT15" t="s">
        <v>297</v>
      </c>
      <c r="BU15" s="381">
        <v>0</v>
      </c>
      <c r="BV15" s="381">
        <v>-298745.87</v>
      </c>
      <c r="BW15" s="381">
        <v>0</v>
      </c>
      <c r="BX15" s="259">
        <v>0</v>
      </c>
      <c r="BY15" s="259">
        <v>0</v>
      </c>
      <c r="BZ15" s="259">
        <v>0</v>
      </c>
      <c r="CA15">
        <v>2660381.33</v>
      </c>
      <c r="CB15">
        <v>3099329.35</v>
      </c>
      <c r="CC15">
        <v>10258.290000000001</v>
      </c>
      <c r="CD15">
        <v>41313.4</v>
      </c>
      <c r="CE15">
        <v>-298745.87</v>
      </c>
      <c r="CI15" s="381">
        <v>-298745.87000000029</v>
      </c>
      <c r="CJ15" s="381">
        <v>0</v>
      </c>
      <c r="CL15" s="381">
        <f t="shared" si="0"/>
        <v>0</v>
      </c>
      <c r="CM15" s="381">
        <f t="shared" si="1"/>
        <v>0</v>
      </c>
      <c r="CO15" s="381">
        <v>0</v>
      </c>
      <c r="CP15" s="381">
        <v>8839.75</v>
      </c>
      <c r="CR15" s="381">
        <f>CL15</f>
        <v>0</v>
      </c>
    </row>
    <row r="16" spans="1:99">
      <c r="A16">
        <v>3302239</v>
      </c>
      <c r="B16">
        <v>2239</v>
      </c>
      <c r="C16">
        <v>43134</v>
      </c>
      <c r="D16">
        <v>92363</v>
      </c>
      <c r="E16" t="s">
        <v>5730</v>
      </c>
      <c r="F16">
        <v>138506.1</v>
      </c>
      <c r="G16">
        <v>0</v>
      </c>
      <c r="H16">
        <v>23203.19</v>
      </c>
      <c r="I16">
        <v>1137470.52</v>
      </c>
      <c r="J16">
        <v>0</v>
      </c>
      <c r="K16">
        <v>73412.5</v>
      </c>
      <c r="L16">
        <v>0</v>
      </c>
      <c r="M16">
        <v>121100</v>
      </c>
      <c r="N16">
        <v>3456.93</v>
      </c>
      <c r="O16">
        <v>1200</v>
      </c>
      <c r="P16">
        <v>0</v>
      </c>
      <c r="Q16">
        <v>107479.59</v>
      </c>
      <c r="R16">
        <v>0</v>
      </c>
      <c r="S16">
        <v>0</v>
      </c>
      <c r="T16">
        <v>0</v>
      </c>
      <c r="U16">
        <v>75710.2</v>
      </c>
      <c r="V16">
        <v>0</v>
      </c>
      <c r="X16">
        <v>0</v>
      </c>
      <c r="Y16">
        <v>0</v>
      </c>
      <c r="Z16">
        <v>0</v>
      </c>
      <c r="AA16">
        <v>0</v>
      </c>
      <c r="AB16">
        <v>0</v>
      </c>
      <c r="AC16">
        <v>9357.5</v>
      </c>
      <c r="AD16">
        <v>57957</v>
      </c>
      <c r="AE16">
        <v>958426.47</v>
      </c>
      <c r="AF16">
        <v>82409.84</v>
      </c>
      <c r="AG16">
        <v>131855.75</v>
      </c>
      <c r="AH16">
        <v>26371.15</v>
      </c>
      <c r="AI16">
        <v>23074.76</v>
      </c>
      <c r="AJ16">
        <v>0</v>
      </c>
      <c r="AK16">
        <v>19778.36</v>
      </c>
      <c r="AL16">
        <v>13185.57</v>
      </c>
      <c r="AM16">
        <v>16481.97</v>
      </c>
      <c r="AN16">
        <v>19778.36</v>
      </c>
      <c r="AO16">
        <v>21426.560000000001</v>
      </c>
      <c r="AP16">
        <v>32963.94</v>
      </c>
      <c r="AQ16">
        <v>23898.85</v>
      </c>
      <c r="AR16">
        <v>8240.98</v>
      </c>
      <c r="AS16">
        <v>32963.94</v>
      </c>
      <c r="AT16">
        <v>82409.84</v>
      </c>
      <c r="AU16">
        <v>11105.6</v>
      </c>
      <c r="AV16">
        <v>12361.48</v>
      </c>
      <c r="AW16">
        <v>14833.77</v>
      </c>
      <c r="AX16">
        <v>3296.39</v>
      </c>
      <c r="AY16">
        <v>0</v>
      </c>
      <c r="AZ16">
        <v>13185.57</v>
      </c>
      <c r="BA16">
        <v>4895</v>
      </c>
      <c r="BB16">
        <v>3296.39</v>
      </c>
      <c r="BC16">
        <v>4944.59</v>
      </c>
      <c r="BD16">
        <v>82409.84</v>
      </c>
      <c r="BE16">
        <v>4120.49</v>
      </c>
      <c r="BF16">
        <v>16481.990000000002</v>
      </c>
      <c r="BG16">
        <v>0</v>
      </c>
      <c r="BH16">
        <v>0</v>
      </c>
      <c r="BI16">
        <v>10230.76</v>
      </c>
      <c r="BJ16">
        <v>0</v>
      </c>
      <c r="BK16">
        <v>0</v>
      </c>
      <c r="BL16">
        <v>6038.5</v>
      </c>
      <c r="BM16">
        <v>0</v>
      </c>
      <c r="BN16">
        <v>10230.76</v>
      </c>
      <c r="BO16">
        <v>1000</v>
      </c>
      <c r="BP16">
        <v>0</v>
      </c>
      <c r="BQ16">
        <v>0</v>
      </c>
      <c r="BR16">
        <v>20478.27</v>
      </c>
      <c r="BS16">
        <v>18994.18</v>
      </c>
      <c r="BT16" t="s">
        <v>300</v>
      </c>
      <c r="BU16" s="381">
        <v>51222.13</v>
      </c>
      <c r="BV16" s="381">
        <v>0</v>
      </c>
      <c r="BW16" s="381">
        <v>0</v>
      </c>
      <c r="BX16" s="259">
        <v>0</v>
      </c>
      <c r="BY16" s="259">
        <v>0</v>
      </c>
      <c r="BZ16" s="259">
        <v>0</v>
      </c>
      <c r="CA16">
        <v>1587144.24</v>
      </c>
      <c r="CB16">
        <v>1674428.21</v>
      </c>
      <c r="CC16">
        <v>16269.26</v>
      </c>
      <c r="CD16">
        <v>39472.449999999997</v>
      </c>
      <c r="CE16">
        <v>51222.13</v>
      </c>
      <c r="CI16" s="381">
        <v>61452.890000000509</v>
      </c>
      <c r="CJ16" s="381">
        <v>8773.4199999999983</v>
      </c>
      <c r="CL16" s="381">
        <f t="shared" si="0"/>
        <v>10230.760000000511</v>
      </c>
      <c r="CM16" s="381">
        <f t="shared" si="1"/>
        <v>8773.4199999999983</v>
      </c>
      <c r="CO16" s="381">
        <v>4803.1600000000617</v>
      </c>
      <c r="CP16" s="381">
        <v>8871.6699999999983</v>
      </c>
      <c r="CR16" s="381">
        <f t="shared" ref="CR16:CR17" si="5">CL16</f>
        <v>10230.760000000511</v>
      </c>
      <c r="CT16" s="259">
        <f t="shared" ref="CT16:CT18" si="6">IF(CM16&gt;0,CM16,0)</f>
        <v>8773.4199999999983</v>
      </c>
      <c r="CU16" s="259">
        <f t="shared" ref="CU16:CU18" si="7">IF(CM16&lt;0,CM16,0)</f>
        <v>0</v>
      </c>
    </row>
    <row r="17" spans="1:99">
      <c r="A17">
        <v>3302241</v>
      </c>
      <c r="B17">
        <v>2241</v>
      </c>
      <c r="C17">
        <v>43111</v>
      </c>
      <c r="D17">
        <v>92365</v>
      </c>
      <c r="E17" t="s">
        <v>5731</v>
      </c>
      <c r="F17">
        <v>291048.3</v>
      </c>
      <c r="G17">
        <v>0</v>
      </c>
      <c r="H17">
        <v>56958.65</v>
      </c>
      <c r="I17">
        <v>1522479.26</v>
      </c>
      <c r="J17">
        <v>0</v>
      </c>
      <c r="K17">
        <v>52707.5</v>
      </c>
      <c r="L17">
        <v>0</v>
      </c>
      <c r="M17">
        <v>217465.5</v>
      </c>
      <c r="N17">
        <v>200</v>
      </c>
      <c r="O17">
        <v>0</v>
      </c>
      <c r="P17">
        <v>0</v>
      </c>
      <c r="Q17">
        <v>129826.12</v>
      </c>
      <c r="R17">
        <v>0</v>
      </c>
      <c r="S17">
        <v>0</v>
      </c>
      <c r="T17">
        <v>0</v>
      </c>
      <c r="U17">
        <v>24682.52</v>
      </c>
      <c r="V17">
        <v>0</v>
      </c>
      <c r="X17">
        <v>0</v>
      </c>
      <c r="Y17">
        <v>0</v>
      </c>
      <c r="Z17">
        <v>0</v>
      </c>
      <c r="AA17">
        <v>0</v>
      </c>
      <c r="AB17">
        <v>0</v>
      </c>
      <c r="AC17">
        <v>39335</v>
      </c>
      <c r="AD17">
        <v>18804</v>
      </c>
      <c r="AE17">
        <v>1262939.98</v>
      </c>
      <c r="AF17">
        <v>108593.29</v>
      </c>
      <c r="AG17">
        <v>173749.27</v>
      </c>
      <c r="AH17">
        <v>34749.85</v>
      </c>
      <c r="AI17">
        <v>30406.12</v>
      </c>
      <c r="AJ17">
        <v>0</v>
      </c>
      <c r="AK17">
        <v>26062.39</v>
      </c>
      <c r="AL17">
        <v>17374.93</v>
      </c>
      <c r="AM17">
        <v>21718.66</v>
      </c>
      <c r="AN17">
        <v>26062.39</v>
      </c>
      <c r="AO17">
        <v>28234.26</v>
      </c>
      <c r="AP17">
        <v>43437.32</v>
      </c>
      <c r="AQ17">
        <v>31492.05</v>
      </c>
      <c r="AR17">
        <v>10859.33</v>
      </c>
      <c r="AS17">
        <v>43437.32</v>
      </c>
      <c r="AT17">
        <v>108593.29</v>
      </c>
      <c r="AU17">
        <v>14721.39</v>
      </c>
      <c r="AV17">
        <v>16288.99</v>
      </c>
      <c r="AW17">
        <v>19546.79</v>
      </c>
      <c r="AX17">
        <v>4343.7299999999996</v>
      </c>
      <c r="AY17">
        <v>0</v>
      </c>
      <c r="AZ17">
        <v>17374.93</v>
      </c>
      <c r="BA17">
        <v>5315</v>
      </c>
      <c r="BB17">
        <v>4343.7299999999996</v>
      </c>
      <c r="BC17">
        <v>6515.6</v>
      </c>
      <c r="BD17">
        <v>108593.29</v>
      </c>
      <c r="BE17">
        <v>5429.66</v>
      </c>
      <c r="BF17">
        <v>21718.66</v>
      </c>
      <c r="BG17">
        <v>0</v>
      </c>
      <c r="BH17">
        <v>0</v>
      </c>
      <c r="BI17">
        <v>0</v>
      </c>
      <c r="BJ17">
        <v>0</v>
      </c>
      <c r="BK17">
        <v>0</v>
      </c>
      <c r="BL17">
        <v>7313.13</v>
      </c>
      <c r="BM17">
        <v>3357.29</v>
      </c>
      <c r="BN17">
        <v>0</v>
      </c>
      <c r="BO17">
        <v>1000</v>
      </c>
      <c r="BP17">
        <v>0</v>
      </c>
      <c r="BQ17">
        <v>0</v>
      </c>
      <c r="BR17">
        <v>4046.35</v>
      </c>
      <c r="BS17">
        <v>0</v>
      </c>
      <c r="BT17" t="s">
        <v>301</v>
      </c>
      <c r="BU17" s="381">
        <v>104645.98</v>
      </c>
      <c r="BV17" s="381">
        <v>0</v>
      </c>
      <c r="BW17" s="381">
        <v>63582.720000000001</v>
      </c>
      <c r="BX17" s="259">
        <v>0</v>
      </c>
      <c r="BY17" s="259">
        <v>0</v>
      </c>
      <c r="BZ17" s="259">
        <v>0</v>
      </c>
      <c r="CA17">
        <v>2005499.9</v>
      </c>
      <c r="CB17">
        <v>2191902.2200000002</v>
      </c>
      <c r="CC17">
        <v>10670.42</v>
      </c>
      <c r="CD17">
        <v>4046.35</v>
      </c>
      <c r="CE17">
        <v>168228.7</v>
      </c>
      <c r="CI17" s="381">
        <v>186943.56</v>
      </c>
      <c r="CJ17" s="381">
        <v>20714.71</v>
      </c>
      <c r="CL17" s="381">
        <f t="shared" si="0"/>
        <v>82297.58</v>
      </c>
      <c r="CM17" s="381">
        <f t="shared" si="1"/>
        <v>-42868.01</v>
      </c>
      <c r="CO17" s="381">
        <v>0</v>
      </c>
      <c r="CP17" s="381">
        <v>12725.869999999999</v>
      </c>
      <c r="CR17" s="381">
        <f t="shared" si="5"/>
        <v>82297.58</v>
      </c>
      <c r="CT17" s="259">
        <f t="shared" si="6"/>
        <v>0</v>
      </c>
      <c r="CU17" s="259">
        <f t="shared" si="7"/>
        <v>-42868.01</v>
      </c>
    </row>
    <row r="18" spans="1:99">
      <c r="A18">
        <v>3302456</v>
      </c>
      <c r="B18">
        <v>2456</v>
      </c>
      <c r="C18">
        <v>42992</v>
      </c>
      <c r="D18">
        <v>92281</v>
      </c>
      <c r="E18" t="s">
        <v>5732</v>
      </c>
      <c r="F18">
        <v>32762.68</v>
      </c>
      <c r="G18">
        <v>0</v>
      </c>
      <c r="H18">
        <v>76630.679999999993</v>
      </c>
      <c r="I18">
        <v>1209500.26</v>
      </c>
      <c r="J18">
        <v>0</v>
      </c>
      <c r="K18">
        <v>52265</v>
      </c>
      <c r="L18">
        <v>0</v>
      </c>
      <c r="M18">
        <v>127280</v>
      </c>
      <c r="N18">
        <v>7436.93</v>
      </c>
      <c r="O18">
        <v>0</v>
      </c>
      <c r="P18">
        <v>0</v>
      </c>
      <c r="Q18">
        <v>87713.74</v>
      </c>
      <c r="R18">
        <v>0</v>
      </c>
      <c r="S18">
        <v>0</v>
      </c>
      <c r="T18">
        <v>0</v>
      </c>
      <c r="U18">
        <v>11161.19</v>
      </c>
      <c r="V18">
        <v>0</v>
      </c>
      <c r="X18">
        <v>0</v>
      </c>
      <c r="Y18">
        <v>0</v>
      </c>
      <c r="Z18">
        <v>0</v>
      </c>
      <c r="AA18">
        <v>0</v>
      </c>
      <c r="AB18">
        <v>0</v>
      </c>
      <c r="AC18">
        <v>7461.5</v>
      </c>
      <c r="AD18">
        <v>44938</v>
      </c>
      <c r="AE18">
        <v>952774.35</v>
      </c>
      <c r="AF18">
        <v>81923.850000000006</v>
      </c>
      <c r="AG18">
        <v>131078.16</v>
      </c>
      <c r="AH18">
        <v>26215.63</v>
      </c>
      <c r="AI18">
        <v>22938.68</v>
      </c>
      <c r="AJ18">
        <v>0</v>
      </c>
      <c r="AK18">
        <v>19661.72</v>
      </c>
      <c r="AL18">
        <v>13107.82</v>
      </c>
      <c r="AM18">
        <v>16384.77</v>
      </c>
      <c r="AN18">
        <v>19661.72</v>
      </c>
      <c r="AO18">
        <v>21300.2</v>
      </c>
      <c r="AP18">
        <v>32769.54</v>
      </c>
      <c r="AQ18">
        <v>23757.919999999998</v>
      </c>
      <c r="AR18">
        <v>8192.3799999999992</v>
      </c>
      <c r="AS18">
        <v>32769.54</v>
      </c>
      <c r="AT18">
        <v>81923.850000000006</v>
      </c>
      <c r="AU18">
        <v>43724.74</v>
      </c>
      <c r="AV18">
        <v>12288.58</v>
      </c>
      <c r="AW18">
        <v>14746.29</v>
      </c>
      <c r="AX18">
        <v>3276.95</v>
      </c>
      <c r="AY18">
        <v>0</v>
      </c>
      <c r="AZ18">
        <v>13107.82</v>
      </c>
      <c r="BA18">
        <v>5545</v>
      </c>
      <c r="BB18">
        <v>3276.95</v>
      </c>
      <c r="BC18">
        <v>4915.43</v>
      </c>
      <c r="BD18">
        <v>81923.850000000006</v>
      </c>
      <c r="BE18">
        <v>4096.1899999999996</v>
      </c>
      <c r="BF18">
        <v>16384.77</v>
      </c>
      <c r="BG18">
        <v>0</v>
      </c>
      <c r="BH18">
        <v>0</v>
      </c>
      <c r="BI18">
        <v>8878.25</v>
      </c>
      <c r="BJ18">
        <v>0</v>
      </c>
      <c r="BK18">
        <v>0</v>
      </c>
      <c r="BL18">
        <v>6283.75</v>
      </c>
      <c r="BM18">
        <v>0</v>
      </c>
      <c r="BN18">
        <v>8878.25</v>
      </c>
      <c r="BO18">
        <v>1000</v>
      </c>
      <c r="BP18">
        <v>0</v>
      </c>
      <c r="BQ18">
        <v>6283.75</v>
      </c>
      <c r="BR18">
        <v>1756</v>
      </c>
      <c r="BS18">
        <v>83752.929999999993</v>
      </c>
      <c r="BT18" t="s">
        <v>302</v>
      </c>
      <c r="BU18" s="381">
        <v>0</v>
      </c>
      <c r="BV18" s="381">
        <v>-116105.63</v>
      </c>
      <c r="BW18" s="381">
        <v>0</v>
      </c>
      <c r="BX18" s="259">
        <v>0</v>
      </c>
      <c r="BY18" s="259">
        <v>0</v>
      </c>
      <c r="BZ18" s="259">
        <v>0</v>
      </c>
      <c r="CA18">
        <v>1547756.62</v>
      </c>
      <c r="CB18">
        <v>1696624.95</v>
      </c>
      <c r="CC18">
        <v>15162</v>
      </c>
      <c r="CD18">
        <v>91792.68</v>
      </c>
      <c r="CE18">
        <v>-116105.63</v>
      </c>
      <c r="CI18" s="381">
        <v>-107227.38000000012</v>
      </c>
      <c r="CJ18" s="381">
        <v>3338.75</v>
      </c>
      <c r="CL18" s="381">
        <f t="shared" si="0"/>
        <v>8878.2499999998836</v>
      </c>
      <c r="CM18" s="381">
        <f t="shared" si="1"/>
        <v>3338.75</v>
      </c>
      <c r="CO18" s="381">
        <v>0</v>
      </c>
      <c r="CP18" s="381">
        <v>4030.2699999999995</v>
      </c>
      <c r="CR18" s="381">
        <f>CL18</f>
        <v>8878.2499999998836</v>
      </c>
      <c r="CT18" s="259">
        <f t="shared" si="6"/>
        <v>3338.75</v>
      </c>
      <c r="CU18" s="259">
        <f t="shared" si="7"/>
        <v>0</v>
      </c>
    </row>
    <row r="19" spans="1:99">
      <c r="A19">
        <v>3302435</v>
      </c>
      <c r="B19">
        <v>2435</v>
      </c>
      <c r="C19">
        <v>43073</v>
      </c>
      <c r="D19">
        <v>92260</v>
      </c>
      <c r="E19" t="s">
        <v>5733</v>
      </c>
      <c r="F19">
        <v>456703</v>
      </c>
      <c r="G19">
        <v>0</v>
      </c>
      <c r="H19">
        <v>33039.4</v>
      </c>
      <c r="I19">
        <v>2443835.66</v>
      </c>
      <c r="J19">
        <v>0</v>
      </c>
      <c r="K19">
        <v>125181.38</v>
      </c>
      <c r="L19">
        <v>0</v>
      </c>
      <c r="M19">
        <v>324465</v>
      </c>
      <c r="N19">
        <v>2000</v>
      </c>
      <c r="O19">
        <v>0</v>
      </c>
      <c r="P19">
        <v>0</v>
      </c>
      <c r="Q19">
        <v>7531.05</v>
      </c>
      <c r="R19">
        <v>0</v>
      </c>
      <c r="S19">
        <v>0</v>
      </c>
      <c r="T19">
        <v>0</v>
      </c>
      <c r="U19">
        <v>0</v>
      </c>
      <c r="V19">
        <v>0</v>
      </c>
      <c r="X19">
        <v>0</v>
      </c>
      <c r="Y19">
        <v>0</v>
      </c>
      <c r="Z19">
        <v>0</v>
      </c>
      <c r="AA19">
        <v>0</v>
      </c>
      <c r="AB19">
        <v>0</v>
      </c>
      <c r="AC19">
        <v>19535.009999999998</v>
      </c>
      <c r="AD19">
        <v>57913</v>
      </c>
      <c r="AE19">
        <v>1777935.26</v>
      </c>
      <c r="AF19">
        <v>152874.91</v>
      </c>
      <c r="AG19">
        <v>244599.86</v>
      </c>
      <c r="AH19">
        <v>48919.97</v>
      </c>
      <c r="AI19">
        <v>42804.98</v>
      </c>
      <c r="AJ19">
        <v>0</v>
      </c>
      <c r="AK19">
        <v>36689.980000000003</v>
      </c>
      <c r="AL19">
        <v>24459.99</v>
      </c>
      <c r="AM19">
        <v>30574.98</v>
      </c>
      <c r="AN19">
        <v>36689.980000000003</v>
      </c>
      <c r="AO19">
        <v>39747.480000000003</v>
      </c>
      <c r="AP19">
        <v>61149.97</v>
      </c>
      <c r="AQ19">
        <v>44333.73</v>
      </c>
      <c r="AR19">
        <v>15287.49</v>
      </c>
      <c r="AS19">
        <v>61149.97</v>
      </c>
      <c r="AT19">
        <v>152874.91</v>
      </c>
      <c r="AU19">
        <v>47699.71</v>
      </c>
      <c r="AV19">
        <v>22931.24</v>
      </c>
      <c r="AW19">
        <v>27517.48</v>
      </c>
      <c r="AX19">
        <v>6115</v>
      </c>
      <c r="AY19">
        <v>0</v>
      </c>
      <c r="AZ19">
        <v>24459.99</v>
      </c>
      <c r="BA19">
        <v>9020</v>
      </c>
      <c r="BB19">
        <v>6115</v>
      </c>
      <c r="BC19">
        <v>9172.49</v>
      </c>
      <c r="BD19">
        <v>152874.91</v>
      </c>
      <c r="BE19">
        <v>7643.75</v>
      </c>
      <c r="BF19">
        <v>30574.97</v>
      </c>
      <c r="BG19">
        <v>0</v>
      </c>
      <c r="BH19">
        <v>0</v>
      </c>
      <c r="BI19">
        <v>21598.080000000002</v>
      </c>
      <c r="BJ19">
        <v>0</v>
      </c>
      <c r="BK19">
        <v>0</v>
      </c>
      <c r="BL19">
        <v>8698</v>
      </c>
      <c r="BM19">
        <v>0</v>
      </c>
      <c r="BN19">
        <v>21598.080000000002</v>
      </c>
      <c r="BO19">
        <v>1000</v>
      </c>
      <c r="BP19">
        <v>0</v>
      </c>
      <c r="BQ19">
        <v>0</v>
      </c>
      <c r="BR19">
        <v>34367.86</v>
      </c>
      <c r="BS19">
        <v>28967.62</v>
      </c>
      <c r="BT19">
        <v>0</v>
      </c>
      <c r="BU19" s="381">
        <v>301348.02</v>
      </c>
      <c r="BV19" s="381">
        <v>0</v>
      </c>
      <c r="BW19" s="381">
        <v>0</v>
      </c>
      <c r="BX19" s="259">
        <v>0</v>
      </c>
      <c r="BY19" s="259">
        <v>0</v>
      </c>
      <c r="BZ19" s="259">
        <v>0</v>
      </c>
      <c r="CA19">
        <v>2980461.1</v>
      </c>
      <c r="CB19">
        <v>3135816.08</v>
      </c>
      <c r="CC19">
        <v>30296.080000000002</v>
      </c>
      <c r="CD19">
        <v>63335.48</v>
      </c>
      <c r="CE19">
        <v>301348.02</v>
      </c>
      <c r="CI19" s="381">
        <v>0</v>
      </c>
      <c r="CJ19" s="381">
        <v>0</v>
      </c>
      <c r="CL19" s="381">
        <f t="shared" si="0"/>
        <v>-301348.02</v>
      </c>
      <c r="CM19" s="381">
        <f t="shared" si="1"/>
        <v>0</v>
      </c>
      <c r="CO19" s="381">
        <v>0</v>
      </c>
      <c r="CP19" s="381">
        <v>0</v>
      </c>
      <c r="CR19" s="381"/>
      <c r="CS19" s="381">
        <f>CL19</f>
        <v>-301348.02</v>
      </c>
    </row>
    <row r="20" spans="1:99">
      <c r="A20">
        <v>3305413</v>
      </c>
      <c r="B20">
        <v>5413</v>
      </c>
      <c r="C20">
        <v>43026</v>
      </c>
      <c r="D20">
        <v>92167</v>
      </c>
      <c r="E20" t="s">
        <v>5734</v>
      </c>
      <c r="F20">
        <v>351126.8</v>
      </c>
      <c r="G20">
        <v>0</v>
      </c>
      <c r="H20">
        <v>0</v>
      </c>
      <c r="I20">
        <v>6610539.04</v>
      </c>
      <c r="J20">
        <v>1350227</v>
      </c>
      <c r="K20">
        <v>71739.399999999994</v>
      </c>
      <c r="L20">
        <v>0</v>
      </c>
      <c r="M20">
        <v>368000</v>
      </c>
      <c r="N20">
        <v>35310.879999999997</v>
      </c>
      <c r="O20">
        <v>0</v>
      </c>
      <c r="P20">
        <v>0</v>
      </c>
      <c r="Q20">
        <v>3518575.08</v>
      </c>
      <c r="R20">
        <v>266253.15000000002</v>
      </c>
      <c r="S20">
        <v>0</v>
      </c>
      <c r="T20">
        <v>0</v>
      </c>
      <c r="U20">
        <v>353613.98</v>
      </c>
      <c r="V20">
        <v>0</v>
      </c>
      <c r="X20">
        <v>0</v>
      </c>
      <c r="Y20">
        <v>0</v>
      </c>
      <c r="Z20">
        <v>0</v>
      </c>
      <c r="AA20">
        <v>0</v>
      </c>
      <c r="AB20">
        <v>0</v>
      </c>
      <c r="AC20">
        <v>131849.62</v>
      </c>
      <c r="AD20">
        <v>0</v>
      </c>
      <c r="AE20">
        <v>7398576.4100000001</v>
      </c>
      <c r="AF20">
        <v>637808.31000000006</v>
      </c>
      <c r="AG20">
        <v>1020493.3</v>
      </c>
      <c r="AH20">
        <v>204098.66</v>
      </c>
      <c r="AI20">
        <v>178586.33</v>
      </c>
      <c r="AJ20">
        <v>0</v>
      </c>
      <c r="AK20">
        <v>153073.99</v>
      </c>
      <c r="AL20">
        <v>102049.33</v>
      </c>
      <c r="AM20">
        <v>127561.66</v>
      </c>
      <c r="AN20">
        <v>153073.99</v>
      </c>
      <c r="AO20">
        <v>165830.16</v>
      </c>
      <c r="AP20">
        <v>255123.32</v>
      </c>
      <c r="AQ20">
        <v>184964.41</v>
      </c>
      <c r="AR20">
        <v>63780.83</v>
      </c>
      <c r="AS20">
        <v>255123.32</v>
      </c>
      <c r="AT20">
        <v>637808.31000000006</v>
      </c>
      <c r="AU20">
        <v>23978.5</v>
      </c>
      <c r="AV20">
        <v>95671.25</v>
      </c>
      <c r="AW20">
        <v>114805.5</v>
      </c>
      <c r="AX20">
        <v>25512.33</v>
      </c>
      <c r="AY20">
        <v>19134.25</v>
      </c>
      <c r="AZ20">
        <v>102049.33</v>
      </c>
      <c r="BA20">
        <v>4895</v>
      </c>
      <c r="BB20">
        <v>25512.33</v>
      </c>
      <c r="BC20">
        <v>38268.5</v>
      </c>
      <c r="BD20">
        <v>637808.31000000006</v>
      </c>
      <c r="BE20">
        <v>31890.42</v>
      </c>
      <c r="BF20">
        <v>127561.68</v>
      </c>
      <c r="BG20">
        <v>0</v>
      </c>
      <c r="BH20">
        <v>0</v>
      </c>
      <c r="BI20">
        <v>0</v>
      </c>
      <c r="BJ20">
        <v>0</v>
      </c>
      <c r="BK20">
        <v>0</v>
      </c>
      <c r="BL20">
        <v>28112.74</v>
      </c>
      <c r="BM20">
        <v>0</v>
      </c>
      <c r="BN20">
        <v>0</v>
      </c>
      <c r="BO20">
        <v>1000</v>
      </c>
      <c r="BP20">
        <v>0</v>
      </c>
      <c r="BQ20">
        <v>28112.74</v>
      </c>
      <c r="BR20">
        <v>0</v>
      </c>
      <c r="BS20">
        <v>0</v>
      </c>
      <c r="BT20" t="s">
        <v>305</v>
      </c>
      <c r="BU20" s="381">
        <v>272195.21999999997</v>
      </c>
      <c r="BV20" s="381">
        <v>0</v>
      </c>
      <c r="BW20" s="381">
        <v>0</v>
      </c>
      <c r="BX20" s="259">
        <v>0</v>
      </c>
      <c r="BY20" s="259">
        <v>0</v>
      </c>
      <c r="BZ20" s="259">
        <v>0</v>
      </c>
      <c r="CA20">
        <v>12706108.15</v>
      </c>
      <c r="CB20">
        <v>12785039.73</v>
      </c>
      <c r="CC20">
        <v>28112.74</v>
      </c>
      <c r="CD20">
        <v>28112.74</v>
      </c>
      <c r="CE20">
        <v>272195.21999999997</v>
      </c>
      <c r="CI20" s="381">
        <v>272195.22000000061</v>
      </c>
      <c r="CJ20" s="381">
        <v>0</v>
      </c>
      <c r="CL20" s="381">
        <f t="shared" si="0"/>
        <v>6.4028427004814148E-10</v>
      </c>
      <c r="CM20" s="381">
        <f t="shared" si="1"/>
        <v>0</v>
      </c>
      <c r="CO20" s="381">
        <v>248128.38000000076</v>
      </c>
      <c r="CP20" s="381">
        <v>0</v>
      </c>
      <c r="CR20" s="381">
        <f>CL20</f>
        <v>6.4028427004814148E-10</v>
      </c>
    </row>
    <row r="21" spans="1:99">
      <c r="A21">
        <v>3302254</v>
      </c>
      <c r="B21">
        <v>2254</v>
      </c>
      <c r="C21">
        <v>42976</v>
      </c>
      <c r="D21">
        <v>92291</v>
      </c>
      <c r="E21" t="s">
        <v>5735</v>
      </c>
      <c r="F21">
        <v>-488213</v>
      </c>
      <c r="G21">
        <v>0</v>
      </c>
      <c r="H21">
        <v>8696.4</v>
      </c>
      <c r="I21">
        <v>3032210.22</v>
      </c>
      <c r="J21">
        <v>0</v>
      </c>
      <c r="K21">
        <v>246832.5</v>
      </c>
      <c r="L21">
        <v>0</v>
      </c>
      <c r="M21">
        <v>372480</v>
      </c>
      <c r="N21">
        <v>6513.86</v>
      </c>
      <c r="O21">
        <v>0</v>
      </c>
      <c r="P21">
        <v>0</v>
      </c>
      <c r="Q21">
        <v>123373.84</v>
      </c>
      <c r="R21">
        <v>0</v>
      </c>
      <c r="S21">
        <v>0</v>
      </c>
      <c r="T21">
        <v>0</v>
      </c>
      <c r="U21">
        <v>0</v>
      </c>
      <c r="V21">
        <v>0</v>
      </c>
      <c r="X21">
        <v>0</v>
      </c>
      <c r="Y21">
        <v>0</v>
      </c>
      <c r="Z21">
        <v>0</v>
      </c>
      <c r="AA21">
        <v>0</v>
      </c>
      <c r="AB21">
        <v>0</v>
      </c>
      <c r="AC21">
        <v>63087.18</v>
      </c>
      <c r="AD21">
        <v>81689</v>
      </c>
      <c r="AE21">
        <v>2702382.68</v>
      </c>
      <c r="AF21">
        <v>232363.09</v>
      </c>
      <c r="AG21">
        <v>371780.94</v>
      </c>
      <c r="AH21">
        <v>74356.19</v>
      </c>
      <c r="AI21">
        <v>65061.66</v>
      </c>
      <c r="AJ21">
        <v>0</v>
      </c>
      <c r="AK21">
        <v>55767.14</v>
      </c>
      <c r="AL21">
        <v>37178.089999999997</v>
      </c>
      <c r="AM21">
        <v>46472.62</v>
      </c>
      <c r="AN21">
        <v>55767.14</v>
      </c>
      <c r="AO21">
        <v>60414.400000000001</v>
      </c>
      <c r="AP21">
        <v>92945.23</v>
      </c>
      <c r="AQ21">
        <v>67385.289999999994</v>
      </c>
      <c r="AR21">
        <v>23236.31</v>
      </c>
      <c r="AS21">
        <v>92945.23</v>
      </c>
      <c r="AT21">
        <v>232363.09</v>
      </c>
      <c r="AU21">
        <v>1482.23</v>
      </c>
      <c r="AV21">
        <v>34854.46</v>
      </c>
      <c r="AW21">
        <v>41825.360000000001</v>
      </c>
      <c r="AX21">
        <v>9294.52</v>
      </c>
      <c r="AY21">
        <v>0</v>
      </c>
      <c r="AZ21">
        <v>37178.089999999997</v>
      </c>
      <c r="BA21">
        <v>11968</v>
      </c>
      <c r="BB21">
        <v>9294.52</v>
      </c>
      <c r="BC21">
        <v>13941.79</v>
      </c>
      <c r="BD21">
        <v>232363.09</v>
      </c>
      <c r="BE21">
        <v>11618.15</v>
      </c>
      <c r="BF21">
        <v>46472.62</v>
      </c>
      <c r="BG21">
        <v>200036.76</v>
      </c>
      <c r="BH21">
        <v>0</v>
      </c>
      <c r="BI21">
        <v>21230</v>
      </c>
      <c r="BJ21">
        <v>0</v>
      </c>
      <c r="BK21">
        <v>0</v>
      </c>
      <c r="BL21">
        <v>10547.5</v>
      </c>
      <c r="BM21">
        <v>0</v>
      </c>
      <c r="BN21">
        <v>21230</v>
      </c>
      <c r="BO21">
        <v>1000</v>
      </c>
      <c r="BP21">
        <v>0</v>
      </c>
      <c r="BQ21">
        <v>10547.5</v>
      </c>
      <c r="BR21">
        <v>0</v>
      </c>
      <c r="BS21">
        <v>29926.400000000001</v>
      </c>
      <c r="BT21" t="s">
        <v>306</v>
      </c>
      <c r="BU21" s="381">
        <v>0</v>
      </c>
      <c r="BV21" s="381">
        <v>-1444005.1</v>
      </c>
      <c r="BW21" s="381">
        <v>0</v>
      </c>
      <c r="BX21" s="259">
        <v>0</v>
      </c>
      <c r="BY21" s="259">
        <v>0</v>
      </c>
      <c r="BZ21" s="259">
        <v>0</v>
      </c>
      <c r="CA21">
        <v>3926186.6</v>
      </c>
      <c r="CB21">
        <v>4881978.6900000004</v>
      </c>
      <c r="CC21">
        <v>31777.5</v>
      </c>
      <c r="CD21">
        <v>40473.9</v>
      </c>
      <c r="CE21">
        <v>-1444005.1</v>
      </c>
      <c r="CI21" s="381">
        <v>-864970.33000000031</v>
      </c>
      <c r="CJ21" s="381">
        <v>0</v>
      </c>
      <c r="CL21" s="381">
        <f t="shared" si="0"/>
        <v>579034.76999999979</v>
      </c>
      <c r="CM21" s="381">
        <f t="shared" si="1"/>
        <v>0</v>
      </c>
      <c r="CO21" s="381">
        <v>0</v>
      </c>
      <c r="CP21" s="381">
        <v>10300</v>
      </c>
      <c r="CR21" s="381">
        <f>CL21</f>
        <v>579034.76999999979</v>
      </c>
    </row>
    <row r="22" spans="1:99">
      <c r="A22">
        <v>3301025</v>
      </c>
      <c r="B22">
        <v>1025</v>
      </c>
      <c r="C22">
        <v>43015</v>
      </c>
      <c r="D22">
        <v>92469</v>
      </c>
      <c r="E22" t="s">
        <v>5736</v>
      </c>
      <c r="F22">
        <v>142287.20000000001</v>
      </c>
      <c r="G22">
        <v>0</v>
      </c>
      <c r="H22">
        <v>21492.74</v>
      </c>
      <c r="I22">
        <v>609145.53</v>
      </c>
      <c r="J22">
        <v>0</v>
      </c>
      <c r="K22">
        <v>36493.75</v>
      </c>
      <c r="L22">
        <v>0</v>
      </c>
      <c r="M22">
        <v>0</v>
      </c>
      <c r="N22">
        <v>0</v>
      </c>
      <c r="O22">
        <v>0</v>
      </c>
      <c r="P22">
        <v>0</v>
      </c>
      <c r="Q22">
        <v>912243.03</v>
      </c>
      <c r="R22">
        <v>0</v>
      </c>
      <c r="S22">
        <v>0</v>
      </c>
      <c r="T22">
        <v>0</v>
      </c>
      <c r="U22">
        <v>6609</v>
      </c>
      <c r="V22">
        <v>0</v>
      </c>
      <c r="X22">
        <v>0</v>
      </c>
      <c r="Y22">
        <v>0</v>
      </c>
      <c r="Z22">
        <v>0</v>
      </c>
      <c r="AA22">
        <v>0</v>
      </c>
      <c r="AB22">
        <v>0</v>
      </c>
      <c r="AC22">
        <v>0</v>
      </c>
      <c r="AD22">
        <v>0</v>
      </c>
      <c r="AE22">
        <v>798453.53</v>
      </c>
      <c r="AF22">
        <v>68654.649999999994</v>
      </c>
      <c r="AG22">
        <v>109847.43</v>
      </c>
      <c r="AH22">
        <v>21969.49</v>
      </c>
      <c r="AI22">
        <v>19223.3</v>
      </c>
      <c r="AJ22">
        <v>0</v>
      </c>
      <c r="AK22">
        <v>16477.12</v>
      </c>
      <c r="AL22">
        <v>10984.74</v>
      </c>
      <c r="AM22">
        <v>13730.93</v>
      </c>
      <c r="AN22">
        <v>16477.12</v>
      </c>
      <c r="AO22">
        <v>17850.21</v>
      </c>
      <c r="AP22">
        <v>27461.86</v>
      </c>
      <c r="AQ22">
        <v>19909.849999999999</v>
      </c>
      <c r="AR22">
        <v>6865.46</v>
      </c>
      <c r="AS22">
        <v>27461.86</v>
      </c>
      <c r="AT22">
        <v>68654.649999999994</v>
      </c>
      <c r="AU22">
        <v>0</v>
      </c>
      <c r="AV22">
        <v>10298.200000000001</v>
      </c>
      <c r="AW22">
        <v>12357.84</v>
      </c>
      <c r="AX22">
        <v>2746.19</v>
      </c>
      <c r="AY22">
        <v>0</v>
      </c>
      <c r="AZ22">
        <v>10984.74</v>
      </c>
      <c r="BA22">
        <v>3135</v>
      </c>
      <c r="BB22">
        <v>2746.19</v>
      </c>
      <c r="BC22">
        <v>4119.28</v>
      </c>
      <c r="BD22">
        <v>68654.649999999994</v>
      </c>
      <c r="BE22">
        <v>3432.73</v>
      </c>
      <c r="BF22">
        <v>13730.9</v>
      </c>
      <c r="BG22">
        <v>0</v>
      </c>
      <c r="BH22">
        <v>0</v>
      </c>
      <c r="BI22">
        <v>10422.33</v>
      </c>
      <c r="BJ22">
        <v>0</v>
      </c>
      <c r="BK22">
        <v>0</v>
      </c>
      <c r="BL22">
        <v>4769.5</v>
      </c>
      <c r="BM22">
        <v>0</v>
      </c>
      <c r="BN22">
        <v>10422.33</v>
      </c>
      <c r="BO22">
        <v>1000</v>
      </c>
      <c r="BP22">
        <v>0</v>
      </c>
      <c r="BQ22">
        <v>4769.5</v>
      </c>
      <c r="BR22">
        <v>488.25</v>
      </c>
      <c r="BS22">
        <v>31426.82</v>
      </c>
      <c r="BT22" t="s">
        <v>307</v>
      </c>
      <c r="BU22" s="381">
        <v>320128.26</v>
      </c>
      <c r="BV22" s="381">
        <v>0</v>
      </c>
      <c r="BW22" s="381">
        <v>0</v>
      </c>
      <c r="BX22" s="259">
        <v>0</v>
      </c>
      <c r="BY22" s="259">
        <v>0</v>
      </c>
      <c r="BZ22" s="259">
        <v>0</v>
      </c>
      <c r="CA22">
        <v>1564491.31</v>
      </c>
      <c r="CB22">
        <v>1386650.25</v>
      </c>
      <c r="CC22">
        <v>15191.83</v>
      </c>
      <c r="CD22">
        <v>36684.57</v>
      </c>
      <c r="CE22">
        <v>320128.26</v>
      </c>
      <c r="CI22" s="381">
        <v>434464.59000000014</v>
      </c>
      <c r="CJ22" s="381">
        <v>26263</v>
      </c>
      <c r="CL22" s="381">
        <f t="shared" si="0"/>
        <v>114336.33000000013</v>
      </c>
      <c r="CM22" s="381">
        <f t="shared" si="1"/>
        <v>26263</v>
      </c>
      <c r="CO22" s="381">
        <v>636711.52000000025</v>
      </c>
      <c r="CP22" s="381">
        <v>27676.25</v>
      </c>
      <c r="CR22" s="381">
        <f>CL22</f>
        <v>114336.33000000013</v>
      </c>
      <c r="CT22" s="259">
        <f t="shared" ref="CT22:CT26" si="8">IF(CM22&gt;0,CM22,0)</f>
        <v>26263</v>
      </c>
      <c r="CU22" s="259">
        <f t="shared" ref="CU22:CU26" si="9">IF(CM22&lt;0,CM22,0)</f>
        <v>0</v>
      </c>
    </row>
    <row r="23" spans="1:99">
      <c r="A23">
        <v>3302402</v>
      </c>
      <c r="B23">
        <v>2402</v>
      </c>
      <c r="C23">
        <v>43074</v>
      </c>
      <c r="D23">
        <v>92248</v>
      </c>
      <c r="E23" t="s">
        <v>5737</v>
      </c>
      <c r="F23">
        <v>190786.7</v>
      </c>
      <c r="G23">
        <v>0</v>
      </c>
      <c r="H23">
        <v>41196.559999999998</v>
      </c>
      <c r="I23">
        <v>1451192.35</v>
      </c>
      <c r="J23">
        <v>0</v>
      </c>
      <c r="K23">
        <v>512912.11</v>
      </c>
      <c r="L23">
        <v>0</v>
      </c>
      <c r="M23">
        <v>66041.5</v>
      </c>
      <c r="N23">
        <v>6580</v>
      </c>
      <c r="O23">
        <v>0</v>
      </c>
      <c r="P23">
        <v>0</v>
      </c>
      <c r="Q23">
        <v>111226.73</v>
      </c>
      <c r="R23">
        <v>3541.65</v>
      </c>
      <c r="S23">
        <v>0</v>
      </c>
      <c r="T23">
        <v>0</v>
      </c>
      <c r="U23">
        <v>5354.11</v>
      </c>
      <c r="V23">
        <v>1436.82</v>
      </c>
      <c r="X23">
        <v>0</v>
      </c>
      <c r="Y23">
        <v>0</v>
      </c>
      <c r="Z23">
        <v>0</v>
      </c>
      <c r="AA23">
        <v>0</v>
      </c>
      <c r="AB23">
        <v>0</v>
      </c>
      <c r="AC23">
        <v>11726.1</v>
      </c>
      <c r="AD23">
        <v>126781</v>
      </c>
      <c r="AE23">
        <v>1395013.73</v>
      </c>
      <c r="AF23">
        <v>119949.59</v>
      </c>
      <c r="AG23">
        <v>191919.34</v>
      </c>
      <c r="AH23">
        <v>38383.870000000003</v>
      </c>
      <c r="AI23">
        <v>33585.89</v>
      </c>
      <c r="AJ23">
        <v>0</v>
      </c>
      <c r="AK23">
        <v>28787.9</v>
      </c>
      <c r="AL23">
        <v>19191.93</v>
      </c>
      <c r="AM23">
        <v>23989.919999999998</v>
      </c>
      <c r="AN23">
        <v>28787.9</v>
      </c>
      <c r="AO23">
        <v>31186.89</v>
      </c>
      <c r="AP23">
        <v>47979.839999999997</v>
      </c>
      <c r="AQ23">
        <v>34785.379999999997</v>
      </c>
      <c r="AR23">
        <v>11994.96</v>
      </c>
      <c r="AS23">
        <v>47979.839999999997</v>
      </c>
      <c r="AT23">
        <v>119949.59</v>
      </c>
      <c r="AU23">
        <v>17552.330000000002</v>
      </c>
      <c r="AV23">
        <v>17992.439999999999</v>
      </c>
      <c r="AW23">
        <v>21590.93</v>
      </c>
      <c r="AX23">
        <v>4797.9799999999996</v>
      </c>
      <c r="AY23">
        <v>0</v>
      </c>
      <c r="AZ23">
        <v>19191.93</v>
      </c>
      <c r="BA23">
        <v>4895</v>
      </c>
      <c r="BB23">
        <v>4797.9799999999996</v>
      </c>
      <c r="BC23">
        <v>7196.98</v>
      </c>
      <c r="BD23">
        <v>119949.59</v>
      </c>
      <c r="BE23">
        <v>5997.48</v>
      </c>
      <c r="BF23">
        <v>23989.919999999998</v>
      </c>
      <c r="BG23">
        <v>0</v>
      </c>
      <c r="BH23">
        <v>0</v>
      </c>
      <c r="BI23">
        <v>0</v>
      </c>
      <c r="BJ23">
        <v>0</v>
      </c>
      <c r="BK23">
        <v>0</v>
      </c>
      <c r="BL23">
        <v>7512.25</v>
      </c>
      <c r="BM23">
        <v>0</v>
      </c>
      <c r="BN23">
        <v>0</v>
      </c>
      <c r="BO23">
        <v>1000</v>
      </c>
      <c r="BP23">
        <v>0</v>
      </c>
      <c r="BQ23">
        <v>0</v>
      </c>
      <c r="BR23">
        <v>0</v>
      </c>
      <c r="BS23">
        <v>16812.29</v>
      </c>
      <c r="BT23" t="s">
        <v>308</v>
      </c>
      <c r="BU23" s="381">
        <v>66139.94</v>
      </c>
      <c r="BV23" s="381">
        <v>0</v>
      </c>
      <c r="BW23" s="381">
        <v>31896.52</v>
      </c>
      <c r="BX23" s="259">
        <v>0</v>
      </c>
      <c r="BY23" s="259">
        <v>0</v>
      </c>
      <c r="BZ23" s="259">
        <v>0</v>
      </c>
      <c r="CA23">
        <v>2296792.37</v>
      </c>
      <c r="CB23">
        <v>2421439.13</v>
      </c>
      <c r="CC23">
        <v>7512.25</v>
      </c>
      <c r="CD23">
        <v>16812.29</v>
      </c>
      <c r="CE23">
        <v>98036.46</v>
      </c>
      <c r="CI23" s="381">
        <v>66139.939999999769</v>
      </c>
      <c r="CJ23" s="381">
        <v>48856.36</v>
      </c>
      <c r="CL23" s="381">
        <f t="shared" si="0"/>
        <v>-2.3283064365386963E-10</v>
      </c>
      <c r="CM23" s="381">
        <f t="shared" si="1"/>
        <v>16959.84</v>
      </c>
      <c r="CO23" s="381">
        <v>0</v>
      </c>
      <c r="CP23" s="381">
        <v>56294.36</v>
      </c>
      <c r="CR23" s="381"/>
      <c r="CS23" s="381">
        <f>CL23</f>
        <v>-2.3283064365386963E-10</v>
      </c>
      <c r="CT23" s="259">
        <f t="shared" si="8"/>
        <v>16959.84</v>
      </c>
      <c r="CU23" s="259">
        <f t="shared" si="9"/>
        <v>0</v>
      </c>
    </row>
    <row r="24" spans="1:99">
      <c r="A24">
        <v>3302401</v>
      </c>
      <c r="B24">
        <v>2401</v>
      </c>
      <c r="C24">
        <v>43079</v>
      </c>
      <c r="D24">
        <v>92323</v>
      </c>
      <c r="E24" t="s">
        <v>5738</v>
      </c>
      <c r="F24">
        <v>170358.9</v>
      </c>
      <c r="G24">
        <v>0</v>
      </c>
      <c r="H24">
        <v>69150.649999999994</v>
      </c>
      <c r="I24">
        <v>1738020.8</v>
      </c>
      <c r="J24">
        <v>0</v>
      </c>
      <c r="K24">
        <v>41781.699999999997</v>
      </c>
      <c r="L24">
        <v>0</v>
      </c>
      <c r="M24">
        <v>113985.5</v>
      </c>
      <c r="N24">
        <v>2113.86</v>
      </c>
      <c r="O24">
        <v>0</v>
      </c>
      <c r="P24">
        <v>0</v>
      </c>
      <c r="Q24">
        <v>354010.44</v>
      </c>
      <c r="R24">
        <v>0</v>
      </c>
      <c r="S24">
        <v>0</v>
      </c>
      <c r="T24">
        <v>0</v>
      </c>
      <c r="U24">
        <v>52143.73</v>
      </c>
      <c r="V24">
        <v>500</v>
      </c>
      <c r="X24">
        <v>0</v>
      </c>
      <c r="Y24">
        <v>0</v>
      </c>
      <c r="Z24">
        <v>0</v>
      </c>
      <c r="AA24">
        <v>0</v>
      </c>
      <c r="AB24">
        <v>0</v>
      </c>
      <c r="AC24">
        <v>11848.1</v>
      </c>
      <c r="AD24">
        <v>19750</v>
      </c>
      <c r="AE24">
        <v>1402733.47</v>
      </c>
      <c r="AF24">
        <v>120613.37</v>
      </c>
      <c r="AG24">
        <v>192981.39</v>
      </c>
      <c r="AH24">
        <v>38596.28</v>
      </c>
      <c r="AI24">
        <v>33771.74</v>
      </c>
      <c r="AJ24">
        <v>0</v>
      </c>
      <c r="AK24">
        <v>28947.21</v>
      </c>
      <c r="AL24">
        <v>19298.14</v>
      </c>
      <c r="AM24">
        <v>24122.67</v>
      </c>
      <c r="AN24">
        <v>28947.21</v>
      </c>
      <c r="AO24">
        <v>31359.48</v>
      </c>
      <c r="AP24">
        <v>48245.35</v>
      </c>
      <c r="AQ24">
        <v>34977.879999999997</v>
      </c>
      <c r="AR24">
        <v>12061.34</v>
      </c>
      <c r="AS24">
        <v>48245.35</v>
      </c>
      <c r="AT24">
        <v>120613.37</v>
      </c>
      <c r="AU24">
        <v>20435.919999999998</v>
      </c>
      <c r="AV24">
        <v>18092.009999999998</v>
      </c>
      <c r="AW24">
        <v>21710.41</v>
      </c>
      <c r="AX24">
        <v>4824.53</v>
      </c>
      <c r="AY24">
        <v>0</v>
      </c>
      <c r="AZ24">
        <v>19298.14</v>
      </c>
      <c r="BA24">
        <v>4895</v>
      </c>
      <c r="BB24">
        <v>4824.53</v>
      </c>
      <c r="BC24">
        <v>7236.8</v>
      </c>
      <c r="BD24">
        <v>120613.37</v>
      </c>
      <c r="BE24">
        <v>6030.67</v>
      </c>
      <c r="BF24">
        <v>24122.65</v>
      </c>
      <c r="BG24">
        <v>0</v>
      </c>
      <c r="BH24">
        <v>0</v>
      </c>
      <c r="BI24">
        <v>0</v>
      </c>
      <c r="BJ24">
        <v>0</v>
      </c>
      <c r="BK24">
        <v>0</v>
      </c>
      <c r="BL24">
        <v>8140</v>
      </c>
      <c r="BM24">
        <v>0</v>
      </c>
      <c r="BN24">
        <v>0</v>
      </c>
      <c r="BO24">
        <v>1000</v>
      </c>
      <c r="BP24">
        <v>0</v>
      </c>
      <c r="BQ24">
        <v>0</v>
      </c>
      <c r="BR24">
        <v>0</v>
      </c>
      <c r="BS24">
        <v>18180</v>
      </c>
      <c r="BT24" t="s">
        <v>309</v>
      </c>
      <c r="BU24" s="381">
        <v>66914.75</v>
      </c>
      <c r="BV24" s="381">
        <v>0</v>
      </c>
      <c r="BW24" s="381">
        <v>59110.65</v>
      </c>
      <c r="BX24" s="259">
        <v>0</v>
      </c>
      <c r="BY24" s="259">
        <v>0</v>
      </c>
      <c r="BZ24" s="259">
        <v>0</v>
      </c>
      <c r="CA24">
        <v>2334154.13</v>
      </c>
      <c r="CB24">
        <v>2437598.2799999998</v>
      </c>
      <c r="CC24">
        <v>8140</v>
      </c>
      <c r="CD24">
        <v>18180</v>
      </c>
      <c r="CE24">
        <v>126025.4</v>
      </c>
      <c r="CI24" s="381">
        <v>66914.750000000291</v>
      </c>
      <c r="CJ24" s="381">
        <v>50679.69</v>
      </c>
      <c r="CL24" s="381">
        <f t="shared" si="0"/>
        <v>2.9103830456733704E-10</v>
      </c>
      <c r="CM24" s="381">
        <f t="shared" si="1"/>
        <v>-8430.9599999999991</v>
      </c>
      <c r="CO24" s="381">
        <v>21873.179999999993</v>
      </c>
      <c r="CP24" s="381">
        <v>58954.69</v>
      </c>
      <c r="CR24" s="381">
        <f>CL24</f>
        <v>2.9103830456733704E-10</v>
      </c>
      <c r="CT24" s="259">
        <f t="shared" si="8"/>
        <v>0</v>
      </c>
      <c r="CU24" s="259">
        <f t="shared" si="9"/>
        <v>-8430.9599999999991</v>
      </c>
    </row>
    <row r="25" spans="1:99">
      <c r="A25">
        <v>3301001</v>
      </c>
      <c r="B25">
        <v>1001</v>
      </c>
      <c r="C25">
        <v>43141</v>
      </c>
      <c r="D25">
        <v>92451</v>
      </c>
      <c r="E25" t="s">
        <v>5739</v>
      </c>
      <c r="F25">
        <v>-24288</v>
      </c>
      <c r="G25">
        <v>0</v>
      </c>
      <c r="H25">
        <v>37119.75</v>
      </c>
      <c r="I25">
        <v>444959.55</v>
      </c>
      <c r="J25">
        <v>0</v>
      </c>
      <c r="K25">
        <v>0</v>
      </c>
      <c r="L25">
        <v>0</v>
      </c>
      <c r="M25">
        <v>0</v>
      </c>
      <c r="N25">
        <v>0</v>
      </c>
      <c r="O25">
        <v>0</v>
      </c>
      <c r="P25">
        <v>0</v>
      </c>
      <c r="Q25">
        <v>16571.41</v>
      </c>
      <c r="R25">
        <v>0</v>
      </c>
      <c r="S25">
        <v>0</v>
      </c>
      <c r="T25">
        <v>0</v>
      </c>
      <c r="U25">
        <v>3113.52</v>
      </c>
      <c r="V25">
        <v>0</v>
      </c>
      <c r="X25">
        <v>0</v>
      </c>
      <c r="Y25">
        <v>0</v>
      </c>
      <c r="Z25">
        <v>0</v>
      </c>
      <c r="AA25">
        <v>0</v>
      </c>
      <c r="AB25">
        <v>0</v>
      </c>
      <c r="AC25">
        <v>0</v>
      </c>
      <c r="AD25">
        <v>0</v>
      </c>
      <c r="AE25">
        <v>280121.71999999997</v>
      </c>
      <c r="AF25">
        <v>24086.13</v>
      </c>
      <c r="AG25">
        <v>38537.81</v>
      </c>
      <c r="AH25">
        <v>7707.56</v>
      </c>
      <c r="AI25">
        <v>6744.12</v>
      </c>
      <c r="AJ25">
        <v>0</v>
      </c>
      <c r="AK25">
        <v>5780.67</v>
      </c>
      <c r="AL25">
        <v>3853.78</v>
      </c>
      <c r="AM25">
        <v>4817.2299999999996</v>
      </c>
      <c r="AN25">
        <v>5780.67</v>
      </c>
      <c r="AO25">
        <v>6262.39</v>
      </c>
      <c r="AP25">
        <v>9634.4500000000007</v>
      </c>
      <c r="AQ25">
        <v>6984.98</v>
      </c>
      <c r="AR25">
        <v>2408.61</v>
      </c>
      <c r="AS25">
        <v>9634.4500000000007</v>
      </c>
      <c r="AT25">
        <v>24086.13</v>
      </c>
      <c r="AU25">
        <v>0</v>
      </c>
      <c r="AV25">
        <v>3612.92</v>
      </c>
      <c r="AW25">
        <v>4335.5</v>
      </c>
      <c r="AX25">
        <v>963.45</v>
      </c>
      <c r="AY25">
        <v>0</v>
      </c>
      <c r="AZ25">
        <v>3853.78</v>
      </c>
      <c r="BA25">
        <v>3135</v>
      </c>
      <c r="BB25">
        <v>963.45</v>
      </c>
      <c r="BC25">
        <v>1445.17</v>
      </c>
      <c r="BD25">
        <v>24086.13</v>
      </c>
      <c r="BE25">
        <v>1204.31</v>
      </c>
      <c r="BF25">
        <v>4817.2299999999996</v>
      </c>
      <c r="BG25">
        <v>0</v>
      </c>
      <c r="BH25">
        <v>0</v>
      </c>
      <c r="BI25">
        <v>13204</v>
      </c>
      <c r="BJ25">
        <v>0</v>
      </c>
      <c r="BK25">
        <v>0</v>
      </c>
      <c r="BL25">
        <v>4702</v>
      </c>
      <c r="BM25">
        <v>74239.5</v>
      </c>
      <c r="BN25">
        <v>13204</v>
      </c>
      <c r="BO25">
        <v>1000</v>
      </c>
      <c r="BP25">
        <v>0</v>
      </c>
      <c r="BQ25">
        <v>0</v>
      </c>
      <c r="BR25">
        <v>2471.29</v>
      </c>
      <c r="BS25">
        <v>126793.96</v>
      </c>
      <c r="BT25" t="s">
        <v>310</v>
      </c>
      <c r="BU25" s="381">
        <v>0</v>
      </c>
      <c r="BV25" s="381">
        <v>-57705.17</v>
      </c>
      <c r="BW25" s="381">
        <v>0</v>
      </c>
      <c r="BX25" s="259">
        <v>0</v>
      </c>
      <c r="BY25" s="259">
        <v>0</v>
      </c>
      <c r="BZ25" s="259">
        <v>0</v>
      </c>
      <c r="CA25">
        <v>464644.48</v>
      </c>
      <c r="CB25">
        <v>498061.64</v>
      </c>
      <c r="CC25">
        <v>92145.5</v>
      </c>
      <c r="CD25">
        <v>129265.25</v>
      </c>
      <c r="CE25">
        <v>-57705.17</v>
      </c>
      <c r="CI25" s="381">
        <v>-46063.009999999995</v>
      </c>
      <c r="CJ25" s="381">
        <v>13073.999999999993</v>
      </c>
      <c r="CL25" s="381">
        <f>CI25-(BU25+BV25)</f>
        <v>11642.160000000003</v>
      </c>
      <c r="CM25" s="381">
        <f t="shared" si="1"/>
        <v>13073.999999999993</v>
      </c>
      <c r="CO25" s="381">
        <v>0</v>
      </c>
      <c r="CP25" s="381">
        <v>17836.749999999993</v>
      </c>
      <c r="CR25" s="381">
        <f>CL25</f>
        <v>11642.160000000003</v>
      </c>
      <c r="CT25" s="259">
        <f t="shared" si="8"/>
        <v>13073.999999999993</v>
      </c>
      <c r="CU25" s="259">
        <f t="shared" si="9"/>
        <v>0</v>
      </c>
    </row>
    <row r="26" spans="1:99">
      <c r="A26">
        <v>3304115</v>
      </c>
      <c r="B26">
        <v>4115</v>
      </c>
      <c r="C26">
        <v>42980</v>
      </c>
      <c r="D26">
        <v>92120</v>
      </c>
      <c r="E26" t="s">
        <v>5740</v>
      </c>
      <c r="F26">
        <v>2158179</v>
      </c>
      <c r="G26">
        <v>0</v>
      </c>
      <c r="H26">
        <v>90144.19</v>
      </c>
      <c r="I26">
        <v>4971951.78</v>
      </c>
      <c r="J26">
        <v>2210334.33</v>
      </c>
      <c r="K26">
        <v>306725.58</v>
      </c>
      <c r="L26">
        <v>0</v>
      </c>
      <c r="M26">
        <v>314641.5</v>
      </c>
      <c r="N26">
        <v>9770.7900000000009</v>
      </c>
      <c r="O26">
        <v>0</v>
      </c>
      <c r="P26">
        <v>0</v>
      </c>
      <c r="Q26">
        <v>458786.19</v>
      </c>
      <c r="R26">
        <v>90528.8</v>
      </c>
      <c r="S26">
        <v>0</v>
      </c>
      <c r="T26">
        <v>0</v>
      </c>
      <c r="U26">
        <v>23305.46</v>
      </c>
      <c r="V26">
        <v>0</v>
      </c>
      <c r="X26">
        <v>0</v>
      </c>
      <c r="Y26">
        <v>0</v>
      </c>
      <c r="Z26">
        <v>0</v>
      </c>
      <c r="AA26">
        <v>0</v>
      </c>
      <c r="AB26">
        <v>0</v>
      </c>
      <c r="AC26">
        <v>86553.08</v>
      </c>
      <c r="AD26">
        <v>0</v>
      </c>
      <c r="AE26">
        <v>4626533.45</v>
      </c>
      <c r="AF26">
        <v>398839.09</v>
      </c>
      <c r="AG26">
        <v>638142.54</v>
      </c>
      <c r="AH26">
        <v>127628.51</v>
      </c>
      <c r="AI26">
        <v>111674.95</v>
      </c>
      <c r="AJ26">
        <v>0</v>
      </c>
      <c r="AK26">
        <v>95721.38</v>
      </c>
      <c r="AL26">
        <v>63814.25</v>
      </c>
      <c r="AM26">
        <v>79767.820000000007</v>
      </c>
      <c r="AN26">
        <v>95721.38</v>
      </c>
      <c r="AO26">
        <v>103698.16</v>
      </c>
      <c r="AP26">
        <v>159535.64000000001</v>
      </c>
      <c r="AQ26">
        <v>115663.34</v>
      </c>
      <c r="AR26">
        <v>39883.910000000003</v>
      </c>
      <c r="AS26">
        <v>159535.64000000001</v>
      </c>
      <c r="AT26">
        <v>398839.09</v>
      </c>
      <c r="AU26">
        <v>110115.84</v>
      </c>
      <c r="AV26">
        <v>59825.86</v>
      </c>
      <c r="AW26">
        <v>71791.039999999994</v>
      </c>
      <c r="AX26">
        <v>15953.56</v>
      </c>
      <c r="AY26">
        <v>11965.17</v>
      </c>
      <c r="AZ26">
        <v>63814.25</v>
      </c>
      <c r="BA26">
        <v>4895</v>
      </c>
      <c r="BB26">
        <v>15953.56</v>
      </c>
      <c r="BC26">
        <v>23930.35</v>
      </c>
      <c r="BD26">
        <v>398839.09</v>
      </c>
      <c r="BE26">
        <v>19941.95</v>
      </c>
      <c r="BF26">
        <v>79767.83</v>
      </c>
      <c r="BG26">
        <v>0</v>
      </c>
      <c r="BH26">
        <v>0</v>
      </c>
      <c r="BI26">
        <v>0</v>
      </c>
      <c r="BJ26">
        <v>0</v>
      </c>
      <c r="BK26">
        <v>0</v>
      </c>
      <c r="BL26">
        <v>22573.75</v>
      </c>
      <c r="BM26">
        <v>0</v>
      </c>
      <c r="BN26">
        <v>0</v>
      </c>
      <c r="BO26">
        <v>1000</v>
      </c>
      <c r="BP26">
        <v>0</v>
      </c>
      <c r="BQ26">
        <v>0</v>
      </c>
      <c r="BR26">
        <v>23176</v>
      </c>
      <c r="BS26">
        <v>0</v>
      </c>
      <c r="BT26" t="s">
        <v>311</v>
      </c>
      <c r="BU26" s="381">
        <v>2538983.86</v>
      </c>
      <c r="BV26" s="381">
        <v>0</v>
      </c>
      <c r="BW26" s="381">
        <v>89541.94</v>
      </c>
      <c r="BX26" s="259">
        <v>0</v>
      </c>
      <c r="BY26" s="259">
        <v>0</v>
      </c>
      <c r="BZ26" s="259">
        <v>0</v>
      </c>
      <c r="CA26">
        <v>8472597.5099999998</v>
      </c>
      <c r="CB26">
        <v>8091792.6500000004</v>
      </c>
      <c r="CC26">
        <v>22573.75</v>
      </c>
      <c r="CD26">
        <v>23176</v>
      </c>
      <c r="CE26">
        <v>2628525.7999999998</v>
      </c>
      <c r="CI26" s="381">
        <v>2538983.859999998</v>
      </c>
      <c r="CJ26" s="381">
        <v>66766.02</v>
      </c>
      <c r="CL26" s="381">
        <f t="shared" si="0"/>
        <v>0</v>
      </c>
      <c r="CM26" s="381">
        <f t="shared" si="1"/>
        <v>-22775.919999999998</v>
      </c>
      <c r="CO26" s="381">
        <v>2250261.4399999981</v>
      </c>
      <c r="CP26" s="381">
        <v>0</v>
      </c>
      <c r="CR26" s="381"/>
      <c r="CT26" s="259">
        <f t="shared" si="8"/>
        <v>0</v>
      </c>
      <c r="CU26" s="259">
        <f t="shared" si="9"/>
        <v>-22775.919999999998</v>
      </c>
    </row>
    <row r="27" spans="1:99">
      <c r="A27">
        <v>3302030</v>
      </c>
      <c r="B27">
        <v>2030</v>
      </c>
      <c r="C27">
        <v>43118</v>
      </c>
      <c r="D27">
        <v>92415</v>
      </c>
      <c r="E27" t="s">
        <v>5741</v>
      </c>
      <c r="F27">
        <v>273391.09999999998</v>
      </c>
      <c r="G27">
        <v>0</v>
      </c>
      <c r="H27">
        <v>46347.8</v>
      </c>
      <c r="I27">
        <v>3500065.85</v>
      </c>
      <c r="J27">
        <v>0</v>
      </c>
      <c r="K27">
        <v>73242.5</v>
      </c>
      <c r="L27">
        <v>0</v>
      </c>
      <c r="M27">
        <v>365205.5</v>
      </c>
      <c r="N27">
        <v>0</v>
      </c>
      <c r="O27">
        <v>0</v>
      </c>
      <c r="P27">
        <v>0</v>
      </c>
      <c r="Q27">
        <v>89112.34</v>
      </c>
      <c r="R27">
        <v>29505.919999999998</v>
      </c>
      <c r="S27">
        <v>4752.83</v>
      </c>
      <c r="T27">
        <v>0</v>
      </c>
      <c r="U27">
        <v>18558.830000000002</v>
      </c>
      <c r="V27">
        <v>0</v>
      </c>
      <c r="X27">
        <v>0</v>
      </c>
      <c r="Y27">
        <v>0</v>
      </c>
      <c r="Z27">
        <v>0</v>
      </c>
      <c r="AA27">
        <v>0</v>
      </c>
      <c r="AB27">
        <v>0</v>
      </c>
      <c r="AC27">
        <v>38190.720000000001</v>
      </c>
      <c r="AD27">
        <v>93282</v>
      </c>
      <c r="AE27">
        <v>2415418.2999999998</v>
      </c>
      <c r="AF27">
        <v>207688.59</v>
      </c>
      <c r="AG27">
        <v>332301.74</v>
      </c>
      <c r="AH27">
        <v>66460.350000000006</v>
      </c>
      <c r="AI27">
        <v>58152.81</v>
      </c>
      <c r="AJ27">
        <v>0</v>
      </c>
      <c r="AK27">
        <v>49845.26</v>
      </c>
      <c r="AL27">
        <v>33230.17</v>
      </c>
      <c r="AM27">
        <v>41537.72</v>
      </c>
      <c r="AN27">
        <v>49845.26</v>
      </c>
      <c r="AO27">
        <v>53999.03</v>
      </c>
      <c r="AP27">
        <v>83075.44</v>
      </c>
      <c r="AQ27">
        <v>60229.69</v>
      </c>
      <c r="AR27">
        <v>20768.86</v>
      </c>
      <c r="AS27">
        <v>83075.44</v>
      </c>
      <c r="AT27">
        <v>207688.59</v>
      </c>
      <c r="AU27">
        <v>32417.279999999999</v>
      </c>
      <c r="AV27">
        <v>31153.29</v>
      </c>
      <c r="AW27">
        <v>37383.949999999997</v>
      </c>
      <c r="AX27">
        <v>8307.5400000000009</v>
      </c>
      <c r="AY27">
        <v>0</v>
      </c>
      <c r="AZ27">
        <v>33230.17</v>
      </c>
      <c r="BA27">
        <v>4895</v>
      </c>
      <c r="BB27">
        <v>8307.5400000000009</v>
      </c>
      <c r="BC27">
        <v>12461.32</v>
      </c>
      <c r="BD27">
        <v>207688.59</v>
      </c>
      <c r="BE27">
        <v>10384.43</v>
      </c>
      <c r="BF27">
        <v>41537.71</v>
      </c>
      <c r="BG27">
        <v>0</v>
      </c>
      <c r="BH27">
        <v>0</v>
      </c>
      <c r="BI27">
        <v>0</v>
      </c>
      <c r="BJ27">
        <v>0</v>
      </c>
      <c r="BK27">
        <v>0</v>
      </c>
      <c r="BL27">
        <v>11427.25</v>
      </c>
      <c r="BM27">
        <v>0</v>
      </c>
      <c r="BN27">
        <v>0</v>
      </c>
      <c r="BO27">
        <v>1000</v>
      </c>
      <c r="BP27">
        <v>0</v>
      </c>
      <c r="BQ27">
        <v>0</v>
      </c>
      <c r="BR27">
        <v>0</v>
      </c>
      <c r="BS27">
        <v>17087.05</v>
      </c>
      <c r="BT27" t="s">
        <v>312</v>
      </c>
      <c r="BU27" s="381">
        <v>294223.52</v>
      </c>
      <c r="BV27" s="381">
        <v>0</v>
      </c>
      <c r="BW27" s="381">
        <v>40688</v>
      </c>
      <c r="BX27" s="259">
        <v>0</v>
      </c>
      <c r="BY27" s="259">
        <v>0</v>
      </c>
      <c r="BZ27" s="259">
        <v>0</v>
      </c>
      <c r="CA27">
        <v>4211916.49</v>
      </c>
      <c r="CB27">
        <v>4191084.07</v>
      </c>
      <c r="CC27">
        <v>11427.25</v>
      </c>
      <c r="CD27">
        <v>17087.05</v>
      </c>
      <c r="CE27">
        <v>334911.52</v>
      </c>
      <c r="CI27" s="381">
        <v>294223.52000000037</v>
      </c>
      <c r="CJ27" s="381">
        <v>40688</v>
      </c>
      <c r="CL27" s="381">
        <f t="shared" si="0"/>
        <v>0</v>
      </c>
      <c r="CM27" s="381">
        <f t="shared" si="1"/>
        <v>0</v>
      </c>
      <c r="CO27" s="381">
        <v>542567.29999999877</v>
      </c>
      <c r="CP27" s="381">
        <v>52009.5</v>
      </c>
      <c r="CR27" s="381"/>
    </row>
    <row r="28" spans="1:99">
      <c r="A28">
        <v>3303353</v>
      </c>
      <c r="B28">
        <v>3353</v>
      </c>
      <c r="C28">
        <v>43056</v>
      </c>
      <c r="D28">
        <v>92316</v>
      </c>
      <c r="E28" t="s">
        <v>5742</v>
      </c>
      <c r="F28">
        <v>369678.5</v>
      </c>
      <c r="G28">
        <v>0</v>
      </c>
      <c r="H28">
        <v>26477.75</v>
      </c>
      <c r="I28">
        <v>2979176.32</v>
      </c>
      <c r="J28">
        <v>0</v>
      </c>
      <c r="K28">
        <v>21756.63</v>
      </c>
      <c r="L28">
        <v>0</v>
      </c>
      <c r="M28">
        <v>194751</v>
      </c>
      <c r="N28">
        <v>25396.93</v>
      </c>
      <c r="O28">
        <v>0</v>
      </c>
      <c r="P28">
        <v>0</v>
      </c>
      <c r="Q28">
        <v>190045.3</v>
      </c>
      <c r="R28">
        <v>0</v>
      </c>
      <c r="S28">
        <v>0</v>
      </c>
      <c r="T28">
        <v>0</v>
      </c>
      <c r="U28">
        <v>33420.33</v>
      </c>
      <c r="V28">
        <v>0</v>
      </c>
      <c r="X28">
        <v>0</v>
      </c>
      <c r="Y28">
        <v>0</v>
      </c>
      <c r="Z28">
        <v>0</v>
      </c>
      <c r="AA28">
        <v>0</v>
      </c>
      <c r="AB28">
        <v>0</v>
      </c>
      <c r="AC28">
        <v>22982.400000000001</v>
      </c>
      <c r="AD28">
        <v>128834</v>
      </c>
      <c r="AE28">
        <v>2113996.5299999998</v>
      </c>
      <c r="AF28">
        <v>181770.98</v>
      </c>
      <c r="AG28">
        <v>290833.57</v>
      </c>
      <c r="AH28">
        <v>58166.71</v>
      </c>
      <c r="AI28">
        <v>50895.88</v>
      </c>
      <c r="AJ28">
        <v>0</v>
      </c>
      <c r="AK28">
        <v>43625.04</v>
      </c>
      <c r="AL28">
        <v>29083.360000000001</v>
      </c>
      <c r="AM28">
        <v>36354.199999999997</v>
      </c>
      <c r="AN28">
        <v>43625.04</v>
      </c>
      <c r="AO28">
        <v>47260.46</v>
      </c>
      <c r="AP28">
        <v>72708.39</v>
      </c>
      <c r="AQ28">
        <v>52713.58</v>
      </c>
      <c r="AR28">
        <v>18177.099999999999</v>
      </c>
      <c r="AS28">
        <v>72708.39</v>
      </c>
      <c r="AT28">
        <v>181770.98</v>
      </c>
      <c r="AU28">
        <v>11218.18</v>
      </c>
      <c r="AV28">
        <v>27265.65</v>
      </c>
      <c r="AW28">
        <v>32718.78</v>
      </c>
      <c r="AX28">
        <v>7270.84</v>
      </c>
      <c r="AY28">
        <v>0</v>
      </c>
      <c r="AZ28">
        <v>29083.360000000001</v>
      </c>
      <c r="BA28">
        <v>17853</v>
      </c>
      <c r="BB28">
        <v>7270.84</v>
      </c>
      <c r="BC28">
        <v>10906.26</v>
      </c>
      <c r="BD28">
        <v>181770.98</v>
      </c>
      <c r="BE28">
        <v>9088.5499999999993</v>
      </c>
      <c r="BF28">
        <v>36354.18</v>
      </c>
      <c r="BG28">
        <v>0</v>
      </c>
      <c r="BH28">
        <v>0</v>
      </c>
      <c r="BI28">
        <v>4996.38</v>
      </c>
      <c r="BJ28">
        <v>0</v>
      </c>
      <c r="BK28">
        <v>0</v>
      </c>
      <c r="BL28">
        <v>12229.65</v>
      </c>
      <c r="BM28">
        <v>0</v>
      </c>
      <c r="BN28">
        <v>4996.38</v>
      </c>
      <c r="BO28">
        <v>1000</v>
      </c>
      <c r="BP28">
        <v>0</v>
      </c>
      <c r="BQ28">
        <v>12229.65</v>
      </c>
      <c r="BR28">
        <v>4996.38</v>
      </c>
      <c r="BS28">
        <v>26477.75</v>
      </c>
      <c r="BT28" t="s">
        <v>313</v>
      </c>
      <c r="BU28" s="381">
        <v>296554.2</v>
      </c>
      <c r="BV28" s="381">
        <v>0</v>
      </c>
      <c r="BW28" s="381">
        <v>0</v>
      </c>
      <c r="BX28" s="259">
        <v>0</v>
      </c>
      <c r="BY28" s="259">
        <v>0</v>
      </c>
      <c r="BZ28" s="259">
        <v>0</v>
      </c>
      <c r="CA28">
        <v>3596362.91</v>
      </c>
      <c r="CB28">
        <v>3669487.21</v>
      </c>
      <c r="CC28">
        <v>17226.03</v>
      </c>
      <c r="CD28">
        <v>43703.78</v>
      </c>
      <c r="CE28">
        <v>296554.2</v>
      </c>
      <c r="CI28" s="381">
        <v>296554.20000000042</v>
      </c>
      <c r="CJ28" s="381">
        <v>0</v>
      </c>
      <c r="CL28" s="381">
        <f t="shared" si="0"/>
        <v>0</v>
      </c>
      <c r="CM28" s="381">
        <f t="shared" si="1"/>
        <v>0</v>
      </c>
      <c r="CO28" s="381">
        <v>148846.70000000601</v>
      </c>
      <c r="CP28" s="381">
        <v>0</v>
      </c>
      <c r="CR28" s="381"/>
    </row>
    <row r="29" spans="1:99">
      <c r="A29">
        <v>3307030</v>
      </c>
      <c r="B29">
        <v>7030</v>
      </c>
      <c r="C29">
        <v>43137</v>
      </c>
      <c r="D29">
        <v>92056</v>
      </c>
      <c r="E29" s="380" t="s">
        <v>5743</v>
      </c>
      <c r="F29">
        <v>393799.9</v>
      </c>
      <c r="G29">
        <v>0</v>
      </c>
      <c r="H29">
        <v>27896.25</v>
      </c>
      <c r="I29">
        <v>18813.080000000002</v>
      </c>
      <c r="J29">
        <v>0</v>
      </c>
      <c r="K29">
        <v>1471656.82</v>
      </c>
      <c r="L29">
        <v>0</v>
      </c>
      <c r="M29">
        <v>40825.5</v>
      </c>
      <c r="N29">
        <v>0</v>
      </c>
      <c r="O29">
        <v>0</v>
      </c>
      <c r="P29">
        <v>0</v>
      </c>
      <c r="Q29">
        <v>822056.79</v>
      </c>
      <c r="R29">
        <v>0</v>
      </c>
      <c r="S29">
        <v>0</v>
      </c>
      <c r="T29">
        <v>0</v>
      </c>
      <c r="U29">
        <v>0</v>
      </c>
      <c r="V29">
        <v>0</v>
      </c>
      <c r="X29">
        <v>0</v>
      </c>
      <c r="Y29">
        <v>0</v>
      </c>
      <c r="Z29">
        <v>0</v>
      </c>
      <c r="AA29">
        <v>0</v>
      </c>
      <c r="AB29">
        <v>0</v>
      </c>
      <c r="AC29">
        <v>28188.18</v>
      </c>
      <c r="AD29">
        <v>0</v>
      </c>
      <c r="AE29">
        <v>1423822.36</v>
      </c>
      <c r="AF29">
        <v>122743.31</v>
      </c>
      <c r="AG29">
        <v>196389.29</v>
      </c>
      <c r="AH29">
        <v>39277.86</v>
      </c>
      <c r="AI29">
        <v>34368.129999999997</v>
      </c>
      <c r="AJ29">
        <v>0</v>
      </c>
      <c r="AK29">
        <v>29458.39</v>
      </c>
      <c r="AL29">
        <v>19638.93</v>
      </c>
      <c r="AM29">
        <v>24548.66</v>
      </c>
      <c r="AN29">
        <v>29458.39</v>
      </c>
      <c r="AO29">
        <v>31913.26</v>
      </c>
      <c r="AP29">
        <v>49097.32</v>
      </c>
      <c r="AQ29">
        <v>35595.56</v>
      </c>
      <c r="AR29">
        <v>12274.33</v>
      </c>
      <c r="AS29">
        <v>49097.32</v>
      </c>
      <c r="AT29">
        <v>122743.31</v>
      </c>
      <c r="AU29">
        <v>0</v>
      </c>
      <c r="AV29">
        <v>18411.5</v>
      </c>
      <c r="AW29">
        <v>22093.8</v>
      </c>
      <c r="AX29">
        <v>4909.7299999999996</v>
      </c>
      <c r="AY29">
        <v>3682.3</v>
      </c>
      <c r="AZ29">
        <v>19638.93</v>
      </c>
      <c r="BA29">
        <v>3529.99</v>
      </c>
      <c r="BB29">
        <v>4909.7299999999996</v>
      </c>
      <c r="BC29">
        <v>7364.6</v>
      </c>
      <c r="BD29">
        <v>122743.31</v>
      </c>
      <c r="BE29">
        <v>6137.17</v>
      </c>
      <c r="BF29">
        <v>24548.65</v>
      </c>
      <c r="BG29">
        <v>0</v>
      </c>
      <c r="BH29">
        <v>0</v>
      </c>
      <c r="BI29">
        <v>6153.02</v>
      </c>
      <c r="BJ29">
        <v>0</v>
      </c>
      <c r="BK29">
        <v>0</v>
      </c>
      <c r="BL29">
        <v>7594.38</v>
      </c>
      <c r="BM29">
        <v>0</v>
      </c>
      <c r="BN29">
        <v>6153.02</v>
      </c>
      <c r="BO29">
        <v>1000</v>
      </c>
      <c r="BP29">
        <v>0</v>
      </c>
      <c r="BQ29">
        <v>0</v>
      </c>
      <c r="BR29">
        <v>19943.14</v>
      </c>
      <c r="BS29">
        <v>21700.51</v>
      </c>
      <c r="BT29" t="s">
        <v>314</v>
      </c>
      <c r="BU29" s="381">
        <v>310791.12</v>
      </c>
      <c r="BV29" s="381">
        <v>0</v>
      </c>
      <c r="BW29" s="381">
        <v>0</v>
      </c>
      <c r="BX29" s="259">
        <v>0</v>
      </c>
      <c r="BY29" s="259">
        <v>0</v>
      </c>
      <c r="BZ29" s="259">
        <v>0</v>
      </c>
      <c r="CA29">
        <v>2381540.37</v>
      </c>
      <c r="CB29">
        <v>2464549.15</v>
      </c>
      <c r="CC29">
        <v>13747.4</v>
      </c>
      <c r="CD29">
        <v>41643.65</v>
      </c>
      <c r="CE29">
        <v>310791.12</v>
      </c>
      <c r="CI29" s="381">
        <v>310791.12999999966</v>
      </c>
      <c r="CJ29" s="381">
        <v>0</v>
      </c>
      <c r="CL29" s="381">
        <f t="shared" si="0"/>
        <v>9.9999996600672603E-3</v>
      </c>
      <c r="CM29" s="381">
        <f t="shared" si="1"/>
        <v>0</v>
      </c>
      <c r="CO29" s="381">
        <v>555829.35000000219</v>
      </c>
      <c r="CP29" s="381">
        <v>7543.75</v>
      </c>
      <c r="CR29" s="381">
        <f>CL29</f>
        <v>9.9999996600672603E-3</v>
      </c>
    </row>
    <row r="30" spans="1:99">
      <c r="A30">
        <v>3301002</v>
      </c>
      <c r="B30">
        <v>1002</v>
      </c>
      <c r="C30">
        <v>42993</v>
      </c>
      <c r="D30">
        <v>92452</v>
      </c>
      <c r="E30" t="s">
        <v>5744</v>
      </c>
      <c r="F30">
        <v>813254.9</v>
      </c>
      <c r="G30">
        <v>0</v>
      </c>
      <c r="H30">
        <v>23076.84</v>
      </c>
      <c r="I30">
        <v>628974.84</v>
      </c>
      <c r="J30">
        <v>0</v>
      </c>
      <c r="K30">
        <v>0</v>
      </c>
      <c r="L30">
        <v>0</v>
      </c>
      <c r="M30">
        <v>0</v>
      </c>
      <c r="N30">
        <v>0</v>
      </c>
      <c r="O30">
        <v>0</v>
      </c>
      <c r="P30">
        <v>0</v>
      </c>
      <c r="Q30">
        <v>0</v>
      </c>
      <c r="R30">
        <v>0</v>
      </c>
      <c r="S30">
        <v>0</v>
      </c>
      <c r="T30">
        <v>0</v>
      </c>
      <c r="U30">
        <v>369.7</v>
      </c>
      <c r="V30">
        <v>0</v>
      </c>
      <c r="X30">
        <v>0</v>
      </c>
      <c r="Y30">
        <v>0</v>
      </c>
      <c r="Z30">
        <v>0</v>
      </c>
      <c r="AA30">
        <v>0</v>
      </c>
      <c r="AB30">
        <v>0</v>
      </c>
      <c r="AC30">
        <v>0</v>
      </c>
      <c r="AD30">
        <v>0</v>
      </c>
      <c r="AE30">
        <v>727538.9</v>
      </c>
      <c r="AF30">
        <v>62557.09</v>
      </c>
      <c r="AG30">
        <v>100091.34</v>
      </c>
      <c r="AH30">
        <v>20018.27</v>
      </c>
      <c r="AI30">
        <v>17515.98</v>
      </c>
      <c r="AJ30">
        <v>0</v>
      </c>
      <c r="AK30">
        <v>15013.7</v>
      </c>
      <c r="AL30">
        <v>10009.129999999999</v>
      </c>
      <c r="AM30">
        <v>12511.42</v>
      </c>
      <c r="AN30">
        <v>15013.7</v>
      </c>
      <c r="AO30">
        <v>16264.84</v>
      </c>
      <c r="AP30">
        <v>25022.83</v>
      </c>
      <c r="AQ30">
        <v>18141.55</v>
      </c>
      <c r="AR30">
        <v>6255.71</v>
      </c>
      <c r="AS30">
        <v>25022.83</v>
      </c>
      <c r="AT30">
        <v>62557.09</v>
      </c>
      <c r="AU30">
        <v>0</v>
      </c>
      <c r="AV30">
        <v>9383.56</v>
      </c>
      <c r="AW30">
        <v>11260.28</v>
      </c>
      <c r="AX30">
        <v>2502.2800000000002</v>
      </c>
      <c r="AY30">
        <v>0</v>
      </c>
      <c r="AZ30">
        <v>10009.129999999999</v>
      </c>
      <c r="BA30">
        <v>3135</v>
      </c>
      <c r="BB30">
        <v>2502.2800000000002</v>
      </c>
      <c r="BC30">
        <v>3753.43</v>
      </c>
      <c r="BD30">
        <v>62557.09</v>
      </c>
      <c r="BE30">
        <v>3127.85</v>
      </c>
      <c r="BF30">
        <v>12511.42</v>
      </c>
      <c r="BG30">
        <v>0</v>
      </c>
      <c r="BH30">
        <v>0</v>
      </c>
      <c r="BI30">
        <v>23678.85</v>
      </c>
      <c r="BJ30">
        <v>0</v>
      </c>
      <c r="BK30">
        <v>0</v>
      </c>
      <c r="BL30">
        <v>4938.25</v>
      </c>
      <c r="BM30">
        <v>46755.69</v>
      </c>
      <c r="BN30">
        <v>23678.85</v>
      </c>
      <c r="BO30">
        <v>1000</v>
      </c>
      <c r="BP30">
        <v>0</v>
      </c>
      <c r="BQ30">
        <v>4938.25</v>
      </c>
      <c r="BR30">
        <v>0</v>
      </c>
      <c r="BS30">
        <v>93511.38</v>
      </c>
      <c r="BT30" t="s">
        <v>315</v>
      </c>
      <c r="BU30" s="381">
        <v>164643.89000000001</v>
      </c>
      <c r="BV30" s="381">
        <v>0</v>
      </c>
      <c r="BW30" s="381">
        <v>0</v>
      </c>
      <c r="BX30" s="259">
        <v>0</v>
      </c>
      <c r="BY30" s="259">
        <v>0</v>
      </c>
      <c r="BZ30" s="259">
        <v>0</v>
      </c>
      <c r="CA30">
        <v>629344.54</v>
      </c>
      <c r="CB30">
        <v>1277955.55</v>
      </c>
      <c r="CC30">
        <v>75372.789999999994</v>
      </c>
      <c r="CD30">
        <v>98449.63</v>
      </c>
      <c r="CE30">
        <v>164643.89000000001</v>
      </c>
      <c r="CI30" s="381">
        <v>164643.89000000007</v>
      </c>
      <c r="CJ30" s="381">
        <v>40338</v>
      </c>
      <c r="CL30" s="381">
        <f t="shared" si="0"/>
        <v>0</v>
      </c>
      <c r="CM30" s="381">
        <f t="shared" si="1"/>
        <v>40338</v>
      </c>
      <c r="CO30" s="381">
        <v>293856.1900000007</v>
      </c>
      <c r="CP30" s="381">
        <v>45276.25</v>
      </c>
      <c r="CR30" s="381"/>
      <c r="CT30" s="259">
        <f>IF(CM30&gt;0,CM30,0)</f>
        <v>40338</v>
      </c>
      <c r="CU30" s="259">
        <f>IF(CM30&lt;0,CM30,0)</f>
        <v>0</v>
      </c>
    </row>
    <row r="31" spans="1:99">
      <c r="A31">
        <v>3302238</v>
      </c>
      <c r="B31">
        <v>2238</v>
      </c>
      <c r="C31">
        <v>43035</v>
      </c>
      <c r="D31">
        <v>92362</v>
      </c>
      <c r="E31" t="s">
        <v>5745</v>
      </c>
      <c r="F31">
        <v>227512.9</v>
      </c>
      <c r="G31">
        <v>0</v>
      </c>
      <c r="H31">
        <v>30489.360000000001</v>
      </c>
      <c r="I31">
        <v>1036833.96</v>
      </c>
      <c r="J31">
        <v>0</v>
      </c>
      <c r="K31">
        <v>11025</v>
      </c>
      <c r="L31">
        <v>0</v>
      </c>
      <c r="M31">
        <v>104645.5</v>
      </c>
      <c r="N31">
        <v>0</v>
      </c>
      <c r="O31">
        <v>0</v>
      </c>
      <c r="P31">
        <v>0</v>
      </c>
      <c r="Q31">
        <v>66657.41</v>
      </c>
      <c r="R31">
        <v>11.49</v>
      </c>
      <c r="S31">
        <v>0</v>
      </c>
      <c r="T31">
        <v>0</v>
      </c>
      <c r="U31">
        <v>3650.24</v>
      </c>
      <c r="V31">
        <v>0</v>
      </c>
      <c r="X31">
        <v>0</v>
      </c>
      <c r="Y31">
        <v>0</v>
      </c>
      <c r="Z31">
        <v>0</v>
      </c>
      <c r="AA31">
        <v>0</v>
      </c>
      <c r="AB31">
        <v>0</v>
      </c>
      <c r="AC31">
        <v>15660.12</v>
      </c>
      <c r="AD31">
        <v>59745</v>
      </c>
      <c r="AE31">
        <v>832603.2</v>
      </c>
      <c r="AF31">
        <v>71590.990000000005</v>
      </c>
      <c r="AG31">
        <v>114545.58</v>
      </c>
      <c r="AH31">
        <v>22909.119999999999</v>
      </c>
      <c r="AI31">
        <v>20045.48</v>
      </c>
      <c r="AJ31">
        <v>0</v>
      </c>
      <c r="AK31">
        <v>17181.84</v>
      </c>
      <c r="AL31">
        <v>11454.56</v>
      </c>
      <c r="AM31">
        <v>14318.2</v>
      </c>
      <c r="AN31">
        <v>17181.84</v>
      </c>
      <c r="AO31">
        <v>18613.66</v>
      </c>
      <c r="AP31">
        <v>28636.400000000001</v>
      </c>
      <c r="AQ31">
        <v>20761.39</v>
      </c>
      <c r="AR31">
        <v>7159.1</v>
      </c>
      <c r="AS31">
        <v>28636.400000000001</v>
      </c>
      <c r="AT31">
        <v>71590.990000000005</v>
      </c>
      <c r="AU31">
        <v>13255.07</v>
      </c>
      <c r="AV31">
        <v>10738.65</v>
      </c>
      <c r="AW31">
        <v>12886.38</v>
      </c>
      <c r="AX31">
        <v>2863.64</v>
      </c>
      <c r="AY31">
        <v>0</v>
      </c>
      <c r="AZ31">
        <v>11454.56</v>
      </c>
      <c r="BA31">
        <v>4895</v>
      </c>
      <c r="BB31">
        <v>2863.64</v>
      </c>
      <c r="BC31">
        <v>4295.46</v>
      </c>
      <c r="BD31">
        <v>71590.990000000005</v>
      </c>
      <c r="BE31">
        <v>3579.55</v>
      </c>
      <c r="BF31">
        <v>14318.15</v>
      </c>
      <c r="BG31">
        <v>0</v>
      </c>
      <c r="BH31">
        <v>0</v>
      </c>
      <c r="BI31">
        <v>0</v>
      </c>
      <c r="BJ31">
        <v>0</v>
      </c>
      <c r="BK31">
        <v>0</v>
      </c>
      <c r="BL31">
        <v>6002.5</v>
      </c>
      <c r="BM31">
        <v>0</v>
      </c>
      <c r="BN31">
        <v>0</v>
      </c>
      <c r="BO31">
        <v>1000</v>
      </c>
      <c r="BP31">
        <v>0</v>
      </c>
      <c r="BQ31">
        <v>0</v>
      </c>
      <c r="BR31">
        <v>8032.71</v>
      </c>
      <c r="BS31">
        <v>0</v>
      </c>
      <c r="BT31" t="s">
        <v>316</v>
      </c>
      <c r="BU31" s="381">
        <v>75771.78</v>
      </c>
      <c r="BV31" s="381">
        <v>0</v>
      </c>
      <c r="BW31" s="381">
        <v>28459.15</v>
      </c>
      <c r="BX31" s="259">
        <v>0</v>
      </c>
      <c r="BY31" s="259">
        <v>0</v>
      </c>
      <c r="BZ31" s="259">
        <v>0</v>
      </c>
      <c r="CA31">
        <v>1298228.72</v>
      </c>
      <c r="CB31">
        <v>1449969.84</v>
      </c>
      <c r="CC31">
        <v>6002.5</v>
      </c>
      <c r="CD31">
        <v>8032.71</v>
      </c>
      <c r="CE31">
        <v>104230.93</v>
      </c>
      <c r="CI31" s="381">
        <v>75771.780000000144</v>
      </c>
      <c r="CJ31" s="381">
        <v>28459.15</v>
      </c>
      <c r="CL31" s="381">
        <f t="shared" si="0"/>
        <v>1.4551915228366852E-10</v>
      </c>
      <c r="CM31" s="381">
        <f t="shared" si="1"/>
        <v>0</v>
      </c>
      <c r="CO31" s="381">
        <v>0</v>
      </c>
      <c r="CP31" s="381">
        <v>17017.650000000001</v>
      </c>
      <c r="CR31" s="381">
        <f>CL31</f>
        <v>1.4551915228366852E-10</v>
      </c>
    </row>
    <row r="32" spans="1:99">
      <c r="A32">
        <v>3302236</v>
      </c>
      <c r="B32">
        <v>2236</v>
      </c>
      <c r="C32">
        <v>43083</v>
      </c>
      <c r="D32">
        <v>92361</v>
      </c>
      <c r="E32" t="s">
        <v>5746</v>
      </c>
      <c r="F32">
        <v>221151.9</v>
      </c>
      <c r="G32">
        <v>0</v>
      </c>
      <c r="H32">
        <v>22903.02</v>
      </c>
      <c r="I32">
        <v>1266148.1499999999</v>
      </c>
      <c r="J32">
        <v>0</v>
      </c>
      <c r="K32">
        <v>41495</v>
      </c>
      <c r="L32">
        <v>0</v>
      </c>
      <c r="M32">
        <v>176011</v>
      </c>
      <c r="N32">
        <v>1200</v>
      </c>
      <c r="O32">
        <v>0</v>
      </c>
      <c r="P32">
        <v>0</v>
      </c>
      <c r="Q32">
        <v>5218.38</v>
      </c>
      <c r="R32">
        <v>13284.58</v>
      </c>
      <c r="S32">
        <v>0</v>
      </c>
      <c r="T32">
        <v>0</v>
      </c>
      <c r="U32">
        <v>16382.4</v>
      </c>
      <c r="V32">
        <v>0</v>
      </c>
      <c r="X32">
        <v>0</v>
      </c>
      <c r="Y32">
        <v>0</v>
      </c>
      <c r="Z32">
        <v>0</v>
      </c>
      <c r="AA32">
        <v>0</v>
      </c>
      <c r="AB32">
        <v>0</v>
      </c>
      <c r="AC32">
        <v>30174.16</v>
      </c>
      <c r="AD32">
        <v>18213</v>
      </c>
      <c r="AE32">
        <v>936056.6</v>
      </c>
      <c r="AF32">
        <v>80486.38</v>
      </c>
      <c r="AG32">
        <v>128778.21</v>
      </c>
      <c r="AH32">
        <v>25755.64</v>
      </c>
      <c r="AI32">
        <v>22536.19</v>
      </c>
      <c r="AJ32">
        <v>0</v>
      </c>
      <c r="AK32">
        <v>19316.73</v>
      </c>
      <c r="AL32">
        <v>12877.82</v>
      </c>
      <c r="AM32">
        <v>16097.28</v>
      </c>
      <c r="AN32">
        <v>19316.73</v>
      </c>
      <c r="AO32">
        <v>20926.46</v>
      </c>
      <c r="AP32">
        <v>32194.55</v>
      </c>
      <c r="AQ32">
        <v>23341.05</v>
      </c>
      <c r="AR32">
        <v>8048.64</v>
      </c>
      <c r="AS32">
        <v>32194.55</v>
      </c>
      <c r="AT32">
        <v>80486.38</v>
      </c>
      <c r="AU32">
        <v>15560.29</v>
      </c>
      <c r="AV32">
        <v>12072.96</v>
      </c>
      <c r="AW32">
        <v>14487.55</v>
      </c>
      <c r="AX32">
        <v>3219.46</v>
      </c>
      <c r="AY32">
        <v>0</v>
      </c>
      <c r="AZ32">
        <v>12877.82</v>
      </c>
      <c r="BA32">
        <v>4895</v>
      </c>
      <c r="BB32">
        <v>3219.46</v>
      </c>
      <c r="BC32">
        <v>4829.18</v>
      </c>
      <c r="BD32">
        <v>80486.38</v>
      </c>
      <c r="BE32">
        <v>4024.32</v>
      </c>
      <c r="BF32">
        <v>16097.26</v>
      </c>
      <c r="BG32">
        <v>0</v>
      </c>
      <c r="BH32">
        <v>0</v>
      </c>
      <c r="BI32">
        <v>0</v>
      </c>
      <c r="BJ32">
        <v>0</v>
      </c>
      <c r="BK32">
        <v>0</v>
      </c>
      <c r="BL32">
        <v>6463.75</v>
      </c>
      <c r="BM32">
        <v>0</v>
      </c>
      <c r="BN32">
        <v>0</v>
      </c>
      <c r="BO32">
        <v>1000</v>
      </c>
      <c r="BP32">
        <v>0</v>
      </c>
      <c r="BQ32">
        <v>0</v>
      </c>
      <c r="BR32">
        <v>9552.2199999999993</v>
      </c>
      <c r="BS32">
        <v>0</v>
      </c>
      <c r="BT32" t="s">
        <v>317</v>
      </c>
      <c r="BU32" s="381">
        <v>159095.67999999999</v>
      </c>
      <c r="BV32" s="381">
        <v>0</v>
      </c>
      <c r="BW32" s="381">
        <v>19814.55</v>
      </c>
      <c r="BX32" s="259">
        <v>0</v>
      </c>
      <c r="BY32" s="259">
        <v>0</v>
      </c>
      <c r="BZ32" s="259">
        <v>0</v>
      </c>
      <c r="CA32">
        <v>1568126.67</v>
      </c>
      <c r="CB32">
        <v>1630182.89</v>
      </c>
      <c r="CC32">
        <v>6463.75</v>
      </c>
      <c r="CD32">
        <v>9552.2199999999993</v>
      </c>
      <c r="CE32">
        <v>178910.23</v>
      </c>
      <c r="CI32" s="381">
        <v>159095.68000000008</v>
      </c>
      <c r="CJ32" s="381">
        <v>19814.550000000003</v>
      </c>
      <c r="CL32" s="381">
        <f t="shared" si="0"/>
        <v>0</v>
      </c>
      <c r="CM32" s="381">
        <f t="shared" si="1"/>
        <v>0</v>
      </c>
      <c r="CO32" s="381">
        <v>306976.73000000056</v>
      </c>
      <c r="CP32" s="381">
        <v>12958.300000000003</v>
      </c>
      <c r="CR32" s="381"/>
    </row>
    <row r="33" spans="1:99">
      <c r="A33">
        <v>3302465</v>
      </c>
      <c r="B33">
        <v>2465</v>
      </c>
      <c r="C33">
        <v>43155</v>
      </c>
      <c r="D33">
        <v>92355</v>
      </c>
      <c r="E33" t="s">
        <v>5747</v>
      </c>
      <c r="F33">
        <v>104127.8</v>
      </c>
      <c r="G33">
        <v>0</v>
      </c>
      <c r="H33">
        <v>28296.74</v>
      </c>
      <c r="I33">
        <v>2506086.9700000002</v>
      </c>
      <c r="J33">
        <v>0</v>
      </c>
      <c r="K33">
        <v>57317.01</v>
      </c>
      <c r="L33">
        <v>0</v>
      </c>
      <c r="M33">
        <v>175296.5</v>
      </c>
      <c r="N33">
        <v>1200</v>
      </c>
      <c r="O33">
        <v>0</v>
      </c>
      <c r="P33">
        <v>0</v>
      </c>
      <c r="Q33">
        <v>110.52</v>
      </c>
      <c r="R33">
        <v>0</v>
      </c>
      <c r="S33">
        <v>0</v>
      </c>
      <c r="T33">
        <v>0</v>
      </c>
      <c r="U33">
        <v>16630.04</v>
      </c>
      <c r="V33">
        <v>65821.990000000005</v>
      </c>
      <c r="X33">
        <v>0</v>
      </c>
      <c r="Y33">
        <v>0</v>
      </c>
      <c r="Z33">
        <v>0</v>
      </c>
      <c r="AA33">
        <v>0</v>
      </c>
      <c r="AB33">
        <v>0</v>
      </c>
      <c r="AC33">
        <v>27245</v>
      </c>
      <c r="AD33">
        <v>80609</v>
      </c>
      <c r="AE33">
        <v>1624242.94</v>
      </c>
      <c r="AF33">
        <v>139659.75</v>
      </c>
      <c r="AG33">
        <v>223455.61</v>
      </c>
      <c r="AH33">
        <v>44691.12</v>
      </c>
      <c r="AI33">
        <v>39104.730000000003</v>
      </c>
      <c r="AJ33">
        <v>0</v>
      </c>
      <c r="AK33">
        <v>33518.339999999997</v>
      </c>
      <c r="AL33">
        <v>22345.56</v>
      </c>
      <c r="AM33">
        <v>27931.95</v>
      </c>
      <c r="AN33">
        <v>33518.339999999997</v>
      </c>
      <c r="AO33">
        <v>36311.54</v>
      </c>
      <c r="AP33">
        <v>55863.9</v>
      </c>
      <c r="AQ33">
        <v>40501.33</v>
      </c>
      <c r="AR33">
        <v>13965.98</v>
      </c>
      <c r="AS33">
        <v>55863.9</v>
      </c>
      <c r="AT33">
        <v>139659.75</v>
      </c>
      <c r="AU33">
        <v>46033.17</v>
      </c>
      <c r="AV33">
        <v>20948.96</v>
      </c>
      <c r="AW33">
        <v>25138.76</v>
      </c>
      <c r="AX33">
        <v>5586.39</v>
      </c>
      <c r="AY33">
        <v>0</v>
      </c>
      <c r="AZ33">
        <v>22345.56</v>
      </c>
      <c r="BA33">
        <v>9020</v>
      </c>
      <c r="BB33">
        <v>5586.39</v>
      </c>
      <c r="BC33">
        <v>8379.59</v>
      </c>
      <c r="BD33">
        <v>139659.75</v>
      </c>
      <c r="BE33">
        <v>6982.99</v>
      </c>
      <c r="BF33">
        <v>27931.95</v>
      </c>
      <c r="BG33">
        <v>0</v>
      </c>
      <c r="BH33">
        <v>0</v>
      </c>
      <c r="BI33">
        <v>0</v>
      </c>
      <c r="BJ33">
        <v>0</v>
      </c>
      <c r="BK33">
        <v>0</v>
      </c>
      <c r="BL33">
        <v>8974.75</v>
      </c>
      <c r="BM33">
        <v>0</v>
      </c>
      <c r="BN33">
        <v>0</v>
      </c>
      <c r="BO33">
        <v>1000</v>
      </c>
      <c r="BP33">
        <v>0</v>
      </c>
      <c r="BQ33">
        <v>0</v>
      </c>
      <c r="BR33">
        <v>3966.47</v>
      </c>
      <c r="BS33">
        <v>6316.33</v>
      </c>
      <c r="BT33" t="s">
        <v>318</v>
      </c>
      <c r="BU33" s="381">
        <v>186196.58</v>
      </c>
      <c r="BV33" s="381">
        <v>0</v>
      </c>
      <c r="BW33" s="381">
        <v>26988.69</v>
      </c>
      <c r="BX33" s="259">
        <v>0</v>
      </c>
      <c r="BY33" s="259">
        <v>0</v>
      </c>
      <c r="BZ33" s="259">
        <v>0</v>
      </c>
      <c r="CA33">
        <v>2930317.03</v>
      </c>
      <c r="CB33">
        <v>2848248.25</v>
      </c>
      <c r="CC33">
        <v>8974.75</v>
      </c>
      <c r="CD33">
        <v>10282.799999999999</v>
      </c>
      <c r="CE33">
        <v>213185.27</v>
      </c>
      <c r="CI33" s="381">
        <v>186196.57999999967</v>
      </c>
      <c r="CJ33" s="381">
        <v>26988.69</v>
      </c>
      <c r="CL33" s="381">
        <f t="shared" si="0"/>
        <v>-3.2014213502407074E-10</v>
      </c>
      <c r="CM33" s="381">
        <f t="shared" si="1"/>
        <v>0</v>
      </c>
      <c r="CO33" s="381">
        <v>144626.79000000056</v>
      </c>
      <c r="CP33" s="381">
        <v>17371.989999999998</v>
      </c>
      <c r="CR33" s="381"/>
      <c r="CS33" s="381">
        <f>CL33</f>
        <v>-3.2014213502407074E-10</v>
      </c>
    </row>
    <row r="34" spans="1:99">
      <c r="A34">
        <v>3304801</v>
      </c>
      <c r="B34">
        <v>4801</v>
      </c>
      <c r="C34">
        <v>43112</v>
      </c>
      <c r="D34">
        <v>92079</v>
      </c>
      <c r="E34" t="s">
        <v>5748</v>
      </c>
      <c r="F34">
        <v>364761.3</v>
      </c>
      <c r="G34">
        <v>0</v>
      </c>
      <c r="H34">
        <v>0</v>
      </c>
      <c r="I34">
        <v>5678226.21</v>
      </c>
      <c r="J34">
        <v>0</v>
      </c>
      <c r="K34">
        <v>106868.51</v>
      </c>
      <c r="L34">
        <v>0</v>
      </c>
      <c r="M34">
        <v>406726</v>
      </c>
      <c r="N34">
        <v>9770.7900000000009</v>
      </c>
      <c r="O34">
        <v>0</v>
      </c>
      <c r="P34">
        <v>0</v>
      </c>
      <c r="Q34">
        <v>275728.64000000001</v>
      </c>
      <c r="R34">
        <v>92054.53</v>
      </c>
      <c r="S34">
        <v>0</v>
      </c>
      <c r="T34">
        <v>0</v>
      </c>
      <c r="U34">
        <v>37505.03</v>
      </c>
      <c r="V34">
        <v>0</v>
      </c>
      <c r="X34">
        <v>0</v>
      </c>
      <c r="Y34">
        <v>0</v>
      </c>
      <c r="Z34">
        <v>0</v>
      </c>
      <c r="AA34">
        <v>0</v>
      </c>
      <c r="AB34">
        <v>0</v>
      </c>
      <c r="AC34">
        <v>148544.1</v>
      </c>
      <c r="AD34">
        <v>0</v>
      </c>
      <c r="AE34">
        <v>3876202.93</v>
      </c>
      <c r="AF34">
        <v>334155.43</v>
      </c>
      <c r="AG34">
        <v>534648.68000000005</v>
      </c>
      <c r="AH34">
        <v>106929.74</v>
      </c>
      <c r="AI34">
        <v>93563.520000000004</v>
      </c>
      <c r="AJ34">
        <v>0</v>
      </c>
      <c r="AK34">
        <v>80197.3</v>
      </c>
      <c r="AL34">
        <v>53464.87</v>
      </c>
      <c r="AM34">
        <v>66831.09</v>
      </c>
      <c r="AN34">
        <v>80197.3</v>
      </c>
      <c r="AO34">
        <v>86880.41</v>
      </c>
      <c r="AP34">
        <v>133662.17000000001</v>
      </c>
      <c r="AQ34">
        <v>96905.07</v>
      </c>
      <c r="AR34">
        <v>33415.54</v>
      </c>
      <c r="AS34">
        <v>133662.17000000001</v>
      </c>
      <c r="AT34">
        <v>334155.43</v>
      </c>
      <c r="AU34">
        <v>13481.47</v>
      </c>
      <c r="AV34">
        <v>50123.31</v>
      </c>
      <c r="AW34">
        <v>60147.98</v>
      </c>
      <c r="AX34">
        <v>13366.22</v>
      </c>
      <c r="AY34">
        <v>10024.66</v>
      </c>
      <c r="AZ34">
        <v>53464.87</v>
      </c>
      <c r="BA34">
        <v>4895</v>
      </c>
      <c r="BB34">
        <v>13366.22</v>
      </c>
      <c r="BC34">
        <v>20049.330000000002</v>
      </c>
      <c r="BD34">
        <v>334155.43</v>
      </c>
      <c r="BE34">
        <v>16707.77</v>
      </c>
      <c r="BF34">
        <v>66831.06</v>
      </c>
      <c r="BG34">
        <v>0</v>
      </c>
      <c r="BH34">
        <v>0</v>
      </c>
      <c r="BI34">
        <v>0</v>
      </c>
      <c r="BJ34">
        <v>0</v>
      </c>
      <c r="BK34">
        <v>0</v>
      </c>
      <c r="BL34">
        <v>17438.96</v>
      </c>
      <c r="BM34">
        <v>0</v>
      </c>
      <c r="BN34">
        <v>0</v>
      </c>
      <c r="BO34">
        <v>1000</v>
      </c>
      <c r="BP34">
        <v>0</v>
      </c>
      <c r="BQ34">
        <v>17438.96</v>
      </c>
      <c r="BR34">
        <v>0</v>
      </c>
      <c r="BS34">
        <v>0</v>
      </c>
      <c r="BT34" t="s">
        <v>319</v>
      </c>
      <c r="BU34" s="381">
        <v>418700.14</v>
      </c>
      <c r="BV34" s="381">
        <v>0</v>
      </c>
      <c r="BW34" s="381">
        <v>0</v>
      </c>
      <c r="BX34" s="259">
        <v>0</v>
      </c>
      <c r="BY34" s="259">
        <v>0</v>
      </c>
      <c r="BZ34" s="259">
        <v>0</v>
      </c>
      <c r="CA34">
        <v>6755423.8099999996</v>
      </c>
      <c r="CB34">
        <v>6701484.9699999997</v>
      </c>
      <c r="CC34">
        <v>17438.96</v>
      </c>
      <c r="CD34">
        <v>17438.96</v>
      </c>
      <c r="CE34">
        <v>418700.14</v>
      </c>
      <c r="CI34" s="381">
        <v>418700.14000000077</v>
      </c>
      <c r="CJ34" s="381">
        <v>0</v>
      </c>
      <c r="CL34" s="381">
        <f t="shared" si="0"/>
        <v>7.5669959187507629E-10</v>
      </c>
      <c r="CM34" s="381">
        <f t="shared" si="1"/>
        <v>0</v>
      </c>
      <c r="CO34" s="381">
        <v>228168.13000000006</v>
      </c>
      <c r="CP34" s="381">
        <v>0</v>
      </c>
      <c r="CR34" s="381">
        <f t="shared" ref="CR34:CR35" si="10">CL34</f>
        <v>7.5669959187507629E-10</v>
      </c>
    </row>
    <row r="35" spans="1:99">
      <c r="A35">
        <v>3301048</v>
      </c>
      <c r="B35">
        <v>1048</v>
      </c>
      <c r="C35">
        <v>43039</v>
      </c>
      <c r="D35">
        <v>92402</v>
      </c>
      <c r="E35" t="s">
        <v>5749</v>
      </c>
      <c r="F35">
        <v>356045.6</v>
      </c>
      <c r="G35">
        <v>0</v>
      </c>
      <c r="H35">
        <v>59319.68</v>
      </c>
      <c r="I35">
        <v>863940.17</v>
      </c>
      <c r="J35">
        <v>0</v>
      </c>
      <c r="K35">
        <v>146726.10999999999</v>
      </c>
      <c r="L35">
        <v>0</v>
      </c>
      <c r="M35">
        <v>0</v>
      </c>
      <c r="N35">
        <v>3256.93</v>
      </c>
      <c r="O35">
        <v>0</v>
      </c>
      <c r="P35">
        <v>0</v>
      </c>
      <c r="Q35">
        <v>206043.41</v>
      </c>
      <c r="R35">
        <v>0</v>
      </c>
      <c r="S35">
        <v>0</v>
      </c>
      <c r="T35">
        <v>0</v>
      </c>
      <c r="U35">
        <v>14407.5</v>
      </c>
      <c r="V35">
        <v>26350</v>
      </c>
      <c r="X35">
        <v>0</v>
      </c>
      <c r="Y35">
        <v>0</v>
      </c>
      <c r="Z35">
        <v>0</v>
      </c>
      <c r="AA35">
        <v>0</v>
      </c>
      <c r="AB35">
        <v>0</v>
      </c>
      <c r="AC35">
        <v>0</v>
      </c>
      <c r="AD35">
        <v>0</v>
      </c>
      <c r="AE35">
        <v>764553.37</v>
      </c>
      <c r="AF35">
        <v>65739.759999999995</v>
      </c>
      <c r="AG35">
        <v>105183.61</v>
      </c>
      <c r="AH35">
        <v>21036.720000000001</v>
      </c>
      <c r="AI35">
        <v>18407.13</v>
      </c>
      <c r="AJ35">
        <v>0</v>
      </c>
      <c r="AK35">
        <v>15777.54</v>
      </c>
      <c r="AL35">
        <v>10518.36</v>
      </c>
      <c r="AM35">
        <v>13147.95</v>
      </c>
      <c r="AN35">
        <v>15777.54</v>
      </c>
      <c r="AO35">
        <v>17092.34</v>
      </c>
      <c r="AP35">
        <v>26295.9</v>
      </c>
      <c r="AQ35">
        <v>19064.53</v>
      </c>
      <c r="AR35">
        <v>6573.98</v>
      </c>
      <c r="AS35">
        <v>26295.9</v>
      </c>
      <c r="AT35">
        <v>65739.759999999995</v>
      </c>
      <c r="AU35">
        <v>0</v>
      </c>
      <c r="AV35">
        <v>9860.9599999999991</v>
      </c>
      <c r="AW35">
        <v>11833.16</v>
      </c>
      <c r="AX35">
        <v>2629.59</v>
      </c>
      <c r="AY35">
        <v>0</v>
      </c>
      <c r="AZ35">
        <v>10518.36</v>
      </c>
      <c r="BA35">
        <v>3135</v>
      </c>
      <c r="BB35">
        <v>2629.59</v>
      </c>
      <c r="BC35">
        <v>3944.39</v>
      </c>
      <c r="BD35">
        <v>65739.759999999995</v>
      </c>
      <c r="BE35">
        <v>3286.99</v>
      </c>
      <c r="BF35">
        <v>13147.94</v>
      </c>
      <c r="BG35">
        <v>0</v>
      </c>
      <c r="BH35">
        <v>0</v>
      </c>
      <c r="BI35">
        <v>43744.04</v>
      </c>
      <c r="BJ35">
        <v>0</v>
      </c>
      <c r="BK35">
        <v>0</v>
      </c>
      <c r="BL35">
        <v>5269</v>
      </c>
      <c r="BM35">
        <v>0</v>
      </c>
      <c r="BN35">
        <v>43744.04</v>
      </c>
      <c r="BO35">
        <v>1000</v>
      </c>
      <c r="BP35">
        <v>0</v>
      </c>
      <c r="BQ35">
        <v>5269</v>
      </c>
      <c r="BR35">
        <v>7460</v>
      </c>
      <c r="BS35">
        <v>95603.72</v>
      </c>
      <c r="BT35" t="s">
        <v>320</v>
      </c>
      <c r="BU35" s="381">
        <v>255095.55</v>
      </c>
      <c r="BV35" s="381">
        <v>0</v>
      </c>
      <c r="BW35" s="381">
        <v>0</v>
      </c>
      <c r="BX35" s="259">
        <v>0</v>
      </c>
      <c r="BY35" s="259">
        <v>0</v>
      </c>
      <c r="BZ35" s="259">
        <v>0</v>
      </c>
      <c r="CA35">
        <v>1260724.1200000001</v>
      </c>
      <c r="CB35">
        <v>1361674.17</v>
      </c>
      <c r="CC35">
        <v>49013.04</v>
      </c>
      <c r="CD35">
        <v>108332.72</v>
      </c>
      <c r="CE35">
        <v>255095.55</v>
      </c>
      <c r="CI35" s="381">
        <v>298839.58999999973</v>
      </c>
      <c r="CJ35" s="381">
        <v>31642.18</v>
      </c>
      <c r="CL35" s="381">
        <f t="shared" si="0"/>
        <v>43744.039999999746</v>
      </c>
      <c r="CM35" s="381">
        <f t="shared" si="1"/>
        <v>31642.18</v>
      </c>
      <c r="CO35" s="381">
        <v>196971.08000000066</v>
      </c>
      <c r="CP35" s="381">
        <v>36877.43</v>
      </c>
      <c r="CR35" s="381">
        <f t="shared" si="10"/>
        <v>43744.039999999746</v>
      </c>
      <c r="CT35" s="259">
        <f>IF(CM35&gt;0,CM35,0)</f>
        <v>31642.18</v>
      </c>
      <c r="CU35" s="259">
        <f>IF(CM35&lt;0,CM35,0)</f>
        <v>0</v>
      </c>
    </row>
    <row r="36" spans="1:99">
      <c r="A36">
        <v>3302312</v>
      </c>
      <c r="B36">
        <v>2312</v>
      </c>
      <c r="C36">
        <v>42982</v>
      </c>
      <c r="D36">
        <v>92383</v>
      </c>
      <c r="E36" t="s">
        <v>5750</v>
      </c>
      <c r="F36">
        <v>10718.99</v>
      </c>
      <c r="G36">
        <v>0</v>
      </c>
      <c r="H36">
        <v>24443.64</v>
      </c>
      <c r="I36">
        <v>1996024.4</v>
      </c>
      <c r="J36">
        <v>0</v>
      </c>
      <c r="K36">
        <v>234231.78</v>
      </c>
      <c r="L36">
        <v>0</v>
      </c>
      <c r="M36">
        <v>104291</v>
      </c>
      <c r="N36">
        <v>6513.86</v>
      </c>
      <c r="O36">
        <v>0</v>
      </c>
      <c r="P36">
        <v>0</v>
      </c>
      <c r="Q36">
        <v>297978.63</v>
      </c>
      <c r="R36">
        <v>43763.18</v>
      </c>
      <c r="S36">
        <v>0</v>
      </c>
      <c r="T36">
        <v>0</v>
      </c>
      <c r="U36">
        <v>33267.81</v>
      </c>
      <c r="V36">
        <v>249.48</v>
      </c>
      <c r="X36">
        <v>0</v>
      </c>
      <c r="Y36">
        <v>0</v>
      </c>
      <c r="Z36">
        <v>0</v>
      </c>
      <c r="AA36">
        <v>0</v>
      </c>
      <c r="AB36">
        <v>0</v>
      </c>
      <c r="AC36">
        <v>7217.26</v>
      </c>
      <c r="AD36">
        <v>89771</v>
      </c>
      <c r="AE36">
        <v>1721217.56</v>
      </c>
      <c r="AF36">
        <v>147998.07</v>
      </c>
      <c r="AG36">
        <v>236796.91</v>
      </c>
      <c r="AH36">
        <v>47359.38</v>
      </c>
      <c r="AI36">
        <v>41439.46</v>
      </c>
      <c r="AJ36">
        <v>0</v>
      </c>
      <c r="AK36">
        <v>35519.54</v>
      </c>
      <c r="AL36">
        <v>23679.69</v>
      </c>
      <c r="AM36">
        <v>29599.61</v>
      </c>
      <c r="AN36">
        <v>35519.54</v>
      </c>
      <c r="AO36">
        <v>38479.5</v>
      </c>
      <c r="AP36">
        <v>59199.23</v>
      </c>
      <c r="AQ36">
        <v>42919.44</v>
      </c>
      <c r="AR36">
        <v>14799.81</v>
      </c>
      <c r="AS36">
        <v>59199.23</v>
      </c>
      <c r="AT36">
        <v>147998.07</v>
      </c>
      <c r="AU36">
        <v>29329.919999999998</v>
      </c>
      <c r="AV36">
        <v>22199.71</v>
      </c>
      <c r="AW36">
        <v>26639.65</v>
      </c>
      <c r="AX36">
        <v>5919.92</v>
      </c>
      <c r="AY36">
        <v>0</v>
      </c>
      <c r="AZ36">
        <v>23679.69</v>
      </c>
      <c r="BA36">
        <v>4895</v>
      </c>
      <c r="BB36">
        <v>5919.92</v>
      </c>
      <c r="BC36">
        <v>8879.8799999999992</v>
      </c>
      <c r="BD36">
        <v>147998.07</v>
      </c>
      <c r="BE36">
        <v>7399.9</v>
      </c>
      <c r="BF36">
        <v>29599.61</v>
      </c>
      <c r="BG36">
        <v>0</v>
      </c>
      <c r="BH36">
        <v>0</v>
      </c>
      <c r="BI36">
        <v>0</v>
      </c>
      <c r="BJ36">
        <v>0</v>
      </c>
      <c r="BK36">
        <v>0</v>
      </c>
      <c r="BL36">
        <v>8736.25</v>
      </c>
      <c r="BM36">
        <v>7281.91</v>
      </c>
      <c r="BN36">
        <v>0</v>
      </c>
      <c r="BO36">
        <v>1000</v>
      </c>
      <c r="BP36">
        <v>0</v>
      </c>
      <c r="BQ36">
        <v>0</v>
      </c>
      <c r="BR36">
        <v>0</v>
      </c>
      <c r="BS36">
        <v>0</v>
      </c>
      <c r="BT36" t="s">
        <v>321</v>
      </c>
      <c r="BU36" s="381">
        <v>0</v>
      </c>
      <c r="BV36" s="381">
        <v>-170158.95</v>
      </c>
      <c r="BW36" s="381">
        <v>40461.800000000003</v>
      </c>
      <c r="BX36" s="259">
        <v>0</v>
      </c>
      <c r="BY36" s="259">
        <v>0</v>
      </c>
      <c r="BZ36" s="259">
        <v>0</v>
      </c>
      <c r="CA36">
        <v>2813308.4</v>
      </c>
      <c r="CB36">
        <v>2994186.31</v>
      </c>
      <c r="CC36">
        <v>16018.16</v>
      </c>
      <c r="CD36">
        <v>0</v>
      </c>
      <c r="CE36">
        <v>-129697.15</v>
      </c>
      <c r="CI36" s="381">
        <v>-170158.95000000088</v>
      </c>
      <c r="CJ36" s="381">
        <v>40461.800000000003</v>
      </c>
      <c r="CL36" s="381">
        <f t="shared" si="0"/>
        <v>-8.7311491370201111E-10</v>
      </c>
      <c r="CM36" s="381">
        <f t="shared" si="1"/>
        <v>0</v>
      </c>
      <c r="CO36" s="381">
        <v>0</v>
      </c>
      <c r="CP36" s="381">
        <v>20443.610000000004</v>
      </c>
      <c r="CR36" s="381">
        <f t="shared" ref="CR36:CR37" si="11">CL36</f>
        <v>-8.7311491370201111E-10</v>
      </c>
    </row>
    <row r="37" spans="1:99">
      <c r="A37">
        <v>3301802</v>
      </c>
      <c r="B37">
        <v>1802</v>
      </c>
      <c r="C37">
        <v>43095</v>
      </c>
      <c r="D37">
        <v>92407</v>
      </c>
      <c r="E37" t="s">
        <v>5751</v>
      </c>
      <c r="F37">
        <v>-43182.400000000001</v>
      </c>
      <c r="G37">
        <v>0</v>
      </c>
      <c r="H37">
        <v>23005.759999999998</v>
      </c>
      <c r="I37">
        <v>435780.15</v>
      </c>
      <c r="J37">
        <v>0</v>
      </c>
      <c r="K37">
        <v>6383.75</v>
      </c>
      <c r="L37">
        <v>0</v>
      </c>
      <c r="M37">
        <v>0</v>
      </c>
      <c r="N37">
        <v>0</v>
      </c>
      <c r="O37">
        <v>0</v>
      </c>
      <c r="P37">
        <v>0</v>
      </c>
      <c r="Q37">
        <v>69627.61</v>
      </c>
      <c r="R37">
        <v>0</v>
      </c>
      <c r="S37">
        <v>0</v>
      </c>
      <c r="T37">
        <v>0</v>
      </c>
      <c r="U37">
        <v>17733.86</v>
      </c>
      <c r="V37">
        <v>0</v>
      </c>
      <c r="X37">
        <v>0</v>
      </c>
      <c r="Y37">
        <v>0</v>
      </c>
      <c r="Z37">
        <v>0</v>
      </c>
      <c r="AA37">
        <v>0</v>
      </c>
      <c r="AB37">
        <v>0</v>
      </c>
      <c r="AC37">
        <v>0</v>
      </c>
      <c r="AD37">
        <v>0</v>
      </c>
      <c r="AE37">
        <v>350659.03</v>
      </c>
      <c r="AF37">
        <v>30151.25</v>
      </c>
      <c r="AG37">
        <v>48242</v>
      </c>
      <c r="AH37">
        <v>9648.4</v>
      </c>
      <c r="AI37">
        <v>8442.35</v>
      </c>
      <c r="AJ37">
        <v>0</v>
      </c>
      <c r="AK37">
        <v>7236.3</v>
      </c>
      <c r="AL37">
        <v>4824.2</v>
      </c>
      <c r="AM37">
        <v>6030.25</v>
      </c>
      <c r="AN37">
        <v>7236.3</v>
      </c>
      <c r="AO37">
        <v>7839.32</v>
      </c>
      <c r="AP37">
        <v>12060.5</v>
      </c>
      <c r="AQ37">
        <v>8743.86</v>
      </c>
      <c r="AR37">
        <v>3015.12</v>
      </c>
      <c r="AS37">
        <v>12060.5</v>
      </c>
      <c r="AT37">
        <v>30151.25</v>
      </c>
      <c r="AU37">
        <v>0</v>
      </c>
      <c r="AV37">
        <v>4522.6899999999996</v>
      </c>
      <c r="AW37">
        <v>5427.22</v>
      </c>
      <c r="AX37">
        <v>1206.05</v>
      </c>
      <c r="AY37">
        <v>0</v>
      </c>
      <c r="AZ37">
        <v>4824.2</v>
      </c>
      <c r="BA37">
        <v>3135</v>
      </c>
      <c r="BB37">
        <v>1206.05</v>
      </c>
      <c r="BC37">
        <v>1809.07</v>
      </c>
      <c r="BD37">
        <v>30151.25</v>
      </c>
      <c r="BE37">
        <v>1507.56</v>
      </c>
      <c r="BF37">
        <v>6030.25</v>
      </c>
      <c r="BG37">
        <v>0</v>
      </c>
      <c r="BH37">
        <v>0</v>
      </c>
      <c r="BI37">
        <v>7648.07</v>
      </c>
      <c r="BJ37">
        <v>0</v>
      </c>
      <c r="BK37">
        <v>0</v>
      </c>
      <c r="BL37">
        <v>4725.63</v>
      </c>
      <c r="BM37">
        <v>0</v>
      </c>
      <c r="BN37">
        <v>7648.07</v>
      </c>
      <c r="BO37">
        <v>1000</v>
      </c>
      <c r="BP37">
        <v>0</v>
      </c>
      <c r="BQ37">
        <v>0</v>
      </c>
      <c r="BR37">
        <v>9600</v>
      </c>
      <c r="BS37">
        <v>25779.46</v>
      </c>
      <c r="BT37" t="s">
        <v>342</v>
      </c>
      <c r="BU37" s="381">
        <v>0</v>
      </c>
      <c r="BV37" s="381">
        <v>-127465.08</v>
      </c>
      <c r="BW37" s="381">
        <v>0</v>
      </c>
      <c r="BX37" s="259">
        <v>0</v>
      </c>
      <c r="BY37" s="259">
        <v>0</v>
      </c>
      <c r="BZ37" s="259">
        <v>0</v>
      </c>
      <c r="CA37">
        <v>529525.37</v>
      </c>
      <c r="CB37">
        <v>613808.04</v>
      </c>
      <c r="CC37">
        <v>12373.7</v>
      </c>
      <c r="CD37">
        <v>35379.46</v>
      </c>
      <c r="CE37">
        <v>-127465.08</v>
      </c>
      <c r="CI37" s="381">
        <v>-119817</v>
      </c>
      <c r="CJ37" s="381">
        <v>15621</v>
      </c>
      <c r="CL37" s="381">
        <f t="shared" si="0"/>
        <v>7648.0800000000017</v>
      </c>
      <c r="CM37" s="381">
        <f t="shared" si="1"/>
        <v>15621</v>
      </c>
      <c r="CO37" s="381">
        <v>67293</v>
      </c>
      <c r="CP37" s="381">
        <v>20329</v>
      </c>
      <c r="CR37" s="381">
        <f t="shared" si="11"/>
        <v>7648.0800000000017</v>
      </c>
      <c r="CT37" s="259">
        <f>IF(CM37&gt;0,CM37,0)</f>
        <v>15621</v>
      </c>
      <c r="CU37" s="259">
        <f>IF(CM37&lt;0,CM37,0)</f>
        <v>0</v>
      </c>
    </row>
    <row r="38" spans="1:99">
      <c r="A38">
        <v>3301100</v>
      </c>
      <c r="B38">
        <v>1100</v>
      </c>
      <c r="C38">
        <v>43080</v>
      </c>
      <c r="D38">
        <v>92404</v>
      </c>
      <c r="E38" t="s">
        <v>5752</v>
      </c>
      <c r="F38">
        <v>-327170</v>
      </c>
      <c r="G38">
        <v>0</v>
      </c>
      <c r="H38">
        <v>6955.8</v>
      </c>
      <c r="I38">
        <v>122837.89</v>
      </c>
      <c r="J38">
        <v>0</v>
      </c>
      <c r="K38">
        <v>116147.57</v>
      </c>
      <c r="L38">
        <v>0</v>
      </c>
      <c r="M38">
        <v>321863.75</v>
      </c>
      <c r="N38">
        <v>3970.79</v>
      </c>
      <c r="O38">
        <v>0</v>
      </c>
      <c r="P38">
        <v>0</v>
      </c>
      <c r="Q38">
        <v>12328020.07</v>
      </c>
      <c r="R38">
        <v>0</v>
      </c>
      <c r="S38">
        <v>0</v>
      </c>
      <c r="T38">
        <v>0</v>
      </c>
      <c r="U38">
        <v>0</v>
      </c>
      <c r="V38">
        <v>0</v>
      </c>
      <c r="X38">
        <v>0</v>
      </c>
      <c r="Y38">
        <v>0</v>
      </c>
      <c r="Z38">
        <v>0</v>
      </c>
      <c r="AA38">
        <v>0</v>
      </c>
      <c r="AB38">
        <v>0</v>
      </c>
      <c r="AC38">
        <v>251639.56</v>
      </c>
      <c r="AD38">
        <v>19617</v>
      </c>
      <c r="AE38">
        <v>6808508.0700000003</v>
      </c>
      <c r="AF38">
        <v>586940.35</v>
      </c>
      <c r="AG38">
        <v>939104.56</v>
      </c>
      <c r="AH38">
        <v>187820.91</v>
      </c>
      <c r="AI38">
        <v>164343.29999999999</v>
      </c>
      <c r="AJ38">
        <v>0</v>
      </c>
      <c r="AK38">
        <v>140865.68</v>
      </c>
      <c r="AL38">
        <v>93910.46</v>
      </c>
      <c r="AM38">
        <v>117388.07</v>
      </c>
      <c r="AN38">
        <v>140865.68</v>
      </c>
      <c r="AO38">
        <v>152604.49</v>
      </c>
      <c r="AP38">
        <v>234776.14</v>
      </c>
      <c r="AQ38">
        <v>170212.7</v>
      </c>
      <c r="AR38">
        <v>58694.04</v>
      </c>
      <c r="AS38">
        <v>234776.14</v>
      </c>
      <c r="AT38">
        <v>586940.35</v>
      </c>
      <c r="AU38">
        <v>18213.5</v>
      </c>
      <c r="AV38">
        <v>88041.05</v>
      </c>
      <c r="AW38">
        <v>105649.26</v>
      </c>
      <c r="AX38">
        <v>23477.61</v>
      </c>
      <c r="AY38">
        <v>17608.21</v>
      </c>
      <c r="AZ38">
        <v>93910.46</v>
      </c>
      <c r="BA38">
        <v>16518</v>
      </c>
      <c r="BB38">
        <v>23477.61</v>
      </c>
      <c r="BC38">
        <v>35216.42</v>
      </c>
      <c r="BD38">
        <v>586940.35</v>
      </c>
      <c r="BE38">
        <v>29347.02</v>
      </c>
      <c r="BF38">
        <v>117388.08</v>
      </c>
      <c r="BG38">
        <v>0</v>
      </c>
      <c r="BH38">
        <v>0</v>
      </c>
      <c r="BI38">
        <v>0</v>
      </c>
      <c r="BJ38">
        <v>0</v>
      </c>
      <c r="BK38">
        <v>0</v>
      </c>
      <c r="BL38">
        <v>18149.689999999999</v>
      </c>
      <c r="BM38">
        <v>67141</v>
      </c>
      <c r="BN38">
        <v>0</v>
      </c>
      <c r="BO38">
        <v>1000</v>
      </c>
      <c r="BP38">
        <v>0</v>
      </c>
      <c r="BQ38">
        <v>0</v>
      </c>
      <c r="BR38">
        <v>0</v>
      </c>
      <c r="BS38">
        <v>0</v>
      </c>
      <c r="BT38" t="s">
        <v>327</v>
      </c>
      <c r="BU38" s="381">
        <v>1063388.1200000001</v>
      </c>
      <c r="BV38" s="381">
        <v>0</v>
      </c>
      <c r="BW38" s="381">
        <v>92246.49</v>
      </c>
      <c r="BX38" s="259">
        <v>0</v>
      </c>
      <c r="BY38" s="259">
        <v>0</v>
      </c>
      <c r="BZ38" s="259">
        <v>0</v>
      </c>
      <c r="CA38">
        <v>13164096.630000001</v>
      </c>
      <c r="CB38">
        <v>11773538.51</v>
      </c>
      <c r="CC38">
        <v>85290.69</v>
      </c>
      <c r="CD38">
        <v>0</v>
      </c>
      <c r="CE38">
        <v>1155634.6100000001</v>
      </c>
      <c r="CI38" s="381">
        <v>1063388.1200000013</v>
      </c>
      <c r="CJ38" s="381">
        <v>92246.49</v>
      </c>
      <c r="CL38" s="381">
        <f t="shared" si="0"/>
        <v>0</v>
      </c>
      <c r="CM38" s="381">
        <f t="shared" si="1"/>
        <v>0</v>
      </c>
      <c r="CO38" s="381">
        <v>1082977.4099999464</v>
      </c>
      <c r="CP38" s="381">
        <v>141457.74</v>
      </c>
      <c r="CR38" s="381"/>
    </row>
    <row r="39" spans="1:99">
      <c r="A39">
        <v>3307051</v>
      </c>
      <c r="B39">
        <v>7051</v>
      </c>
      <c r="C39">
        <v>43081</v>
      </c>
      <c r="D39">
        <v>92067</v>
      </c>
      <c r="E39" t="s">
        <v>5753</v>
      </c>
      <c r="F39">
        <v>521831.9</v>
      </c>
      <c r="G39">
        <v>0</v>
      </c>
      <c r="H39">
        <v>81557.16</v>
      </c>
      <c r="I39">
        <v>29385.78</v>
      </c>
      <c r="J39">
        <v>0</v>
      </c>
      <c r="K39">
        <v>2645470.79</v>
      </c>
      <c r="L39">
        <v>0</v>
      </c>
      <c r="M39">
        <v>98941</v>
      </c>
      <c r="N39">
        <v>3456.93</v>
      </c>
      <c r="O39">
        <v>0</v>
      </c>
      <c r="P39">
        <v>0</v>
      </c>
      <c r="Q39">
        <v>156411.89000000001</v>
      </c>
      <c r="R39">
        <v>6307.7</v>
      </c>
      <c r="S39">
        <v>0</v>
      </c>
      <c r="T39">
        <v>0</v>
      </c>
      <c r="U39">
        <v>789.31</v>
      </c>
      <c r="V39">
        <v>0</v>
      </c>
      <c r="X39">
        <v>0</v>
      </c>
      <c r="Y39">
        <v>0</v>
      </c>
      <c r="Z39">
        <v>0</v>
      </c>
      <c r="AA39">
        <v>0</v>
      </c>
      <c r="AB39">
        <v>0</v>
      </c>
      <c r="AC39">
        <v>22688</v>
      </c>
      <c r="AD39">
        <v>21153</v>
      </c>
      <c r="AE39">
        <v>1652979.8</v>
      </c>
      <c r="AF39">
        <v>142498.26</v>
      </c>
      <c r="AG39">
        <v>227997.21</v>
      </c>
      <c r="AH39">
        <v>45599.44</v>
      </c>
      <c r="AI39">
        <v>39899.51</v>
      </c>
      <c r="AJ39">
        <v>0</v>
      </c>
      <c r="AK39">
        <v>34199.58</v>
      </c>
      <c r="AL39">
        <v>22799.72</v>
      </c>
      <c r="AM39">
        <v>28499.65</v>
      </c>
      <c r="AN39">
        <v>34199.58</v>
      </c>
      <c r="AO39">
        <v>37049.550000000003</v>
      </c>
      <c r="AP39">
        <v>56999.3</v>
      </c>
      <c r="AQ39">
        <v>41324.49</v>
      </c>
      <c r="AR39">
        <v>14249.83</v>
      </c>
      <c r="AS39">
        <v>56999.3</v>
      </c>
      <c r="AT39">
        <v>142498.26</v>
      </c>
      <c r="AU39">
        <v>0</v>
      </c>
      <c r="AV39">
        <v>21374.74</v>
      </c>
      <c r="AW39">
        <v>25649.69</v>
      </c>
      <c r="AX39">
        <v>5699.93</v>
      </c>
      <c r="AY39">
        <v>4274.95</v>
      </c>
      <c r="AZ39">
        <v>22799.72</v>
      </c>
      <c r="BA39">
        <v>4895</v>
      </c>
      <c r="BB39">
        <v>5699.93</v>
      </c>
      <c r="BC39">
        <v>8549.9</v>
      </c>
      <c r="BD39">
        <v>142498.26</v>
      </c>
      <c r="BE39">
        <v>7124.91</v>
      </c>
      <c r="BF39">
        <v>28499.66</v>
      </c>
      <c r="BG39">
        <v>0</v>
      </c>
      <c r="BH39">
        <v>0</v>
      </c>
      <c r="BI39">
        <v>0</v>
      </c>
      <c r="BJ39">
        <v>0</v>
      </c>
      <c r="BK39">
        <v>0</v>
      </c>
      <c r="BL39">
        <v>9670</v>
      </c>
      <c r="BM39">
        <v>0</v>
      </c>
      <c r="BN39">
        <v>0</v>
      </c>
      <c r="BO39">
        <v>1000</v>
      </c>
      <c r="BP39">
        <v>0</v>
      </c>
      <c r="BQ39">
        <v>0</v>
      </c>
      <c r="BR39">
        <v>17034.13</v>
      </c>
      <c r="BS39">
        <v>29406.26</v>
      </c>
      <c r="BT39" t="s">
        <v>322</v>
      </c>
      <c r="BU39" s="381">
        <v>651576.13</v>
      </c>
      <c r="BV39" s="381">
        <v>0</v>
      </c>
      <c r="BW39" s="381">
        <v>44786.77</v>
      </c>
      <c r="BX39" s="259">
        <v>0</v>
      </c>
      <c r="BY39" s="259">
        <v>0</v>
      </c>
      <c r="BZ39" s="259">
        <v>0</v>
      </c>
      <c r="CA39">
        <v>2984604.4</v>
      </c>
      <c r="CB39">
        <v>2854860.17</v>
      </c>
      <c r="CC39">
        <v>9670</v>
      </c>
      <c r="CD39">
        <v>46440.39</v>
      </c>
      <c r="CE39">
        <v>696362.9</v>
      </c>
      <c r="CI39" s="381">
        <v>651577</v>
      </c>
      <c r="CJ39" s="381">
        <v>9670</v>
      </c>
      <c r="CL39" s="381">
        <f t="shared" si="0"/>
        <v>0.86999999999534339</v>
      </c>
      <c r="CM39" s="381">
        <f t="shared" si="1"/>
        <v>-35116.769999999997</v>
      </c>
      <c r="CO39" s="381">
        <v>1103640.2800000003</v>
      </c>
      <c r="CP39" s="381">
        <v>2119</v>
      </c>
      <c r="CR39" s="381">
        <f>CL39</f>
        <v>0.86999999999534339</v>
      </c>
      <c r="CT39" s="259">
        <f>IF(CM39&gt;0,CM39,0)</f>
        <v>0</v>
      </c>
      <c r="CU39" s="259">
        <f>IF(CM39&lt;0,CM39,0)</f>
        <v>-35116.769999999997</v>
      </c>
    </row>
    <row r="40" spans="1:99">
      <c r="A40">
        <v>3302040</v>
      </c>
      <c r="B40">
        <v>2040</v>
      </c>
      <c r="C40">
        <v>43104</v>
      </c>
      <c r="D40">
        <v>92420</v>
      </c>
      <c r="E40" t="s">
        <v>5754</v>
      </c>
      <c r="F40">
        <v>-6427.52</v>
      </c>
      <c r="G40">
        <v>0</v>
      </c>
      <c r="H40">
        <v>19020.18</v>
      </c>
      <c r="I40">
        <v>2169104.7200000002</v>
      </c>
      <c r="J40">
        <v>0</v>
      </c>
      <c r="K40">
        <v>462269.15</v>
      </c>
      <c r="L40">
        <v>0</v>
      </c>
      <c r="M40">
        <v>128670.5</v>
      </c>
      <c r="N40">
        <v>856.93</v>
      </c>
      <c r="O40">
        <v>0</v>
      </c>
      <c r="P40">
        <v>0</v>
      </c>
      <c r="Q40">
        <v>335552.82</v>
      </c>
      <c r="R40">
        <v>0</v>
      </c>
      <c r="S40">
        <v>0</v>
      </c>
      <c r="T40">
        <v>0</v>
      </c>
      <c r="U40">
        <v>14179.09</v>
      </c>
      <c r="V40">
        <v>15</v>
      </c>
      <c r="X40">
        <v>0</v>
      </c>
      <c r="Y40">
        <v>0</v>
      </c>
      <c r="Z40">
        <v>0</v>
      </c>
      <c r="AA40">
        <v>0</v>
      </c>
      <c r="AB40">
        <v>0</v>
      </c>
      <c r="AC40">
        <v>24639.31</v>
      </c>
      <c r="AD40">
        <v>90782</v>
      </c>
      <c r="AE40">
        <v>1725546.91</v>
      </c>
      <c r="AF40">
        <v>148370.32999999999</v>
      </c>
      <c r="AG40">
        <v>237392.52</v>
      </c>
      <c r="AH40">
        <v>47478.5</v>
      </c>
      <c r="AI40">
        <v>41543.69</v>
      </c>
      <c r="AJ40">
        <v>0</v>
      </c>
      <c r="AK40">
        <v>35608.879999999997</v>
      </c>
      <c r="AL40">
        <v>23739.25</v>
      </c>
      <c r="AM40">
        <v>29674.07</v>
      </c>
      <c r="AN40">
        <v>35608.879999999997</v>
      </c>
      <c r="AO40">
        <v>38576.29</v>
      </c>
      <c r="AP40">
        <v>59348.13</v>
      </c>
      <c r="AQ40">
        <v>43027.39</v>
      </c>
      <c r="AR40">
        <v>14837.03</v>
      </c>
      <c r="AS40">
        <v>59348.13</v>
      </c>
      <c r="AT40">
        <v>148370.32999999999</v>
      </c>
      <c r="AU40">
        <v>30474.82</v>
      </c>
      <c r="AV40">
        <v>22255.55</v>
      </c>
      <c r="AW40">
        <v>26706.66</v>
      </c>
      <c r="AX40">
        <v>5934.81</v>
      </c>
      <c r="AY40">
        <v>0</v>
      </c>
      <c r="AZ40">
        <v>23739.25</v>
      </c>
      <c r="BA40">
        <v>9020</v>
      </c>
      <c r="BB40">
        <v>5934.81</v>
      </c>
      <c r="BC40">
        <v>8902.2199999999993</v>
      </c>
      <c r="BD40">
        <v>148370.32999999999</v>
      </c>
      <c r="BE40">
        <v>7418.52</v>
      </c>
      <c r="BF40">
        <v>29674.07</v>
      </c>
      <c r="BG40">
        <v>0</v>
      </c>
      <c r="BH40">
        <v>0</v>
      </c>
      <c r="BI40">
        <v>0</v>
      </c>
      <c r="BJ40">
        <v>0</v>
      </c>
      <c r="BK40">
        <v>0</v>
      </c>
      <c r="BL40">
        <v>9109.75</v>
      </c>
      <c r="BM40">
        <v>3123.29</v>
      </c>
      <c r="BN40">
        <v>0</v>
      </c>
      <c r="BO40">
        <v>1000</v>
      </c>
      <c r="BP40">
        <v>0</v>
      </c>
      <c r="BQ40">
        <v>0</v>
      </c>
      <c r="BR40">
        <v>18645.07</v>
      </c>
      <c r="BS40">
        <v>0</v>
      </c>
      <c r="BT40" t="s">
        <v>323</v>
      </c>
      <c r="BU40" s="381">
        <v>212740.63</v>
      </c>
      <c r="BV40" s="381">
        <v>0</v>
      </c>
      <c r="BW40" s="381">
        <v>12608.15</v>
      </c>
      <c r="BX40" s="259">
        <v>0</v>
      </c>
      <c r="BY40" s="259">
        <v>0</v>
      </c>
      <c r="BZ40" s="259">
        <v>0</v>
      </c>
      <c r="CA40">
        <v>3226069.52</v>
      </c>
      <c r="CB40">
        <v>3006901.37</v>
      </c>
      <c r="CC40">
        <v>12233.04</v>
      </c>
      <c r="CD40">
        <v>18645.07</v>
      </c>
      <c r="CE40">
        <v>225348.78</v>
      </c>
      <c r="CI40" s="381">
        <v>212740.62000000014</v>
      </c>
      <c r="CJ40" s="381">
        <v>12608.149999999998</v>
      </c>
      <c r="CL40" s="381">
        <f t="shared" si="0"/>
        <v>-9.9999998637940735E-3</v>
      </c>
      <c r="CM40" s="381">
        <f t="shared" si="1"/>
        <v>0</v>
      </c>
      <c r="CO40" s="381">
        <v>296517.50999999978</v>
      </c>
      <c r="CP40" s="381">
        <v>0</v>
      </c>
      <c r="CR40" s="381"/>
      <c r="CS40" s="381">
        <f t="shared" ref="CS40:CS41" si="12">CL40</f>
        <v>-9.9999998637940735E-3</v>
      </c>
    </row>
    <row r="41" spans="1:99">
      <c r="A41">
        <v>3302251</v>
      </c>
      <c r="B41">
        <v>2251</v>
      </c>
      <c r="C41">
        <v>43151</v>
      </c>
      <c r="D41">
        <v>92290</v>
      </c>
      <c r="E41" t="s">
        <v>5755</v>
      </c>
      <c r="F41">
        <v>192021.3</v>
      </c>
      <c r="G41">
        <v>0</v>
      </c>
      <c r="H41">
        <v>1109.81</v>
      </c>
      <c r="I41">
        <v>2050705.34</v>
      </c>
      <c r="J41">
        <v>0</v>
      </c>
      <c r="K41">
        <v>36907.5</v>
      </c>
      <c r="L41">
        <v>0</v>
      </c>
      <c r="M41">
        <v>115956</v>
      </c>
      <c r="N41">
        <v>1713.86</v>
      </c>
      <c r="O41">
        <v>0</v>
      </c>
      <c r="P41">
        <v>0</v>
      </c>
      <c r="Q41">
        <v>91877.36</v>
      </c>
      <c r="R41">
        <v>48141.96</v>
      </c>
      <c r="S41">
        <v>0</v>
      </c>
      <c r="T41">
        <v>0</v>
      </c>
      <c r="U41">
        <v>153587.46</v>
      </c>
      <c r="V41">
        <v>0</v>
      </c>
      <c r="X41">
        <v>0</v>
      </c>
      <c r="Y41">
        <v>0</v>
      </c>
      <c r="Z41">
        <v>0</v>
      </c>
      <c r="AA41">
        <v>0</v>
      </c>
      <c r="AB41">
        <v>0</v>
      </c>
      <c r="AC41">
        <v>7071.51</v>
      </c>
      <c r="AD41">
        <v>96339</v>
      </c>
      <c r="AE41">
        <v>1374353.35</v>
      </c>
      <c r="AF41">
        <v>118173.12</v>
      </c>
      <c r="AG41">
        <v>189076.99</v>
      </c>
      <c r="AH41">
        <v>37815.4</v>
      </c>
      <c r="AI41">
        <v>33088.47</v>
      </c>
      <c r="AJ41">
        <v>0</v>
      </c>
      <c r="AK41">
        <v>28361.55</v>
      </c>
      <c r="AL41">
        <v>18907.7</v>
      </c>
      <c r="AM41">
        <v>23634.62</v>
      </c>
      <c r="AN41">
        <v>28361.55</v>
      </c>
      <c r="AO41">
        <v>30725.01</v>
      </c>
      <c r="AP41">
        <v>47269.25</v>
      </c>
      <c r="AQ41">
        <v>34270.199999999997</v>
      </c>
      <c r="AR41">
        <v>11817.31</v>
      </c>
      <c r="AS41">
        <v>47269.25</v>
      </c>
      <c r="AT41">
        <v>118173.12</v>
      </c>
      <c r="AU41">
        <v>17301.580000000002</v>
      </c>
      <c r="AV41">
        <v>17725.97</v>
      </c>
      <c r="AW41">
        <v>21271.16</v>
      </c>
      <c r="AX41">
        <v>4726.92</v>
      </c>
      <c r="AY41">
        <v>0</v>
      </c>
      <c r="AZ41">
        <v>18907.7</v>
      </c>
      <c r="BA41">
        <v>4895</v>
      </c>
      <c r="BB41">
        <v>4726.92</v>
      </c>
      <c r="BC41">
        <v>7090.39</v>
      </c>
      <c r="BD41">
        <v>118173.12</v>
      </c>
      <c r="BE41">
        <v>5908.66</v>
      </c>
      <c r="BF41">
        <v>23634.62</v>
      </c>
      <c r="BG41">
        <v>156852.22</v>
      </c>
      <c r="BH41">
        <v>0</v>
      </c>
      <c r="BI41">
        <v>0</v>
      </c>
      <c r="BJ41">
        <v>0</v>
      </c>
      <c r="BK41">
        <v>0</v>
      </c>
      <c r="BL41">
        <v>8977</v>
      </c>
      <c r="BM41">
        <v>49574</v>
      </c>
      <c r="BN41">
        <v>0</v>
      </c>
      <c r="BO41">
        <v>1000</v>
      </c>
      <c r="BP41">
        <v>0</v>
      </c>
      <c r="BQ41">
        <v>0</v>
      </c>
      <c r="BR41">
        <v>0</v>
      </c>
      <c r="BS41">
        <v>0</v>
      </c>
      <c r="BT41" t="s">
        <v>324</v>
      </c>
      <c r="BU41" s="381">
        <v>251810.14</v>
      </c>
      <c r="BV41" s="381">
        <v>0</v>
      </c>
      <c r="BW41" s="381">
        <v>59660.81</v>
      </c>
      <c r="BX41" s="259">
        <v>0</v>
      </c>
      <c r="BY41" s="259">
        <v>0</v>
      </c>
      <c r="BZ41" s="259">
        <v>0</v>
      </c>
      <c r="CA41">
        <v>2602299.9900000002</v>
      </c>
      <c r="CB41">
        <v>2542511.15</v>
      </c>
      <c r="CC41">
        <v>58551</v>
      </c>
      <c r="CD41">
        <v>0</v>
      </c>
      <c r="CE41">
        <v>311470.95</v>
      </c>
      <c r="CI41" s="381">
        <v>251810.13999999888</v>
      </c>
      <c r="CJ41" s="381">
        <v>27939.809999999998</v>
      </c>
      <c r="CL41" s="381">
        <f t="shared" si="0"/>
        <v>-1.1350493878126144E-9</v>
      </c>
      <c r="CM41" s="381">
        <f t="shared" si="1"/>
        <v>-31721</v>
      </c>
      <c r="CO41" s="381">
        <v>338588.01999999781</v>
      </c>
      <c r="CP41" s="381">
        <v>17030.799999999996</v>
      </c>
      <c r="CR41" s="381"/>
      <c r="CS41" s="381">
        <f t="shared" si="12"/>
        <v>-1.1350493878126144E-9</v>
      </c>
      <c r="CT41" s="259">
        <f>IF(CM41&gt;0,CM41,0)</f>
        <v>0</v>
      </c>
      <c r="CU41" s="259">
        <f>IF(CM41&lt;0,CM41,0)</f>
        <v>-31721</v>
      </c>
    </row>
    <row r="42" spans="1:99">
      <c r="A42">
        <v>3303002</v>
      </c>
      <c r="B42">
        <v>3002</v>
      </c>
      <c r="C42">
        <v>43062</v>
      </c>
      <c r="D42">
        <v>92210</v>
      </c>
      <c r="E42" t="s">
        <v>5756</v>
      </c>
      <c r="F42">
        <v>423015.4</v>
      </c>
      <c r="G42">
        <v>0</v>
      </c>
      <c r="H42">
        <v>27235.46</v>
      </c>
      <c r="I42">
        <v>1331141.6200000001</v>
      </c>
      <c r="J42">
        <v>0</v>
      </c>
      <c r="K42">
        <v>31510</v>
      </c>
      <c r="L42">
        <v>0</v>
      </c>
      <c r="M42">
        <v>136771</v>
      </c>
      <c r="N42">
        <v>3256.93</v>
      </c>
      <c r="O42">
        <v>0</v>
      </c>
      <c r="P42">
        <v>0</v>
      </c>
      <c r="Q42">
        <v>16855.060000000001</v>
      </c>
      <c r="R42">
        <v>4394.84</v>
      </c>
      <c r="S42">
        <v>0</v>
      </c>
      <c r="T42">
        <v>0</v>
      </c>
      <c r="U42">
        <v>1380.59</v>
      </c>
      <c r="V42">
        <v>0</v>
      </c>
      <c r="X42">
        <v>0</v>
      </c>
      <c r="Y42">
        <v>0</v>
      </c>
      <c r="Z42">
        <v>0</v>
      </c>
      <c r="AA42">
        <v>0</v>
      </c>
      <c r="AB42">
        <v>0</v>
      </c>
      <c r="AC42">
        <v>22663.759999999998</v>
      </c>
      <c r="AD42">
        <v>32562</v>
      </c>
      <c r="AE42">
        <v>1008462.49</v>
      </c>
      <c r="AF42">
        <v>86712.17</v>
      </c>
      <c r="AG42">
        <v>138739.47</v>
      </c>
      <c r="AH42">
        <v>27747.89</v>
      </c>
      <c r="AI42">
        <v>24279.41</v>
      </c>
      <c r="AJ42">
        <v>0</v>
      </c>
      <c r="AK42">
        <v>20810.919999999998</v>
      </c>
      <c r="AL42">
        <v>13873.95</v>
      </c>
      <c r="AM42">
        <v>17342.43</v>
      </c>
      <c r="AN42">
        <v>20810.919999999998</v>
      </c>
      <c r="AO42">
        <v>22545.16</v>
      </c>
      <c r="AP42">
        <v>34684.870000000003</v>
      </c>
      <c r="AQ42">
        <v>25146.53</v>
      </c>
      <c r="AR42">
        <v>8671.2199999999993</v>
      </c>
      <c r="AS42">
        <v>34684.870000000003</v>
      </c>
      <c r="AT42">
        <v>86712.17</v>
      </c>
      <c r="AU42">
        <v>14543.36</v>
      </c>
      <c r="AV42">
        <v>13006.82</v>
      </c>
      <c r="AW42">
        <v>15608.19</v>
      </c>
      <c r="AX42">
        <v>3468.49</v>
      </c>
      <c r="AY42">
        <v>0</v>
      </c>
      <c r="AZ42">
        <v>13873.95</v>
      </c>
      <c r="BA42">
        <v>4895</v>
      </c>
      <c r="BB42">
        <v>3468.49</v>
      </c>
      <c r="BC42">
        <v>5202.7299999999996</v>
      </c>
      <c r="BD42">
        <v>86712.17</v>
      </c>
      <c r="BE42">
        <v>4335.6099999999997</v>
      </c>
      <c r="BF42">
        <v>17342.400000000001</v>
      </c>
      <c r="BG42">
        <v>0</v>
      </c>
      <c r="BH42">
        <v>0</v>
      </c>
      <c r="BI42">
        <v>0</v>
      </c>
      <c r="BJ42">
        <v>0</v>
      </c>
      <c r="BK42">
        <v>0</v>
      </c>
      <c r="BL42">
        <v>6484</v>
      </c>
      <c r="BM42">
        <v>0</v>
      </c>
      <c r="BN42">
        <v>0</v>
      </c>
      <c r="BO42">
        <v>1000</v>
      </c>
      <c r="BP42">
        <v>0</v>
      </c>
      <c r="BQ42">
        <v>0</v>
      </c>
      <c r="BR42">
        <v>0</v>
      </c>
      <c r="BS42">
        <v>0</v>
      </c>
      <c r="BT42" t="s">
        <v>325</v>
      </c>
      <c r="BU42" s="381">
        <v>249869.52</v>
      </c>
      <c r="BV42" s="381">
        <v>0</v>
      </c>
      <c r="BW42" s="381">
        <v>33719.46</v>
      </c>
      <c r="BX42" s="259">
        <v>0</v>
      </c>
      <c r="BY42" s="259">
        <v>0</v>
      </c>
      <c r="BZ42" s="259">
        <v>0</v>
      </c>
      <c r="CA42">
        <v>1580535.8</v>
      </c>
      <c r="CB42">
        <v>1753681.68</v>
      </c>
      <c r="CC42">
        <v>6484</v>
      </c>
      <c r="CD42">
        <v>0</v>
      </c>
      <c r="CE42">
        <v>283588.98</v>
      </c>
      <c r="CI42" s="381">
        <v>249869.52000000014</v>
      </c>
      <c r="CJ42" s="381">
        <v>33719.46</v>
      </c>
      <c r="CL42" s="381">
        <f t="shared" si="0"/>
        <v>0</v>
      </c>
      <c r="CM42" s="381">
        <f t="shared" si="1"/>
        <v>0</v>
      </c>
      <c r="CO42" s="381">
        <v>256325.70999999985</v>
      </c>
      <c r="CP42" s="381">
        <v>40180.06</v>
      </c>
      <c r="CR42" s="381"/>
    </row>
    <row r="43" spans="1:99">
      <c r="A43">
        <v>3303319</v>
      </c>
      <c r="B43">
        <v>3319</v>
      </c>
      <c r="C43">
        <v>42973</v>
      </c>
      <c r="D43">
        <v>92233</v>
      </c>
      <c r="E43" t="s">
        <v>5757</v>
      </c>
      <c r="F43">
        <v>117371</v>
      </c>
      <c r="G43">
        <v>0</v>
      </c>
      <c r="H43">
        <v>28571.83</v>
      </c>
      <c r="I43">
        <v>2092934.47</v>
      </c>
      <c r="J43">
        <v>0</v>
      </c>
      <c r="K43">
        <v>94598.34</v>
      </c>
      <c r="L43">
        <v>0</v>
      </c>
      <c r="M43">
        <v>221160</v>
      </c>
      <c r="N43">
        <v>856.93</v>
      </c>
      <c r="O43">
        <v>0</v>
      </c>
      <c r="P43">
        <v>0</v>
      </c>
      <c r="Q43">
        <v>14724.72</v>
      </c>
      <c r="R43">
        <v>23097.95</v>
      </c>
      <c r="S43">
        <v>0</v>
      </c>
      <c r="T43">
        <v>0</v>
      </c>
      <c r="U43">
        <v>0</v>
      </c>
      <c r="V43">
        <v>45980</v>
      </c>
      <c r="X43">
        <v>0</v>
      </c>
      <c r="Y43">
        <v>0</v>
      </c>
      <c r="Z43">
        <v>0</v>
      </c>
      <c r="AA43">
        <v>0</v>
      </c>
      <c r="AB43">
        <v>0</v>
      </c>
      <c r="AC43">
        <v>12265.13</v>
      </c>
      <c r="AD43">
        <v>62931</v>
      </c>
      <c r="AE43">
        <v>1572449.69</v>
      </c>
      <c r="AF43">
        <v>135206.34</v>
      </c>
      <c r="AG43">
        <v>216330.14</v>
      </c>
      <c r="AH43">
        <v>43266.03</v>
      </c>
      <c r="AI43">
        <v>37857.769999999997</v>
      </c>
      <c r="AJ43">
        <v>0</v>
      </c>
      <c r="AK43">
        <v>32449.52</v>
      </c>
      <c r="AL43">
        <v>21633.01</v>
      </c>
      <c r="AM43">
        <v>27041.27</v>
      </c>
      <c r="AN43">
        <v>32449.52</v>
      </c>
      <c r="AO43">
        <v>35153.65</v>
      </c>
      <c r="AP43">
        <v>54082.53</v>
      </c>
      <c r="AQ43">
        <v>39209.839999999997</v>
      </c>
      <c r="AR43">
        <v>13520.63</v>
      </c>
      <c r="AS43">
        <v>54082.53</v>
      </c>
      <c r="AT43">
        <v>135206.34</v>
      </c>
      <c r="AU43">
        <v>5094.1400000000003</v>
      </c>
      <c r="AV43">
        <v>20280.95</v>
      </c>
      <c r="AW43">
        <v>24337.14</v>
      </c>
      <c r="AX43">
        <v>5408.25</v>
      </c>
      <c r="AY43">
        <v>0</v>
      </c>
      <c r="AZ43">
        <v>21633.01</v>
      </c>
      <c r="BA43">
        <v>4895</v>
      </c>
      <c r="BB43">
        <v>5408.25</v>
      </c>
      <c r="BC43">
        <v>8112.38</v>
      </c>
      <c r="BD43">
        <v>135206.34</v>
      </c>
      <c r="BE43">
        <v>6760.32</v>
      </c>
      <c r="BF43">
        <v>27041.27</v>
      </c>
      <c r="BG43">
        <v>0</v>
      </c>
      <c r="BH43">
        <v>0</v>
      </c>
      <c r="BI43">
        <v>0</v>
      </c>
      <c r="BJ43">
        <v>0</v>
      </c>
      <c r="BK43">
        <v>0</v>
      </c>
      <c r="BL43">
        <v>9114.39</v>
      </c>
      <c r="BM43">
        <v>0</v>
      </c>
      <c r="BN43">
        <v>0</v>
      </c>
      <c r="BO43">
        <v>1000</v>
      </c>
      <c r="BP43">
        <v>0</v>
      </c>
      <c r="BQ43">
        <v>9114.39</v>
      </c>
      <c r="BR43">
        <v>0</v>
      </c>
      <c r="BS43">
        <v>28571.83</v>
      </c>
      <c r="BT43" t="s">
        <v>326</v>
      </c>
      <c r="BU43" s="381">
        <v>0</v>
      </c>
      <c r="BV43" s="381">
        <v>-28196.32</v>
      </c>
      <c r="BW43" s="381">
        <v>0</v>
      </c>
      <c r="BX43" s="259">
        <v>0</v>
      </c>
      <c r="BY43" s="259">
        <v>0</v>
      </c>
      <c r="BZ43" s="259">
        <v>0</v>
      </c>
      <c r="CA43">
        <v>2568548.54</v>
      </c>
      <c r="CB43">
        <v>2714115.86</v>
      </c>
      <c r="CC43">
        <v>9114.39</v>
      </c>
      <c r="CD43">
        <v>37686.22</v>
      </c>
      <c r="CE43">
        <v>-28196.32</v>
      </c>
      <c r="CI43" s="381">
        <v>-28196.320000000094</v>
      </c>
      <c r="CJ43" s="381">
        <v>0</v>
      </c>
      <c r="CL43" s="381">
        <f t="shared" si="0"/>
        <v>-9.4587448984384537E-11</v>
      </c>
      <c r="CM43" s="381">
        <f t="shared" si="1"/>
        <v>0</v>
      </c>
      <c r="CO43" s="381">
        <v>0</v>
      </c>
      <c r="CP43" s="381">
        <v>0</v>
      </c>
      <c r="CR43" s="381">
        <f>CL43</f>
        <v>-9.4587448984384537E-11</v>
      </c>
    </row>
    <row r="44" spans="1:99">
      <c r="A44">
        <v>3303432</v>
      </c>
      <c r="B44">
        <v>3432</v>
      </c>
      <c r="C44">
        <v>43094</v>
      </c>
      <c r="D44">
        <v>66439</v>
      </c>
      <c r="E44" t="s">
        <v>5758</v>
      </c>
      <c r="F44">
        <v>336731.7</v>
      </c>
      <c r="G44">
        <v>0</v>
      </c>
      <c r="H44">
        <v>37841.19</v>
      </c>
      <c r="I44">
        <v>5011067.33</v>
      </c>
      <c r="J44">
        <v>0</v>
      </c>
      <c r="K44">
        <v>191524.83</v>
      </c>
      <c r="L44">
        <v>0</v>
      </c>
      <c r="M44">
        <v>579091</v>
      </c>
      <c r="N44">
        <v>5827.72</v>
      </c>
      <c r="O44">
        <v>0</v>
      </c>
      <c r="P44">
        <v>0</v>
      </c>
      <c r="Q44">
        <v>317318.59999999998</v>
      </c>
      <c r="R44">
        <v>0</v>
      </c>
      <c r="S44">
        <v>0</v>
      </c>
      <c r="T44">
        <v>0</v>
      </c>
      <c r="U44">
        <v>4986.05</v>
      </c>
      <c r="V44">
        <v>0</v>
      </c>
      <c r="X44">
        <v>0</v>
      </c>
      <c r="Y44">
        <v>0</v>
      </c>
      <c r="Z44">
        <v>0</v>
      </c>
      <c r="AA44">
        <v>0</v>
      </c>
      <c r="AB44">
        <v>0</v>
      </c>
      <c r="AC44">
        <v>36723.120000000003</v>
      </c>
      <c r="AD44">
        <v>89234</v>
      </c>
      <c r="AE44">
        <v>3347237.31</v>
      </c>
      <c r="AF44">
        <v>287810.59999999998</v>
      </c>
      <c r="AG44">
        <v>460496.96</v>
      </c>
      <c r="AH44">
        <v>92099.39</v>
      </c>
      <c r="AI44">
        <v>80586.97</v>
      </c>
      <c r="AJ44">
        <v>0</v>
      </c>
      <c r="AK44">
        <v>69074.539999999994</v>
      </c>
      <c r="AL44">
        <v>46049.7</v>
      </c>
      <c r="AM44">
        <v>57562.12</v>
      </c>
      <c r="AN44">
        <v>69074.539999999994</v>
      </c>
      <c r="AO44">
        <v>74830.759999999995</v>
      </c>
      <c r="AP44">
        <v>115124.24</v>
      </c>
      <c r="AQ44">
        <v>83465.070000000007</v>
      </c>
      <c r="AR44">
        <v>28781.06</v>
      </c>
      <c r="AS44">
        <v>115124.24</v>
      </c>
      <c r="AT44">
        <v>287810.59999999998</v>
      </c>
      <c r="AU44">
        <v>32329.8</v>
      </c>
      <c r="AV44">
        <v>43171.59</v>
      </c>
      <c r="AW44">
        <v>51805.91</v>
      </c>
      <c r="AX44">
        <v>11512.42</v>
      </c>
      <c r="AY44">
        <v>0</v>
      </c>
      <c r="AZ44">
        <v>46049.7</v>
      </c>
      <c r="BA44">
        <v>23155</v>
      </c>
      <c r="BB44">
        <v>11512.42</v>
      </c>
      <c r="BC44">
        <v>17268.64</v>
      </c>
      <c r="BD44">
        <v>287810.59999999998</v>
      </c>
      <c r="BE44">
        <v>14390.53</v>
      </c>
      <c r="BF44">
        <v>57562.14</v>
      </c>
      <c r="BG44">
        <v>0</v>
      </c>
      <c r="BH44">
        <v>0</v>
      </c>
      <c r="BI44">
        <v>29312.43</v>
      </c>
      <c r="BJ44">
        <v>0</v>
      </c>
      <c r="BK44">
        <v>0</v>
      </c>
      <c r="BL44">
        <v>13551.25</v>
      </c>
      <c r="BM44">
        <v>0</v>
      </c>
      <c r="BN44">
        <v>29312.43</v>
      </c>
      <c r="BO44">
        <v>1000</v>
      </c>
      <c r="BP44">
        <v>0</v>
      </c>
      <c r="BQ44">
        <v>0</v>
      </c>
      <c r="BR44">
        <v>58565.51</v>
      </c>
      <c r="BS44">
        <v>22139.360000000001</v>
      </c>
      <c r="BT44" t="s">
        <v>328</v>
      </c>
      <c r="BU44" s="381">
        <v>731495.07</v>
      </c>
      <c r="BV44" s="381">
        <v>0</v>
      </c>
      <c r="BW44" s="381">
        <v>0</v>
      </c>
      <c r="BX44" s="259">
        <v>0</v>
      </c>
      <c r="BY44" s="259">
        <v>0</v>
      </c>
      <c r="BZ44" s="259">
        <v>0</v>
      </c>
      <c r="CA44">
        <v>6235772.6500000004</v>
      </c>
      <c r="CB44">
        <v>5841009.2800000003</v>
      </c>
      <c r="CC44">
        <v>42863.68</v>
      </c>
      <c r="CD44">
        <v>80704.87</v>
      </c>
      <c r="CE44">
        <v>731495.07</v>
      </c>
      <c r="CI44" s="381">
        <v>760807.51000000071</v>
      </c>
      <c r="CJ44" s="381">
        <v>5331.25</v>
      </c>
      <c r="CL44" s="381">
        <f t="shared" si="0"/>
        <v>29312.440000000759</v>
      </c>
      <c r="CM44" s="381">
        <f t="shared" si="1"/>
        <v>5331.25</v>
      </c>
      <c r="CO44" s="381">
        <v>684142.88999999687</v>
      </c>
      <c r="CP44" s="381">
        <v>386.75</v>
      </c>
      <c r="CR44" s="381">
        <f t="shared" ref="CR44:CR45" si="13">CL44</f>
        <v>29312.440000000759</v>
      </c>
      <c r="CT44" s="259">
        <f t="shared" ref="CT44:CT45" si="14">IF(CM44&gt;0,CM44,0)</f>
        <v>5331.25</v>
      </c>
      <c r="CU44" s="259">
        <f t="shared" ref="CU44:CU45" si="15">IF(CM44&lt;0,CM44,0)</f>
        <v>0</v>
      </c>
    </row>
    <row r="45" spans="1:99">
      <c r="A45">
        <v>3302289</v>
      </c>
      <c r="B45">
        <v>2289</v>
      </c>
      <c r="C45">
        <v>43170</v>
      </c>
      <c r="D45">
        <v>92301</v>
      </c>
      <c r="E45" t="s">
        <v>5759</v>
      </c>
      <c r="F45">
        <v>-104289</v>
      </c>
      <c r="G45">
        <v>0</v>
      </c>
      <c r="H45">
        <v>61141.09</v>
      </c>
      <c r="I45">
        <v>2026572.54</v>
      </c>
      <c r="J45">
        <v>0</v>
      </c>
      <c r="K45">
        <v>112526.26</v>
      </c>
      <c r="L45">
        <v>0</v>
      </c>
      <c r="M45">
        <v>188345.5</v>
      </c>
      <c r="N45">
        <v>400</v>
      </c>
      <c r="O45">
        <v>0</v>
      </c>
      <c r="P45">
        <v>0</v>
      </c>
      <c r="Q45">
        <v>139031.93</v>
      </c>
      <c r="R45">
        <v>0</v>
      </c>
      <c r="S45">
        <v>0</v>
      </c>
      <c r="T45">
        <v>0</v>
      </c>
      <c r="U45">
        <v>23603.72</v>
      </c>
      <c r="V45">
        <v>0</v>
      </c>
      <c r="X45">
        <v>0</v>
      </c>
      <c r="Y45">
        <v>0</v>
      </c>
      <c r="Z45">
        <v>0</v>
      </c>
      <c r="AA45">
        <v>0</v>
      </c>
      <c r="AB45">
        <v>0</v>
      </c>
      <c r="AC45">
        <v>20156.810000000001</v>
      </c>
      <c r="AD45">
        <v>73719</v>
      </c>
      <c r="AE45">
        <v>1403398.94</v>
      </c>
      <c r="AF45">
        <v>120670.59</v>
      </c>
      <c r="AG45">
        <v>193072.94</v>
      </c>
      <c r="AH45">
        <v>38614.589999999997</v>
      </c>
      <c r="AI45">
        <v>33787.760000000002</v>
      </c>
      <c r="AJ45">
        <v>0</v>
      </c>
      <c r="AK45">
        <v>28960.94</v>
      </c>
      <c r="AL45">
        <v>19307.29</v>
      </c>
      <c r="AM45">
        <v>24134.12</v>
      </c>
      <c r="AN45">
        <v>28960.94</v>
      </c>
      <c r="AO45">
        <v>31374.35</v>
      </c>
      <c r="AP45">
        <v>48268.24</v>
      </c>
      <c r="AQ45">
        <v>34994.47</v>
      </c>
      <c r="AR45">
        <v>12067.06</v>
      </c>
      <c r="AS45">
        <v>48268.24</v>
      </c>
      <c r="AT45">
        <v>120670.59</v>
      </c>
      <c r="AU45">
        <v>18982.84</v>
      </c>
      <c r="AV45">
        <v>18100.59</v>
      </c>
      <c r="AW45">
        <v>21720.71</v>
      </c>
      <c r="AX45">
        <v>4826.82</v>
      </c>
      <c r="AY45">
        <v>0</v>
      </c>
      <c r="AZ45">
        <v>19307.29</v>
      </c>
      <c r="BA45">
        <v>9020</v>
      </c>
      <c r="BB45">
        <v>4826.82</v>
      </c>
      <c r="BC45">
        <v>7240.24</v>
      </c>
      <c r="BD45">
        <v>120670.59</v>
      </c>
      <c r="BE45">
        <v>6033.53</v>
      </c>
      <c r="BF45">
        <v>24134.1</v>
      </c>
      <c r="BG45">
        <v>0</v>
      </c>
      <c r="BH45">
        <v>0</v>
      </c>
      <c r="BI45">
        <v>28397.200000000001</v>
      </c>
      <c r="BJ45">
        <v>0</v>
      </c>
      <c r="BK45">
        <v>0</v>
      </c>
      <c r="BL45">
        <v>8455</v>
      </c>
      <c r="BM45">
        <v>0</v>
      </c>
      <c r="BN45">
        <v>28397.200000000001</v>
      </c>
      <c r="BO45">
        <v>1000</v>
      </c>
      <c r="BP45">
        <v>0</v>
      </c>
      <c r="BQ45">
        <v>8455</v>
      </c>
      <c r="BR45">
        <v>22006.62</v>
      </c>
      <c r="BS45">
        <v>67531.67</v>
      </c>
      <c r="BT45" t="s">
        <v>329</v>
      </c>
      <c r="BU45" s="381">
        <v>10254.969999999999</v>
      </c>
      <c r="BV45" s="381">
        <v>0</v>
      </c>
      <c r="BW45" s="381">
        <v>0</v>
      </c>
      <c r="BX45" s="259">
        <v>0</v>
      </c>
      <c r="BY45" s="259">
        <v>0</v>
      </c>
      <c r="BZ45" s="259">
        <v>0</v>
      </c>
      <c r="CA45">
        <v>2584355.7599999998</v>
      </c>
      <c r="CB45">
        <v>2469811.79</v>
      </c>
      <c r="CC45">
        <v>36852.199999999997</v>
      </c>
      <c r="CD45">
        <v>97993.29</v>
      </c>
      <c r="CE45">
        <v>10254.969999999999</v>
      </c>
      <c r="CI45" s="381">
        <v>38652.180000000408</v>
      </c>
      <c r="CJ45" s="381">
        <v>17804.330000000002</v>
      </c>
      <c r="CL45" s="381">
        <f t="shared" si="0"/>
        <v>28397.210000000407</v>
      </c>
      <c r="CM45" s="381">
        <f t="shared" si="1"/>
        <v>17804.330000000002</v>
      </c>
      <c r="CO45" s="381">
        <v>17216.229999998824</v>
      </c>
      <c r="CP45" s="381">
        <v>7659.3500000000022</v>
      </c>
      <c r="CR45" s="381">
        <f t="shared" si="13"/>
        <v>28397.210000000407</v>
      </c>
      <c r="CT45" s="259">
        <f t="shared" si="14"/>
        <v>17804.330000000002</v>
      </c>
      <c r="CU45" s="259">
        <f t="shared" si="15"/>
        <v>0</v>
      </c>
    </row>
    <row r="46" spans="1:99">
      <c r="A46">
        <v>3302185</v>
      </c>
      <c r="B46">
        <v>2185</v>
      </c>
      <c r="C46">
        <v>43125</v>
      </c>
      <c r="D46">
        <v>92342</v>
      </c>
      <c r="E46" t="s">
        <v>5760</v>
      </c>
      <c r="F46">
        <v>223663.7</v>
      </c>
      <c r="G46">
        <v>0</v>
      </c>
      <c r="H46">
        <v>37274.870000000003</v>
      </c>
      <c r="I46">
        <v>2230375.25</v>
      </c>
      <c r="J46">
        <v>0</v>
      </c>
      <c r="K46">
        <v>86569.58</v>
      </c>
      <c r="L46">
        <v>0</v>
      </c>
      <c r="M46">
        <v>202212.75</v>
      </c>
      <c r="N46">
        <v>2056.9299999999998</v>
      </c>
      <c r="O46">
        <v>0</v>
      </c>
      <c r="P46">
        <v>0</v>
      </c>
      <c r="Q46">
        <v>737.9</v>
      </c>
      <c r="R46">
        <v>0</v>
      </c>
      <c r="S46">
        <v>0</v>
      </c>
      <c r="T46">
        <v>0</v>
      </c>
      <c r="U46">
        <v>4969.8900000000003</v>
      </c>
      <c r="V46">
        <v>0</v>
      </c>
      <c r="X46">
        <v>0</v>
      </c>
      <c r="Y46">
        <v>0</v>
      </c>
      <c r="Z46">
        <v>0</v>
      </c>
      <c r="AA46">
        <v>0</v>
      </c>
      <c r="AB46">
        <v>0</v>
      </c>
      <c r="AC46">
        <v>28498.36</v>
      </c>
      <c r="AD46">
        <v>76350</v>
      </c>
      <c r="AE46">
        <v>1584811.84</v>
      </c>
      <c r="AF46">
        <v>136269.29</v>
      </c>
      <c r="AG46">
        <v>218030.86</v>
      </c>
      <c r="AH46">
        <v>43606.17</v>
      </c>
      <c r="AI46">
        <v>38155.4</v>
      </c>
      <c r="AJ46">
        <v>0</v>
      </c>
      <c r="AK46">
        <v>32704.63</v>
      </c>
      <c r="AL46">
        <v>21803.09</v>
      </c>
      <c r="AM46">
        <v>27253.86</v>
      </c>
      <c r="AN46">
        <v>32704.63</v>
      </c>
      <c r="AO46">
        <v>35430.019999999997</v>
      </c>
      <c r="AP46">
        <v>54507.72</v>
      </c>
      <c r="AQ46">
        <v>39518.089999999997</v>
      </c>
      <c r="AR46">
        <v>13626.93</v>
      </c>
      <c r="AS46">
        <v>54507.72</v>
      </c>
      <c r="AT46">
        <v>136269.29</v>
      </c>
      <c r="AU46">
        <v>23760.83</v>
      </c>
      <c r="AV46">
        <v>20440.39</v>
      </c>
      <c r="AW46">
        <v>24528.47</v>
      </c>
      <c r="AX46">
        <v>5450.77</v>
      </c>
      <c r="AY46">
        <v>0</v>
      </c>
      <c r="AZ46">
        <v>21803.09</v>
      </c>
      <c r="BA46">
        <v>10320</v>
      </c>
      <c r="BB46">
        <v>5450.77</v>
      </c>
      <c r="BC46">
        <v>8176.16</v>
      </c>
      <c r="BD46">
        <v>136269.29</v>
      </c>
      <c r="BE46">
        <v>6813.46</v>
      </c>
      <c r="BF46">
        <v>27253.86</v>
      </c>
      <c r="BG46">
        <v>0</v>
      </c>
      <c r="BH46">
        <v>0</v>
      </c>
      <c r="BI46">
        <v>0</v>
      </c>
      <c r="BJ46">
        <v>0</v>
      </c>
      <c r="BK46">
        <v>0</v>
      </c>
      <c r="BL46">
        <v>9078.25</v>
      </c>
      <c r="BM46">
        <v>0</v>
      </c>
      <c r="BN46">
        <v>0</v>
      </c>
      <c r="BO46">
        <v>1000</v>
      </c>
      <c r="BP46">
        <v>0</v>
      </c>
      <c r="BQ46">
        <v>0</v>
      </c>
      <c r="BR46">
        <v>366</v>
      </c>
      <c r="BS46">
        <v>36407.480000000003</v>
      </c>
      <c r="BT46" t="s">
        <v>330</v>
      </c>
      <c r="BU46" s="381">
        <v>95967.73</v>
      </c>
      <c r="BV46" s="381">
        <v>0</v>
      </c>
      <c r="BW46" s="381">
        <v>9579.64</v>
      </c>
      <c r="BX46" s="259">
        <v>0</v>
      </c>
      <c r="BY46" s="259">
        <v>0</v>
      </c>
      <c r="BZ46" s="259">
        <v>0</v>
      </c>
      <c r="CA46">
        <v>2631770.66</v>
      </c>
      <c r="CB46">
        <v>2759466.63</v>
      </c>
      <c r="CC46">
        <v>9078.25</v>
      </c>
      <c r="CD46">
        <v>36773.480000000003</v>
      </c>
      <c r="CE46">
        <v>105547.37</v>
      </c>
      <c r="CI46" s="381">
        <v>95967.73000000001</v>
      </c>
      <c r="CJ46" s="381">
        <v>9579.64</v>
      </c>
      <c r="CL46" s="381">
        <f t="shared" si="0"/>
        <v>0</v>
      </c>
      <c r="CM46" s="381">
        <f t="shared" si="1"/>
        <v>0</v>
      </c>
      <c r="CO46" s="381">
        <v>111403.51999999819</v>
      </c>
      <c r="CP46" s="381">
        <v>0</v>
      </c>
      <c r="CR46" s="381"/>
    </row>
    <row r="47" spans="1:99">
      <c r="A47">
        <v>3305416</v>
      </c>
      <c r="B47">
        <v>5416</v>
      </c>
      <c r="C47">
        <v>42998</v>
      </c>
      <c r="D47">
        <v>92099</v>
      </c>
      <c r="E47" t="s">
        <v>5761</v>
      </c>
      <c r="F47">
        <v>720696.8</v>
      </c>
      <c r="G47">
        <v>0</v>
      </c>
      <c r="H47">
        <v>103419.6</v>
      </c>
      <c r="I47">
        <v>8749920.3800000008</v>
      </c>
      <c r="J47">
        <v>453003.67</v>
      </c>
      <c r="K47">
        <v>90733.39</v>
      </c>
      <c r="L47">
        <v>0</v>
      </c>
      <c r="M47">
        <v>632795</v>
      </c>
      <c r="N47">
        <v>26569.3</v>
      </c>
      <c r="O47">
        <v>0</v>
      </c>
      <c r="P47">
        <v>0</v>
      </c>
      <c r="Q47">
        <v>127481.24</v>
      </c>
      <c r="R47">
        <v>0</v>
      </c>
      <c r="S47">
        <v>42984</v>
      </c>
      <c r="T47">
        <v>0</v>
      </c>
      <c r="U47">
        <v>30661.61</v>
      </c>
      <c r="V47">
        <v>2369.98</v>
      </c>
      <c r="X47">
        <v>0</v>
      </c>
      <c r="Y47">
        <v>0</v>
      </c>
      <c r="Z47">
        <v>0</v>
      </c>
      <c r="AA47">
        <v>0</v>
      </c>
      <c r="AB47">
        <v>0</v>
      </c>
      <c r="AC47">
        <v>135978</v>
      </c>
      <c r="AD47">
        <v>0</v>
      </c>
      <c r="AE47">
        <v>6139360.7699999996</v>
      </c>
      <c r="AF47">
        <v>529255.24</v>
      </c>
      <c r="AG47">
        <v>846808.38</v>
      </c>
      <c r="AH47">
        <v>169361.68</v>
      </c>
      <c r="AI47">
        <v>148191.47</v>
      </c>
      <c r="AJ47">
        <v>0</v>
      </c>
      <c r="AK47">
        <v>127021.26</v>
      </c>
      <c r="AL47">
        <v>84680.84</v>
      </c>
      <c r="AM47">
        <v>105851.05</v>
      </c>
      <c r="AN47">
        <v>127021.26</v>
      </c>
      <c r="AO47">
        <v>137606.35999999999</v>
      </c>
      <c r="AP47">
        <v>211702.1</v>
      </c>
      <c r="AQ47">
        <v>153484.01999999999</v>
      </c>
      <c r="AR47">
        <v>52925.52</v>
      </c>
      <c r="AS47">
        <v>211702.1</v>
      </c>
      <c r="AT47">
        <v>529255.24</v>
      </c>
      <c r="AU47">
        <v>22657.56</v>
      </c>
      <c r="AV47">
        <v>79388.289999999994</v>
      </c>
      <c r="AW47">
        <v>95265.94</v>
      </c>
      <c r="AX47">
        <v>21170.21</v>
      </c>
      <c r="AY47">
        <v>15877.66</v>
      </c>
      <c r="AZ47">
        <v>84680.84</v>
      </c>
      <c r="BA47">
        <v>4895</v>
      </c>
      <c r="BB47">
        <v>21170.21</v>
      </c>
      <c r="BC47">
        <v>31755.31</v>
      </c>
      <c r="BD47">
        <v>529255.24</v>
      </c>
      <c r="BE47">
        <v>26462.76</v>
      </c>
      <c r="BF47">
        <v>105851.03</v>
      </c>
      <c r="BG47">
        <v>0</v>
      </c>
      <c r="BH47">
        <v>0</v>
      </c>
      <c r="BI47">
        <v>0</v>
      </c>
      <c r="BJ47">
        <v>0</v>
      </c>
      <c r="BK47">
        <v>0</v>
      </c>
      <c r="BL47">
        <v>24902.5</v>
      </c>
      <c r="BM47">
        <v>0</v>
      </c>
      <c r="BN47">
        <v>0</v>
      </c>
      <c r="BO47">
        <v>1000</v>
      </c>
      <c r="BP47">
        <v>0</v>
      </c>
      <c r="BQ47">
        <v>0</v>
      </c>
      <c r="BR47">
        <v>0</v>
      </c>
      <c r="BS47">
        <v>62423.49</v>
      </c>
      <c r="BT47" t="s">
        <v>331</v>
      </c>
      <c r="BU47" s="381">
        <v>400536.03</v>
      </c>
      <c r="BV47" s="381">
        <v>0</v>
      </c>
      <c r="BW47" s="381">
        <v>65898.61</v>
      </c>
      <c r="BX47" s="259">
        <v>0</v>
      </c>
      <c r="BY47" s="259">
        <v>0</v>
      </c>
      <c r="BZ47" s="259">
        <v>0</v>
      </c>
      <c r="CA47">
        <v>10292496.57</v>
      </c>
      <c r="CB47">
        <v>10612657.34</v>
      </c>
      <c r="CC47">
        <v>24902.5</v>
      </c>
      <c r="CD47">
        <v>62423.49</v>
      </c>
      <c r="CE47">
        <v>466434.64</v>
      </c>
      <c r="CI47" s="381">
        <v>400536.03000000259</v>
      </c>
      <c r="CJ47" s="381">
        <v>76713</v>
      </c>
      <c r="CL47" s="381">
        <f t="shared" si="0"/>
        <v>2.5611370801925659E-9</v>
      </c>
      <c r="CM47" s="381">
        <f t="shared" si="1"/>
        <v>10814.39</v>
      </c>
      <c r="CO47" s="381">
        <v>538377.26000000676</v>
      </c>
      <c r="CP47" s="381">
        <v>6558.1699999999983</v>
      </c>
      <c r="CR47" s="381">
        <f>CL47</f>
        <v>2.5611370801925659E-9</v>
      </c>
      <c r="CT47" s="259">
        <f>IF(CM47&gt;0,CM47,0)</f>
        <v>10814.39</v>
      </c>
      <c r="CU47" s="259">
        <f>IF(CM47&lt;0,CM47,0)</f>
        <v>0</v>
      </c>
    </row>
    <row r="48" spans="1:99">
      <c r="A48">
        <v>3302054</v>
      </c>
      <c r="B48">
        <v>2054</v>
      </c>
      <c r="C48">
        <v>43084</v>
      </c>
      <c r="D48">
        <v>92425</v>
      </c>
      <c r="E48" s="380" t="s">
        <v>5762</v>
      </c>
      <c r="F48">
        <v>73643.62</v>
      </c>
      <c r="G48">
        <v>0</v>
      </c>
      <c r="H48">
        <v>27720.1</v>
      </c>
      <c r="I48">
        <v>1872439.32</v>
      </c>
      <c r="J48">
        <v>0</v>
      </c>
      <c r="K48">
        <v>153921.35</v>
      </c>
      <c r="L48">
        <v>0</v>
      </c>
      <c r="M48">
        <v>108256.5</v>
      </c>
      <c r="N48">
        <v>5656.93</v>
      </c>
      <c r="O48">
        <v>0</v>
      </c>
      <c r="P48">
        <v>0</v>
      </c>
      <c r="Q48">
        <v>67400.59</v>
      </c>
      <c r="R48">
        <v>143312.48000000001</v>
      </c>
      <c r="S48">
        <v>0</v>
      </c>
      <c r="T48">
        <v>0</v>
      </c>
      <c r="U48">
        <v>6079.27</v>
      </c>
      <c r="V48">
        <v>0</v>
      </c>
      <c r="X48">
        <v>0</v>
      </c>
      <c r="Y48">
        <v>0</v>
      </c>
      <c r="Z48">
        <v>0</v>
      </c>
      <c r="AA48">
        <v>0</v>
      </c>
      <c r="AB48">
        <v>0</v>
      </c>
      <c r="AC48">
        <v>15871.88</v>
      </c>
      <c r="AD48">
        <v>151979</v>
      </c>
      <c r="AE48">
        <v>1384912.38</v>
      </c>
      <c r="AF48">
        <v>119081.03</v>
      </c>
      <c r="AG48">
        <v>190529.65</v>
      </c>
      <c r="AH48">
        <v>38105.93</v>
      </c>
      <c r="AI48">
        <v>33342.69</v>
      </c>
      <c r="AJ48">
        <v>0</v>
      </c>
      <c r="AK48">
        <v>28579.45</v>
      </c>
      <c r="AL48">
        <v>19052.96</v>
      </c>
      <c r="AM48">
        <v>23816.21</v>
      </c>
      <c r="AN48">
        <v>28579.45</v>
      </c>
      <c r="AO48">
        <v>30961.07</v>
      </c>
      <c r="AP48">
        <v>47632.41</v>
      </c>
      <c r="AQ48">
        <v>34533.5</v>
      </c>
      <c r="AR48">
        <v>11908.1</v>
      </c>
      <c r="AS48">
        <v>47632.41</v>
      </c>
      <c r="AT48">
        <v>119081.03</v>
      </c>
      <c r="AU48">
        <v>13818.51</v>
      </c>
      <c r="AV48">
        <v>17862.150000000001</v>
      </c>
      <c r="AW48">
        <v>21434.59</v>
      </c>
      <c r="AX48">
        <v>4763.24</v>
      </c>
      <c r="AY48">
        <v>0</v>
      </c>
      <c r="AZ48">
        <v>19052.96</v>
      </c>
      <c r="BA48">
        <v>4895</v>
      </c>
      <c r="BB48">
        <v>4763.24</v>
      </c>
      <c r="BC48">
        <v>7144.86</v>
      </c>
      <c r="BD48">
        <v>119081.03</v>
      </c>
      <c r="BE48">
        <v>5954.05</v>
      </c>
      <c r="BF48">
        <v>23816.22</v>
      </c>
      <c r="BG48">
        <v>0</v>
      </c>
      <c r="BH48">
        <v>0</v>
      </c>
      <c r="BI48">
        <v>0</v>
      </c>
      <c r="BJ48">
        <v>0</v>
      </c>
      <c r="BK48">
        <v>0</v>
      </c>
      <c r="BL48">
        <v>8394.25</v>
      </c>
      <c r="BM48">
        <v>0</v>
      </c>
      <c r="BN48">
        <v>0</v>
      </c>
      <c r="BO48">
        <v>1000</v>
      </c>
      <c r="BP48">
        <v>0</v>
      </c>
      <c r="BQ48">
        <v>0</v>
      </c>
      <c r="BR48">
        <v>1584.71</v>
      </c>
      <c r="BS48">
        <v>0</v>
      </c>
      <c r="BT48" t="s">
        <v>335</v>
      </c>
      <c r="BU48" s="381">
        <v>198226.82</v>
      </c>
      <c r="BV48" s="381">
        <v>0</v>
      </c>
      <c r="BW48" s="381">
        <v>34529.64</v>
      </c>
      <c r="BX48" s="259">
        <v>0</v>
      </c>
      <c r="BY48" s="259">
        <v>0</v>
      </c>
      <c r="BZ48" s="259">
        <v>0</v>
      </c>
      <c r="CA48">
        <v>2524917.3199999998</v>
      </c>
      <c r="CB48">
        <v>2400334.12</v>
      </c>
      <c r="CC48">
        <v>8394.25</v>
      </c>
      <c r="CD48">
        <v>1584.71</v>
      </c>
      <c r="CE48">
        <v>232756.46</v>
      </c>
      <c r="CI48" s="381">
        <v>198226.82000000018</v>
      </c>
      <c r="CJ48" s="381">
        <v>34529.64</v>
      </c>
      <c r="CL48" s="381">
        <f t="shared" si="0"/>
        <v>0</v>
      </c>
      <c r="CM48" s="381">
        <f t="shared" si="1"/>
        <v>0</v>
      </c>
      <c r="CO48" s="381">
        <v>136206.45000000054</v>
      </c>
      <c r="CP48" s="381">
        <v>42930.64</v>
      </c>
      <c r="CR48" s="381"/>
    </row>
    <row r="49" spans="1:99">
      <c r="A49">
        <v>3302053</v>
      </c>
      <c r="B49">
        <v>2053</v>
      </c>
      <c r="C49">
        <v>43109</v>
      </c>
      <c r="D49">
        <v>92424</v>
      </c>
      <c r="E49" t="s">
        <v>5763</v>
      </c>
      <c r="F49">
        <v>299686.5</v>
      </c>
      <c r="G49">
        <v>0</v>
      </c>
      <c r="H49">
        <v>31834.81</v>
      </c>
      <c r="I49">
        <v>2261803.85</v>
      </c>
      <c r="J49">
        <v>0</v>
      </c>
      <c r="K49">
        <v>111151.5</v>
      </c>
      <c r="L49">
        <v>0</v>
      </c>
      <c r="M49">
        <v>208251</v>
      </c>
      <c r="N49">
        <v>3256.93</v>
      </c>
      <c r="O49">
        <v>0</v>
      </c>
      <c r="P49">
        <v>0</v>
      </c>
      <c r="Q49">
        <v>222212.23</v>
      </c>
      <c r="R49">
        <v>0</v>
      </c>
      <c r="S49">
        <v>0</v>
      </c>
      <c r="T49">
        <v>0</v>
      </c>
      <c r="U49">
        <v>40909.01</v>
      </c>
      <c r="V49">
        <v>0</v>
      </c>
      <c r="X49">
        <v>0</v>
      </c>
      <c r="Y49">
        <v>0</v>
      </c>
      <c r="Z49">
        <v>0</v>
      </c>
      <c r="AA49">
        <v>0</v>
      </c>
      <c r="AB49">
        <v>0</v>
      </c>
      <c r="AC49">
        <v>33918.76</v>
      </c>
      <c r="AD49">
        <v>20774</v>
      </c>
      <c r="AE49">
        <v>1636553.1</v>
      </c>
      <c r="AF49">
        <v>140718.24</v>
      </c>
      <c r="AG49">
        <v>225149.18</v>
      </c>
      <c r="AH49">
        <v>45029.84</v>
      </c>
      <c r="AI49">
        <v>39401.11</v>
      </c>
      <c r="AJ49">
        <v>0</v>
      </c>
      <c r="AK49">
        <v>33772.379999999997</v>
      </c>
      <c r="AL49">
        <v>22514.92</v>
      </c>
      <c r="AM49">
        <v>28143.65</v>
      </c>
      <c r="AN49">
        <v>33772.379999999997</v>
      </c>
      <c r="AO49">
        <v>36586.74</v>
      </c>
      <c r="AP49">
        <v>56287.29</v>
      </c>
      <c r="AQ49">
        <v>40808.29</v>
      </c>
      <c r="AR49">
        <v>14071.82</v>
      </c>
      <c r="AS49">
        <v>56287.29</v>
      </c>
      <c r="AT49">
        <v>140718.24</v>
      </c>
      <c r="AU49">
        <v>19885.169999999998</v>
      </c>
      <c r="AV49">
        <v>21107.74</v>
      </c>
      <c r="AW49">
        <v>25329.279999999999</v>
      </c>
      <c r="AX49">
        <v>5628.73</v>
      </c>
      <c r="AY49">
        <v>0</v>
      </c>
      <c r="AZ49">
        <v>22514.92</v>
      </c>
      <c r="BA49">
        <v>4895</v>
      </c>
      <c r="BB49">
        <v>5628.73</v>
      </c>
      <c r="BC49">
        <v>8443.09</v>
      </c>
      <c r="BD49">
        <v>140718.24</v>
      </c>
      <c r="BE49">
        <v>7035.91</v>
      </c>
      <c r="BF49">
        <v>28143.63</v>
      </c>
      <c r="BG49">
        <v>0</v>
      </c>
      <c r="BH49">
        <v>0</v>
      </c>
      <c r="BI49">
        <v>0</v>
      </c>
      <c r="BJ49">
        <v>0</v>
      </c>
      <c r="BK49">
        <v>0</v>
      </c>
      <c r="BL49">
        <v>9377.5</v>
      </c>
      <c r="BM49">
        <v>0</v>
      </c>
      <c r="BN49">
        <v>0</v>
      </c>
      <c r="BO49">
        <v>1000</v>
      </c>
      <c r="BP49">
        <v>0</v>
      </c>
      <c r="BQ49">
        <v>0</v>
      </c>
      <c r="BR49">
        <v>9325</v>
      </c>
      <c r="BS49">
        <v>5082.99</v>
      </c>
      <c r="BT49" t="s">
        <v>336</v>
      </c>
      <c r="BU49" s="381">
        <v>362818.87</v>
      </c>
      <c r="BV49" s="381">
        <v>0</v>
      </c>
      <c r="BW49" s="381">
        <v>26804.32</v>
      </c>
      <c r="BX49" s="259">
        <v>0</v>
      </c>
      <c r="BY49" s="259">
        <v>0</v>
      </c>
      <c r="BZ49" s="259">
        <v>0</v>
      </c>
      <c r="CA49">
        <v>2902277.28</v>
      </c>
      <c r="CB49">
        <v>2839144.91</v>
      </c>
      <c r="CC49">
        <v>9377.5</v>
      </c>
      <c r="CD49">
        <v>14407.99</v>
      </c>
      <c r="CE49">
        <v>389623.19</v>
      </c>
      <c r="CI49" s="381">
        <v>362818.87000000005</v>
      </c>
      <c r="CJ49" s="381">
        <v>26804.32</v>
      </c>
      <c r="CL49" s="381">
        <f t="shared" si="0"/>
        <v>0</v>
      </c>
      <c r="CM49" s="381">
        <f t="shared" si="1"/>
        <v>0</v>
      </c>
      <c r="CO49" s="381">
        <v>193096.06000000046</v>
      </c>
      <c r="CP49" s="381">
        <v>35814.57</v>
      </c>
      <c r="CR49" s="381"/>
    </row>
    <row r="50" spans="1:99">
      <c r="A50">
        <v>3302464</v>
      </c>
      <c r="B50">
        <v>2464</v>
      </c>
      <c r="C50">
        <v>43008</v>
      </c>
      <c r="D50">
        <v>92354</v>
      </c>
      <c r="E50" t="s">
        <v>5764</v>
      </c>
      <c r="F50">
        <v>-240626</v>
      </c>
      <c r="G50">
        <v>0</v>
      </c>
      <c r="H50">
        <v>18804.72</v>
      </c>
      <c r="I50">
        <v>1887104.24</v>
      </c>
      <c r="J50">
        <v>0</v>
      </c>
      <c r="K50">
        <v>26435</v>
      </c>
      <c r="L50">
        <v>0</v>
      </c>
      <c r="M50">
        <v>42511</v>
      </c>
      <c r="N50">
        <v>3113.86</v>
      </c>
      <c r="O50">
        <v>0</v>
      </c>
      <c r="P50">
        <v>0</v>
      </c>
      <c r="Q50">
        <v>328384.94</v>
      </c>
      <c r="R50">
        <v>0</v>
      </c>
      <c r="S50">
        <v>0</v>
      </c>
      <c r="T50">
        <v>0</v>
      </c>
      <c r="U50">
        <v>106413.53</v>
      </c>
      <c r="V50">
        <v>0</v>
      </c>
      <c r="X50">
        <v>0</v>
      </c>
      <c r="Y50">
        <v>0</v>
      </c>
      <c r="Z50">
        <v>0</v>
      </c>
      <c r="AA50">
        <v>0</v>
      </c>
      <c r="AB50">
        <v>0</v>
      </c>
      <c r="AC50">
        <v>6761.26</v>
      </c>
      <c r="AD50">
        <v>88762</v>
      </c>
      <c r="AE50">
        <v>1500892.98</v>
      </c>
      <c r="AF50">
        <v>129053.57</v>
      </c>
      <c r="AG50">
        <v>206485.71</v>
      </c>
      <c r="AH50">
        <v>41297.14</v>
      </c>
      <c r="AI50">
        <v>36135</v>
      </c>
      <c r="AJ50">
        <v>0</v>
      </c>
      <c r="AK50">
        <v>30972.86</v>
      </c>
      <c r="AL50">
        <v>20648.57</v>
      </c>
      <c r="AM50">
        <v>25810.71</v>
      </c>
      <c r="AN50">
        <v>30972.86</v>
      </c>
      <c r="AO50">
        <v>33553.93</v>
      </c>
      <c r="AP50">
        <v>51621.43</v>
      </c>
      <c r="AQ50">
        <v>37425.53</v>
      </c>
      <c r="AR50">
        <v>12905.36</v>
      </c>
      <c r="AS50">
        <v>51621.43</v>
      </c>
      <c r="AT50">
        <v>129053.57</v>
      </c>
      <c r="AU50">
        <v>32064.81</v>
      </c>
      <c r="AV50">
        <v>19358.03</v>
      </c>
      <c r="AW50">
        <v>23229.64</v>
      </c>
      <c r="AX50">
        <v>5162.1400000000003</v>
      </c>
      <c r="AY50">
        <v>0</v>
      </c>
      <c r="AZ50">
        <v>20648.57</v>
      </c>
      <c r="BA50">
        <v>9020</v>
      </c>
      <c r="BB50">
        <v>5162.1400000000003</v>
      </c>
      <c r="BC50">
        <v>7743.21</v>
      </c>
      <c r="BD50">
        <v>129053.57</v>
      </c>
      <c r="BE50">
        <v>6452.68</v>
      </c>
      <c r="BF50">
        <v>25810.71</v>
      </c>
      <c r="BG50">
        <v>0</v>
      </c>
      <c r="BH50">
        <v>0</v>
      </c>
      <c r="BI50">
        <v>0</v>
      </c>
      <c r="BJ50">
        <v>0</v>
      </c>
      <c r="BK50">
        <v>0</v>
      </c>
      <c r="BL50">
        <v>8747.5</v>
      </c>
      <c r="BM50">
        <v>0</v>
      </c>
      <c r="BN50">
        <v>0</v>
      </c>
      <c r="BO50">
        <v>1000</v>
      </c>
      <c r="BP50">
        <v>0</v>
      </c>
      <c r="BQ50">
        <v>0</v>
      </c>
      <c r="BR50">
        <v>15984.92</v>
      </c>
      <c r="BS50">
        <v>718.92</v>
      </c>
      <c r="BT50" t="s">
        <v>337</v>
      </c>
      <c r="BU50" s="381">
        <v>0</v>
      </c>
      <c r="BV50" s="381">
        <v>-373296.31</v>
      </c>
      <c r="BW50" s="381">
        <v>10848.38</v>
      </c>
      <c r="BX50" s="259">
        <v>0</v>
      </c>
      <c r="BY50" s="259">
        <v>0</v>
      </c>
      <c r="BZ50" s="259">
        <v>0</v>
      </c>
      <c r="CA50">
        <v>2489485.83</v>
      </c>
      <c r="CB50">
        <v>2622156.15</v>
      </c>
      <c r="CC50">
        <v>8747.5</v>
      </c>
      <c r="CD50">
        <v>16703.84</v>
      </c>
      <c r="CE50">
        <v>-362447.93</v>
      </c>
      <c r="CI50" s="381">
        <v>-373296.31000000017</v>
      </c>
      <c r="CJ50" s="381">
        <v>10848.38</v>
      </c>
      <c r="CL50" s="381">
        <f t="shared" si="0"/>
        <v>0</v>
      </c>
      <c r="CM50" s="381">
        <f t="shared" si="1"/>
        <v>0</v>
      </c>
      <c r="CO50" s="381">
        <v>0</v>
      </c>
      <c r="CP50" s="381">
        <v>16820.559999999998</v>
      </c>
      <c r="CR50" s="381">
        <f>CL50</f>
        <v>0</v>
      </c>
    </row>
    <row r="51" spans="1:99">
      <c r="A51">
        <v>3303320</v>
      </c>
      <c r="B51">
        <v>3320</v>
      </c>
      <c r="C51">
        <v>43034</v>
      </c>
      <c r="D51">
        <v>92234</v>
      </c>
      <c r="E51" t="s">
        <v>5765</v>
      </c>
      <c r="F51">
        <v>715041.3</v>
      </c>
      <c r="G51">
        <v>0</v>
      </c>
      <c r="H51">
        <v>17593.25</v>
      </c>
      <c r="I51">
        <v>2206173.62</v>
      </c>
      <c r="J51">
        <v>0</v>
      </c>
      <c r="K51">
        <v>72848.75</v>
      </c>
      <c r="L51">
        <v>0</v>
      </c>
      <c r="M51">
        <v>322945</v>
      </c>
      <c r="N51">
        <v>3256.93</v>
      </c>
      <c r="O51">
        <v>1200</v>
      </c>
      <c r="P51">
        <v>0</v>
      </c>
      <c r="Q51">
        <v>82368.58</v>
      </c>
      <c r="R51">
        <v>0</v>
      </c>
      <c r="S51">
        <v>0</v>
      </c>
      <c r="T51">
        <v>0</v>
      </c>
      <c r="U51">
        <v>32912.720000000001</v>
      </c>
      <c r="V51">
        <v>0</v>
      </c>
      <c r="X51">
        <v>0</v>
      </c>
      <c r="Y51">
        <v>0</v>
      </c>
      <c r="Z51">
        <v>0</v>
      </c>
      <c r="AA51">
        <v>0</v>
      </c>
      <c r="AB51">
        <v>0</v>
      </c>
      <c r="AC51">
        <v>53312.51</v>
      </c>
      <c r="AD51">
        <v>60880</v>
      </c>
      <c r="AE51">
        <v>1498242.08</v>
      </c>
      <c r="AF51">
        <v>128825.63</v>
      </c>
      <c r="AG51">
        <v>206121.01</v>
      </c>
      <c r="AH51">
        <v>41224.199999999997</v>
      </c>
      <c r="AI51">
        <v>36071.18</v>
      </c>
      <c r="AJ51">
        <v>0</v>
      </c>
      <c r="AK51">
        <v>30918.15</v>
      </c>
      <c r="AL51">
        <v>20612.099999999999</v>
      </c>
      <c r="AM51">
        <v>25765.13</v>
      </c>
      <c r="AN51">
        <v>30918.15</v>
      </c>
      <c r="AO51">
        <v>33494.660000000003</v>
      </c>
      <c r="AP51">
        <v>51530.25</v>
      </c>
      <c r="AQ51">
        <v>37359.43</v>
      </c>
      <c r="AR51">
        <v>12882.56</v>
      </c>
      <c r="AS51">
        <v>51530.25</v>
      </c>
      <c r="AT51">
        <v>128825.63</v>
      </c>
      <c r="AU51">
        <v>3868.98</v>
      </c>
      <c r="AV51">
        <v>19323.84</v>
      </c>
      <c r="AW51">
        <v>23188.61</v>
      </c>
      <c r="AX51">
        <v>5153.03</v>
      </c>
      <c r="AY51">
        <v>0</v>
      </c>
      <c r="AZ51">
        <v>20612.099999999999</v>
      </c>
      <c r="BA51">
        <v>8549.41</v>
      </c>
      <c r="BB51">
        <v>5153.03</v>
      </c>
      <c r="BC51">
        <v>7729.54</v>
      </c>
      <c r="BD51">
        <v>128825.63</v>
      </c>
      <c r="BE51">
        <v>6441.28</v>
      </c>
      <c r="BF51">
        <v>25765.13</v>
      </c>
      <c r="BG51">
        <v>0</v>
      </c>
      <c r="BH51">
        <v>0</v>
      </c>
      <c r="BI51">
        <v>14.19</v>
      </c>
      <c r="BJ51">
        <v>0</v>
      </c>
      <c r="BK51">
        <v>0</v>
      </c>
      <c r="BL51">
        <v>9216.4500000000007</v>
      </c>
      <c r="BM51">
        <v>0</v>
      </c>
      <c r="BN51">
        <v>14.19</v>
      </c>
      <c r="BO51">
        <v>1000</v>
      </c>
      <c r="BP51">
        <v>0</v>
      </c>
      <c r="BQ51">
        <v>9216.4500000000007</v>
      </c>
      <c r="BR51">
        <v>14.19</v>
      </c>
      <c r="BS51">
        <v>17593.25</v>
      </c>
      <c r="BT51" t="s">
        <v>338</v>
      </c>
      <c r="BU51" s="381">
        <v>961994.23</v>
      </c>
      <c r="BV51" s="381">
        <v>0</v>
      </c>
      <c r="BW51" s="381">
        <v>0</v>
      </c>
      <c r="BX51" s="259">
        <v>0</v>
      </c>
      <c r="BY51" s="259">
        <v>0</v>
      </c>
      <c r="BZ51" s="259">
        <v>0</v>
      </c>
      <c r="CA51">
        <v>2835898.11</v>
      </c>
      <c r="CB51">
        <v>2588945.1800000002</v>
      </c>
      <c r="CC51">
        <v>9230.64</v>
      </c>
      <c r="CD51">
        <v>26823.89</v>
      </c>
      <c r="CE51">
        <v>961994.23</v>
      </c>
      <c r="CI51" s="381">
        <v>961994.23000000021</v>
      </c>
      <c r="CJ51" s="381">
        <v>0</v>
      </c>
      <c r="CL51" s="381">
        <f t="shared" si="0"/>
        <v>0</v>
      </c>
      <c r="CM51" s="381">
        <f t="shared" si="1"/>
        <v>0</v>
      </c>
      <c r="CO51" s="381">
        <v>1162447.1699999988</v>
      </c>
      <c r="CP51" s="381">
        <v>0</v>
      </c>
      <c r="CR51" s="381"/>
    </row>
    <row r="52" spans="1:99">
      <c r="A52">
        <v>3302055</v>
      </c>
      <c r="B52">
        <v>2055</v>
      </c>
      <c r="C52">
        <v>43150</v>
      </c>
      <c r="D52">
        <v>92426</v>
      </c>
      <c r="E52" t="s">
        <v>5766</v>
      </c>
      <c r="F52">
        <v>394597</v>
      </c>
      <c r="G52">
        <v>0</v>
      </c>
      <c r="H52">
        <v>71642.070000000007</v>
      </c>
      <c r="I52">
        <v>2200339.79</v>
      </c>
      <c r="J52">
        <v>0</v>
      </c>
      <c r="K52">
        <v>68134.16</v>
      </c>
      <c r="L52">
        <v>0</v>
      </c>
      <c r="M52">
        <v>174556.5</v>
      </c>
      <c r="N52">
        <v>3456.93</v>
      </c>
      <c r="O52">
        <v>0</v>
      </c>
      <c r="P52">
        <v>0</v>
      </c>
      <c r="Q52">
        <v>256551.91</v>
      </c>
      <c r="R52">
        <v>31091.4</v>
      </c>
      <c r="S52">
        <v>0</v>
      </c>
      <c r="T52">
        <v>0</v>
      </c>
      <c r="U52">
        <v>49656.639999999999</v>
      </c>
      <c r="V52">
        <v>0</v>
      </c>
      <c r="X52">
        <v>0</v>
      </c>
      <c r="Y52">
        <v>0</v>
      </c>
      <c r="Z52">
        <v>0</v>
      </c>
      <c r="AA52">
        <v>0</v>
      </c>
      <c r="AB52">
        <v>0</v>
      </c>
      <c r="AC52">
        <v>10419.5</v>
      </c>
      <c r="AD52">
        <v>89736</v>
      </c>
      <c r="AE52">
        <v>1618817.57</v>
      </c>
      <c r="AF52">
        <v>139193.26</v>
      </c>
      <c r="AG52">
        <v>222709.21</v>
      </c>
      <c r="AH52">
        <v>44541.84</v>
      </c>
      <c r="AI52">
        <v>38974.11</v>
      </c>
      <c r="AJ52">
        <v>0</v>
      </c>
      <c r="AK52">
        <v>33406.379999999997</v>
      </c>
      <c r="AL52">
        <v>22270.92</v>
      </c>
      <c r="AM52">
        <v>27838.65</v>
      </c>
      <c r="AN52">
        <v>33406.379999999997</v>
      </c>
      <c r="AO52">
        <v>36190.25</v>
      </c>
      <c r="AP52">
        <v>55677.3</v>
      </c>
      <c r="AQ52">
        <v>40366.04</v>
      </c>
      <c r="AR52">
        <v>13919.33</v>
      </c>
      <c r="AS52">
        <v>55677.3</v>
      </c>
      <c r="AT52">
        <v>139193.26</v>
      </c>
      <c r="AU52">
        <v>27014.400000000001</v>
      </c>
      <c r="AV52">
        <v>20878.990000000002</v>
      </c>
      <c r="AW52">
        <v>25054.79</v>
      </c>
      <c r="AX52">
        <v>5567.73</v>
      </c>
      <c r="AY52">
        <v>0</v>
      </c>
      <c r="AZ52">
        <v>22270.92</v>
      </c>
      <c r="BA52">
        <v>4895</v>
      </c>
      <c r="BB52">
        <v>5567.73</v>
      </c>
      <c r="BC52">
        <v>8351.6</v>
      </c>
      <c r="BD52">
        <v>139193.26</v>
      </c>
      <c r="BE52">
        <v>6959.66</v>
      </c>
      <c r="BF52">
        <v>27838.639999999999</v>
      </c>
      <c r="BG52">
        <v>0</v>
      </c>
      <c r="BH52">
        <v>0</v>
      </c>
      <c r="BI52">
        <v>0</v>
      </c>
      <c r="BJ52">
        <v>0</v>
      </c>
      <c r="BK52">
        <v>0</v>
      </c>
      <c r="BL52">
        <v>8961.0300000000007</v>
      </c>
      <c r="BM52">
        <v>0</v>
      </c>
      <c r="BN52">
        <v>0</v>
      </c>
      <c r="BO52">
        <v>1000</v>
      </c>
      <c r="BP52">
        <v>0</v>
      </c>
      <c r="BQ52">
        <v>0</v>
      </c>
      <c r="BR52">
        <v>48303.93</v>
      </c>
      <c r="BS52">
        <v>26338.14</v>
      </c>
      <c r="BT52" t="s">
        <v>339</v>
      </c>
      <c r="BU52" s="381">
        <v>462765.31</v>
      </c>
      <c r="BV52" s="381">
        <v>0</v>
      </c>
      <c r="BW52" s="381">
        <v>5961.03</v>
      </c>
      <c r="BX52" s="259">
        <v>0</v>
      </c>
      <c r="BY52" s="259">
        <v>0</v>
      </c>
      <c r="BZ52" s="259">
        <v>0</v>
      </c>
      <c r="CA52">
        <v>2883942.83</v>
      </c>
      <c r="CB52">
        <v>2815774.52</v>
      </c>
      <c r="CC52">
        <v>8961.0300000000007</v>
      </c>
      <c r="CD52">
        <v>74642.070000000007</v>
      </c>
      <c r="CE52">
        <v>468726.34</v>
      </c>
      <c r="CI52" s="381">
        <v>462765.31000000011</v>
      </c>
      <c r="CJ52" s="381">
        <v>5961.0299999999988</v>
      </c>
      <c r="CL52" s="381">
        <f t="shared" si="0"/>
        <v>0</v>
      </c>
      <c r="CM52" s="381">
        <f t="shared" si="1"/>
        <v>0</v>
      </c>
      <c r="CO52" s="381">
        <v>432763.37000000017</v>
      </c>
      <c r="CP52" s="381">
        <v>0</v>
      </c>
      <c r="CR52" s="381"/>
    </row>
    <row r="53" spans="1:99">
      <c r="A53">
        <v>3302191</v>
      </c>
      <c r="B53">
        <v>2191</v>
      </c>
      <c r="C53">
        <v>43165</v>
      </c>
      <c r="D53">
        <v>92346</v>
      </c>
      <c r="E53" t="s">
        <v>5767</v>
      </c>
      <c r="F53">
        <v>187001.3</v>
      </c>
      <c r="G53">
        <v>0</v>
      </c>
      <c r="H53">
        <v>68362.789999999994</v>
      </c>
      <c r="I53">
        <v>1582731.69</v>
      </c>
      <c r="J53">
        <v>0</v>
      </c>
      <c r="K53">
        <v>55700</v>
      </c>
      <c r="L53">
        <v>0</v>
      </c>
      <c r="M53">
        <v>192376.5</v>
      </c>
      <c r="N53">
        <v>3000</v>
      </c>
      <c r="O53">
        <v>0</v>
      </c>
      <c r="P53">
        <v>0</v>
      </c>
      <c r="Q53">
        <v>3299.05</v>
      </c>
      <c r="R53">
        <v>0</v>
      </c>
      <c r="S53">
        <v>0</v>
      </c>
      <c r="T53">
        <v>0</v>
      </c>
      <c r="U53">
        <v>2632.9</v>
      </c>
      <c r="V53">
        <v>0</v>
      </c>
      <c r="X53">
        <v>0</v>
      </c>
      <c r="Y53">
        <v>0</v>
      </c>
      <c r="Z53">
        <v>0</v>
      </c>
      <c r="AA53">
        <v>0</v>
      </c>
      <c r="AB53">
        <v>0</v>
      </c>
      <c r="AC53">
        <v>12951.62</v>
      </c>
      <c r="AD53">
        <v>35915</v>
      </c>
      <c r="AE53">
        <v>1107352.93</v>
      </c>
      <c r="AF53">
        <v>95215.21</v>
      </c>
      <c r="AG53">
        <v>152344.34</v>
      </c>
      <c r="AH53">
        <v>30468.87</v>
      </c>
      <c r="AI53">
        <v>26660.26</v>
      </c>
      <c r="AJ53">
        <v>0</v>
      </c>
      <c r="AK53">
        <v>22851.65</v>
      </c>
      <c r="AL53">
        <v>15234.43</v>
      </c>
      <c r="AM53">
        <v>19043.04</v>
      </c>
      <c r="AN53">
        <v>22851.65</v>
      </c>
      <c r="AO53">
        <v>24755.96</v>
      </c>
      <c r="AP53">
        <v>38086.089999999997</v>
      </c>
      <c r="AQ53">
        <v>27612.41</v>
      </c>
      <c r="AR53">
        <v>9521.52</v>
      </c>
      <c r="AS53">
        <v>38086.089999999997</v>
      </c>
      <c r="AT53">
        <v>95215.21</v>
      </c>
      <c r="AU53">
        <v>15367.06</v>
      </c>
      <c r="AV53">
        <v>14282.28</v>
      </c>
      <c r="AW53">
        <v>17138.740000000002</v>
      </c>
      <c r="AX53">
        <v>3808.61</v>
      </c>
      <c r="AY53">
        <v>0</v>
      </c>
      <c r="AZ53">
        <v>15234.43</v>
      </c>
      <c r="BA53">
        <v>4916.37</v>
      </c>
      <c r="BB53">
        <v>3808.61</v>
      </c>
      <c r="BC53">
        <v>5712.91</v>
      </c>
      <c r="BD53">
        <v>95215.21</v>
      </c>
      <c r="BE53">
        <v>4760.76</v>
      </c>
      <c r="BF53">
        <v>19043.04</v>
      </c>
      <c r="BG53">
        <v>0</v>
      </c>
      <c r="BH53">
        <v>0</v>
      </c>
      <c r="BI53">
        <v>15551.25</v>
      </c>
      <c r="BJ53">
        <v>0</v>
      </c>
      <c r="BK53">
        <v>0</v>
      </c>
      <c r="BL53">
        <v>6536.88</v>
      </c>
      <c r="BM53">
        <v>0</v>
      </c>
      <c r="BN53">
        <v>15551.25</v>
      </c>
      <c r="BO53">
        <v>1000</v>
      </c>
      <c r="BP53">
        <v>0</v>
      </c>
      <c r="BQ53">
        <v>0</v>
      </c>
      <c r="BR53">
        <v>70.8</v>
      </c>
      <c r="BS53">
        <v>90380.12</v>
      </c>
      <c r="BT53">
        <v>0</v>
      </c>
      <c r="BU53" s="381">
        <v>135469.13</v>
      </c>
      <c r="BV53" s="381">
        <v>0</v>
      </c>
      <c r="BW53" s="381">
        <v>0</v>
      </c>
      <c r="BX53" s="259">
        <v>0</v>
      </c>
      <c r="BY53" s="259">
        <v>0</v>
      </c>
      <c r="BZ53" s="259">
        <v>0</v>
      </c>
      <c r="CA53">
        <v>1888606.76</v>
      </c>
      <c r="CB53">
        <v>1940138.93</v>
      </c>
      <c r="CC53">
        <v>22088.13</v>
      </c>
      <c r="CD53">
        <v>90450.92</v>
      </c>
      <c r="CE53">
        <v>135469.13</v>
      </c>
      <c r="CI53" s="381">
        <v>0</v>
      </c>
      <c r="CJ53" s="381">
        <v>0</v>
      </c>
      <c r="CL53" s="381">
        <f t="shared" si="0"/>
        <v>-135469.13</v>
      </c>
      <c r="CM53" s="381">
        <f t="shared" si="1"/>
        <v>0</v>
      </c>
      <c r="CO53" s="381">
        <v>0</v>
      </c>
      <c r="CP53" s="381">
        <v>0</v>
      </c>
      <c r="CR53" s="381"/>
      <c r="CS53" s="381">
        <f t="shared" ref="CS53:CS54" si="16">CL53</f>
        <v>-135469.13</v>
      </c>
    </row>
    <row r="54" spans="1:99">
      <c r="A54">
        <v>3302284</v>
      </c>
      <c r="B54">
        <v>2284</v>
      </c>
      <c r="C54">
        <v>43144</v>
      </c>
      <c r="D54">
        <v>92299</v>
      </c>
      <c r="E54" t="s">
        <v>5768</v>
      </c>
      <c r="F54">
        <v>-23374</v>
      </c>
      <c r="G54">
        <v>0</v>
      </c>
      <c r="H54">
        <v>31448.959999999999</v>
      </c>
      <c r="I54">
        <v>1228377.8899999999</v>
      </c>
      <c r="J54">
        <v>0</v>
      </c>
      <c r="K54">
        <v>13650</v>
      </c>
      <c r="L54">
        <v>0</v>
      </c>
      <c r="M54">
        <v>151321.5</v>
      </c>
      <c r="N54">
        <v>0</v>
      </c>
      <c r="O54">
        <v>0</v>
      </c>
      <c r="P54">
        <v>0</v>
      </c>
      <c r="Q54">
        <v>20590.240000000002</v>
      </c>
      <c r="R54">
        <v>0</v>
      </c>
      <c r="S54">
        <v>0</v>
      </c>
      <c r="T54">
        <v>0</v>
      </c>
      <c r="U54">
        <v>0</v>
      </c>
      <c r="V54">
        <v>4092.08</v>
      </c>
      <c r="X54">
        <v>0</v>
      </c>
      <c r="Y54">
        <v>0</v>
      </c>
      <c r="Z54">
        <v>0</v>
      </c>
      <c r="AA54">
        <v>0</v>
      </c>
      <c r="AB54">
        <v>0</v>
      </c>
      <c r="AC54">
        <v>14037.38</v>
      </c>
      <c r="AD54">
        <v>35663</v>
      </c>
      <c r="AE54">
        <v>746584.71</v>
      </c>
      <c r="AF54">
        <v>64194.73</v>
      </c>
      <c r="AG54">
        <v>102711.57</v>
      </c>
      <c r="AH54">
        <v>20542.310000000001</v>
      </c>
      <c r="AI54">
        <v>17974.52</v>
      </c>
      <c r="AJ54">
        <v>0</v>
      </c>
      <c r="AK54">
        <v>15406.74</v>
      </c>
      <c r="AL54">
        <v>10271.16</v>
      </c>
      <c r="AM54">
        <v>12838.95</v>
      </c>
      <c r="AN54">
        <v>15406.74</v>
      </c>
      <c r="AO54">
        <v>16690.63</v>
      </c>
      <c r="AP54">
        <v>25677.89</v>
      </c>
      <c r="AQ54">
        <v>18616.47</v>
      </c>
      <c r="AR54">
        <v>6419.47</v>
      </c>
      <c r="AS54">
        <v>25677.89</v>
      </c>
      <c r="AT54">
        <v>64194.73</v>
      </c>
      <c r="AU54">
        <v>12655.23</v>
      </c>
      <c r="AV54">
        <v>9629.2099999999991</v>
      </c>
      <c r="AW54">
        <v>11555.05</v>
      </c>
      <c r="AX54">
        <v>2567.79</v>
      </c>
      <c r="AY54">
        <v>0</v>
      </c>
      <c r="AZ54">
        <v>10271.16</v>
      </c>
      <c r="BA54">
        <v>4935</v>
      </c>
      <c r="BB54">
        <v>2567.79</v>
      </c>
      <c r="BC54">
        <v>3851.68</v>
      </c>
      <c r="BD54">
        <v>64194.73</v>
      </c>
      <c r="BE54">
        <v>3209.74</v>
      </c>
      <c r="BF54">
        <v>12838.94</v>
      </c>
      <c r="BG54">
        <v>0</v>
      </c>
      <c r="BH54">
        <v>0</v>
      </c>
      <c r="BI54">
        <v>8160.95</v>
      </c>
      <c r="BJ54">
        <v>0</v>
      </c>
      <c r="BK54">
        <v>0</v>
      </c>
      <c r="BL54">
        <v>6227.5</v>
      </c>
      <c r="BM54">
        <v>0</v>
      </c>
      <c r="BN54">
        <v>8160.95</v>
      </c>
      <c r="BO54">
        <v>1000</v>
      </c>
      <c r="BP54">
        <v>0</v>
      </c>
      <c r="BQ54">
        <v>6227.5</v>
      </c>
      <c r="BR54">
        <v>248</v>
      </c>
      <c r="BS54">
        <v>39361.910000000003</v>
      </c>
      <c r="BT54">
        <v>0</v>
      </c>
      <c r="BU54" s="381">
        <v>134712.31</v>
      </c>
      <c r="BV54" s="381">
        <v>0</v>
      </c>
      <c r="BW54" s="381">
        <v>0</v>
      </c>
      <c r="BX54" s="259">
        <v>0</v>
      </c>
      <c r="BY54" s="259">
        <v>0</v>
      </c>
      <c r="BZ54" s="259">
        <v>0</v>
      </c>
      <c r="CA54">
        <v>1467732.09</v>
      </c>
      <c r="CB54">
        <v>1309645.78</v>
      </c>
      <c r="CC54">
        <v>14388.45</v>
      </c>
      <c r="CD54">
        <v>45837.41</v>
      </c>
      <c r="CE54">
        <v>134712.31</v>
      </c>
      <c r="CI54" s="381">
        <v>0</v>
      </c>
      <c r="CJ54" s="381">
        <v>0</v>
      </c>
      <c r="CL54" s="381">
        <f t="shared" si="0"/>
        <v>-134712.31</v>
      </c>
      <c r="CM54" s="381">
        <f t="shared" si="1"/>
        <v>0</v>
      </c>
      <c r="CO54" s="381">
        <v>0</v>
      </c>
      <c r="CP54" s="381">
        <v>0</v>
      </c>
      <c r="CR54" s="381"/>
      <c r="CS54" s="381">
        <f t="shared" si="16"/>
        <v>-134712.31</v>
      </c>
    </row>
    <row r="55" spans="1:99">
      <c r="A55">
        <v>3302454</v>
      </c>
      <c r="B55">
        <v>2454</v>
      </c>
      <c r="C55">
        <v>43168</v>
      </c>
      <c r="D55">
        <v>92279</v>
      </c>
      <c r="E55" t="s">
        <v>5769</v>
      </c>
      <c r="F55">
        <v>447207.9</v>
      </c>
      <c r="G55">
        <v>0</v>
      </c>
      <c r="H55">
        <v>31675.54</v>
      </c>
      <c r="I55">
        <v>2187233.34</v>
      </c>
      <c r="J55">
        <v>0</v>
      </c>
      <c r="K55">
        <v>71494.67</v>
      </c>
      <c r="L55">
        <v>0</v>
      </c>
      <c r="M55">
        <v>331991</v>
      </c>
      <c r="N55">
        <v>2400</v>
      </c>
      <c r="O55">
        <v>0</v>
      </c>
      <c r="P55">
        <v>0</v>
      </c>
      <c r="Q55">
        <v>86738.47</v>
      </c>
      <c r="R55">
        <v>0</v>
      </c>
      <c r="S55">
        <v>0</v>
      </c>
      <c r="T55">
        <v>0</v>
      </c>
      <c r="U55">
        <v>25985.06</v>
      </c>
      <c r="V55">
        <v>0</v>
      </c>
      <c r="X55">
        <v>0</v>
      </c>
      <c r="Y55">
        <v>0</v>
      </c>
      <c r="Z55">
        <v>0</v>
      </c>
      <c r="AA55">
        <v>0</v>
      </c>
      <c r="AB55">
        <v>0</v>
      </c>
      <c r="AC55">
        <v>27117.919999999998</v>
      </c>
      <c r="AD55">
        <v>41535</v>
      </c>
      <c r="AE55">
        <v>1562536.77</v>
      </c>
      <c r="AF55">
        <v>134353.98000000001</v>
      </c>
      <c r="AG55">
        <v>214966.37</v>
      </c>
      <c r="AH55">
        <v>42993.27</v>
      </c>
      <c r="AI55">
        <v>37619.11</v>
      </c>
      <c r="AJ55">
        <v>0</v>
      </c>
      <c r="AK55">
        <v>32244.95</v>
      </c>
      <c r="AL55">
        <v>21496.639999999999</v>
      </c>
      <c r="AM55">
        <v>26870.799999999999</v>
      </c>
      <c r="AN55">
        <v>32244.95</v>
      </c>
      <c r="AO55">
        <v>34932.03</v>
      </c>
      <c r="AP55">
        <v>53741.59</v>
      </c>
      <c r="AQ55">
        <v>38962.65</v>
      </c>
      <c r="AR55">
        <v>13435.4</v>
      </c>
      <c r="AS55">
        <v>53741.59</v>
      </c>
      <c r="AT55">
        <v>134353.98000000001</v>
      </c>
      <c r="AU55">
        <v>30475.86</v>
      </c>
      <c r="AV55">
        <v>20153.099999999999</v>
      </c>
      <c r="AW55">
        <v>24183.72</v>
      </c>
      <c r="AX55">
        <v>5374.16</v>
      </c>
      <c r="AY55">
        <v>0</v>
      </c>
      <c r="AZ55">
        <v>21496.639999999999</v>
      </c>
      <c r="BA55">
        <v>9670</v>
      </c>
      <c r="BB55">
        <v>5374.16</v>
      </c>
      <c r="BC55">
        <v>8061.24</v>
      </c>
      <c r="BD55">
        <v>134353.98000000001</v>
      </c>
      <c r="BE55">
        <v>6717.7</v>
      </c>
      <c r="BF55">
        <v>26870.79</v>
      </c>
      <c r="BG55">
        <v>0</v>
      </c>
      <c r="BH55">
        <v>0</v>
      </c>
      <c r="BI55">
        <v>0</v>
      </c>
      <c r="BJ55">
        <v>0</v>
      </c>
      <c r="BK55">
        <v>0</v>
      </c>
      <c r="BL55">
        <v>7966.75</v>
      </c>
      <c r="BM55">
        <v>1865.63</v>
      </c>
      <c r="BN55">
        <v>0</v>
      </c>
      <c r="BO55">
        <v>1000</v>
      </c>
      <c r="BP55">
        <v>0</v>
      </c>
      <c r="BQ55">
        <v>0</v>
      </c>
      <c r="BR55">
        <v>16055</v>
      </c>
      <c r="BS55">
        <v>0</v>
      </c>
      <c r="BT55" t="s">
        <v>343</v>
      </c>
      <c r="BU55" s="381">
        <v>494477.93</v>
      </c>
      <c r="BV55" s="381">
        <v>0</v>
      </c>
      <c r="BW55" s="381">
        <v>25452.92</v>
      </c>
      <c r="BX55" s="259">
        <v>0</v>
      </c>
      <c r="BY55" s="259">
        <v>0</v>
      </c>
      <c r="BZ55" s="259">
        <v>0</v>
      </c>
      <c r="CA55">
        <v>2774495.46</v>
      </c>
      <c r="CB55">
        <v>2727225.43</v>
      </c>
      <c r="CC55">
        <v>9832.3799999999992</v>
      </c>
      <c r="CD55">
        <v>16055</v>
      </c>
      <c r="CE55">
        <v>519930.85</v>
      </c>
      <c r="CI55" s="381">
        <v>510242.99999999983</v>
      </c>
      <c r="CJ55" s="381">
        <v>8433</v>
      </c>
      <c r="CL55" s="381">
        <f t="shared" si="0"/>
        <v>15765.069999999832</v>
      </c>
      <c r="CM55" s="381">
        <f t="shared" si="1"/>
        <v>-17019.919999999998</v>
      </c>
      <c r="CO55" s="381">
        <v>483826.00000000029</v>
      </c>
      <c r="CP55" s="381">
        <v>16647.25</v>
      </c>
      <c r="CR55" s="381">
        <f>CL55</f>
        <v>15765.069999999832</v>
      </c>
      <c r="CT55" s="259">
        <f>IF(CM55&gt;0,CM55,0)</f>
        <v>0</v>
      </c>
      <c r="CU55" s="259">
        <f>IF(CM55&lt;0,CM55,0)</f>
        <v>-17019.919999999998</v>
      </c>
    </row>
    <row r="56" spans="1:99">
      <c r="A56">
        <v>3303321</v>
      </c>
      <c r="B56">
        <v>3321</v>
      </c>
      <c r="C56">
        <v>43057</v>
      </c>
      <c r="D56">
        <v>92235</v>
      </c>
      <c r="E56" t="s">
        <v>5770</v>
      </c>
      <c r="F56">
        <v>203000.8</v>
      </c>
      <c r="G56">
        <v>0</v>
      </c>
      <c r="H56">
        <v>0</v>
      </c>
      <c r="I56">
        <v>2034337.35</v>
      </c>
      <c r="J56">
        <v>0</v>
      </c>
      <c r="K56">
        <v>69600</v>
      </c>
      <c r="L56">
        <v>0</v>
      </c>
      <c r="M56">
        <v>225145.5</v>
      </c>
      <c r="N56">
        <v>856.93</v>
      </c>
      <c r="O56">
        <v>0</v>
      </c>
      <c r="P56">
        <v>0</v>
      </c>
      <c r="Q56">
        <v>23697.56</v>
      </c>
      <c r="R56">
        <v>0</v>
      </c>
      <c r="S56">
        <v>0</v>
      </c>
      <c r="T56">
        <v>0</v>
      </c>
      <c r="U56">
        <v>2148.84</v>
      </c>
      <c r="V56">
        <v>3718.2</v>
      </c>
      <c r="X56">
        <v>0</v>
      </c>
      <c r="Y56">
        <v>0</v>
      </c>
      <c r="Z56">
        <v>0</v>
      </c>
      <c r="AA56">
        <v>0</v>
      </c>
      <c r="AB56">
        <v>0</v>
      </c>
      <c r="AC56">
        <v>15533.88</v>
      </c>
      <c r="AD56">
        <v>54122</v>
      </c>
      <c r="AE56">
        <v>1381388.18</v>
      </c>
      <c r="AF56">
        <v>118778</v>
      </c>
      <c r="AG56">
        <v>190044.81</v>
      </c>
      <c r="AH56">
        <v>38008.959999999999</v>
      </c>
      <c r="AI56">
        <v>33257.839999999997</v>
      </c>
      <c r="AJ56">
        <v>0</v>
      </c>
      <c r="AK56">
        <v>28506.720000000001</v>
      </c>
      <c r="AL56">
        <v>19004.48</v>
      </c>
      <c r="AM56">
        <v>23755.599999999999</v>
      </c>
      <c r="AN56">
        <v>28506.720000000001</v>
      </c>
      <c r="AO56">
        <v>30882.28</v>
      </c>
      <c r="AP56">
        <v>47511.199999999997</v>
      </c>
      <c r="AQ56">
        <v>34445.620000000003</v>
      </c>
      <c r="AR56">
        <v>11877.8</v>
      </c>
      <c r="AS56">
        <v>47511.199999999997</v>
      </c>
      <c r="AT56">
        <v>118778</v>
      </c>
      <c r="AU56">
        <v>3815.97</v>
      </c>
      <c r="AV56">
        <v>17816.7</v>
      </c>
      <c r="AW56">
        <v>21380.04</v>
      </c>
      <c r="AX56">
        <v>4751.12</v>
      </c>
      <c r="AY56">
        <v>0</v>
      </c>
      <c r="AZ56">
        <v>19004.48</v>
      </c>
      <c r="BA56">
        <v>14747.35</v>
      </c>
      <c r="BB56">
        <v>4751.12</v>
      </c>
      <c r="BC56">
        <v>7126.68</v>
      </c>
      <c r="BD56">
        <v>118778</v>
      </c>
      <c r="BE56">
        <v>5938.9</v>
      </c>
      <c r="BF56">
        <v>23755.62</v>
      </c>
      <c r="BG56">
        <v>0</v>
      </c>
      <c r="BH56">
        <v>0</v>
      </c>
      <c r="BI56">
        <v>0</v>
      </c>
      <c r="BJ56">
        <v>0</v>
      </c>
      <c r="BK56">
        <v>0</v>
      </c>
      <c r="BL56">
        <v>9034.2000000000007</v>
      </c>
      <c r="BM56">
        <v>0</v>
      </c>
      <c r="BN56">
        <v>0</v>
      </c>
      <c r="BO56">
        <v>1000</v>
      </c>
      <c r="BP56">
        <v>0</v>
      </c>
      <c r="BQ56">
        <v>9034.2000000000007</v>
      </c>
      <c r="BR56">
        <v>0</v>
      </c>
      <c r="BS56">
        <v>0</v>
      </c>
      <c r="BT56" t="s">
        <v>344</v>
      </c>
      <c r="BU56" s="381">
        <v>238037.67</v>
      </c>
      <c r="BV56" s="381">
        <v>0</v>
      </c>
      <c r="BW56" s="381">
        <v>0</v>
      </c>
      <c r="BX56" s="259">
        <v>0</v>
      </c>
      <c r="BY56" s="259">
        <v>0</v>
      </c>
      <c r="BZ56" s="259">
        <v>0</v>
      </c>
      <c r="CA56">
        <v>2429160.2599999998</v>
      </c>
      <c r="CB56">
        <v>2394123.39</v>
      </c>
      <c r="CC56">
        <v>9034.2000000000007</v>
      </c>
      <c r="CD56">
        <v>9034.2000000000007</v>
      </c>
      <c r="CE56">
        <v>238037.67</v>
      </c>
      <c r="CI56" s="381">
        <v>238037.67000000013</v>
      </c>
      <c r="CJ56" s="381">
        <v>0</v>
      </c>
      <c r="CL56" s="381">
        <f t="shared" si="0"/>
        <v>0</v>
      </c>
      <c r="CM56" s="381">
        <f t="shared" si="1"/>
        <v>0</v>
      </c>
      <c r="CO56" s="381">
        <v>347111.54599999939</v>
      </c>
      <c r="CP56" s="381">
        <v>0</v>
      </c>
      <c r="CR56" s="381"/>
    </row>
    <row r="57" spans="1:99">
      <c r="A57">
        <v>3301026</v>
      </c>
      <c r="B57">
        <v>1026</v>
      </c>
      <c r="C57">
        <v>43003</v>
      </c>
      <c r="D57">
        <v>92470</v>
      </c>
      <c r="E57" t="s">
        <v>5771</v>
      </c>
      <c r="F57">
        <v>243435.1</v>
      </c>
      <c r="G57">
        <v>0</v>
      </c>
      <c r="H57">
        <v>29879.47</v>
      </c>
      <c r="I57">
        <v>607613.34</v>
      </c>
      <c r="J57">
        <v>0</v>
      </c>
      <c r="K57">
        <v>25395.42</v>
      </c>
      <c r="L57">
        <v>0</v>
      </c>
      <c r="M57">
        <v>0</v>
      </c>
      <c r="N57">
        <v>0</v>
      </c>
      <c r="O57">
        <v>0</v>
      </c>
      <c r="P57">
        <v>0</v>
      </c>
      <c r="Q57">
        <v>89952.55</v>
      </c>
      <c r="R57">
        <v>0</v>
      </c>
      <c r="S57">
        <v>0</v>
      </c>
      <c r="T57">
        <v>0</v>
      </c>
      <c r="U57">
        <v>13171.88</v>
      </c>
      <c r="V57">
        <v>0</v>
      </c>
      <c r="X57">
        <v>0</v>
      </c>
      <c r="Y57">
        <v>0</v>
      </c>
      <c r="Z57">
        <v>0</v>
      </c>
      <c r="AA57">
        <v>0</v>
      </c>
      <c r="AB57">
        <v>0</v>
      </c>
      <c r="AC57">
        <v>0</v>
      </c>
      <c r="AD57">
        <v>0</v>
      </c>
      <c r="AE57">
        <v>439998.68</v>
      </c>
      <c r="AF57">
        <v>37833.08</v>
      </c>
      <c r="AG57">
        <v>60532.92</v>
      </c>
      <c r="AH57">
        <v>12106.58</v>
      </c>
      <c r="AI57">
        <v>10593.26</v>
      </c>
      <c r="AJ57">
        <v>0</v>
      </c>
      <c r="AK57">
        <v>9079.94</v>
      </c>
      <c r="AL57">
        <v>6053.29</v>
      </c>
      <c r="AM57">
        <v>7566.62</v>
      </c>
      <c r="AN57">
        <v>9079.94</v>
      </c>
      <c r="AO57">
        <v>9836.6</v>
      </c>
      <c r="AP57">
        <v>15133.23</v>
      </c>
      <c r="AQ57">
        <v>10971.59</v>
      </c>
      <c r="AR57">
        <v>3783.31</v>
      </c>
      <c r="AS57">
        <v>15133.23</v>
      </c>
      <c r="AT57">
        <v>37833.08</v>
      </c>
      <c r="AU57">
        <v>0</v>
      </c>
      <c r="AV57">
        <v>5674.96</v>
      </c>
      <c r="AW57">
        <v>6809.95</v>
      </c>
      <c r="AX57">
        <v>1513.32</v>
      </c>
      <c r="AY57">
        <v>0</v>
      </c>
      <c r="AZ57">
        <v>6053.29</v>
      </c>
      <c r="BA57">
        <v>3135</v>
      </c>
      <c r="BB57">
        <v>1513.32</v>
      </c>
      <c r="BC57">
        <v>2269.98</v>
      </c>
      <c r="BD57">
        <v>37833.08</v>
      </c>
      <c r="BE57">
        <v>1891.65</v>
      </c>
      <c r="BF57">
        <v>7566.64</v>
      </c>
      <c r="BG57">
        <v>0</v>
      </c>
      <c r="BH57">
        <v>0</v>
      </c>
      <c r="BI57">
        <v>18242.77</v>
      </c>
      <c r="BJ57">
        <v>0</v>
      </c>
      <c r="BK57">
        <v>0</v>
      </c>
      <c r="BL57">
        <v>4708.75</v>
      </c>
      <c r="BM57">
        <v>0</v>
      </c>
      <c r="BN57">
        <v>18242.77</v>
      </c>
      <c r="BO57">
        <v>1000</v>
      </c>
      <c r="BP57">
        <v>0</v>
      </c>
      <c r="BQ57">
        <v>4708.75</v>
      </c>
      <c r="BR57">
        <v>6365</v>
      </c>
      <c r="BS57">
        <v>41757.24</v>
      </c>
      <c r="BT57" t="s">
        <v>345</v>
      </c>
      <c r="BU57" s="381">
        <v>201528.98</v>
      </c>
      <c r="BV57" s="381">
        <v>0</v>
      </c>
      <c r="BW57" s="381">
        <v>0</v>
      </c>
      <c r="BX57" s="259">
        <v>0</v>
      </c>
      <c r="BY57" s="259">
        <v>0</v>
      </c>
      <c r="BZ57" s="259">
        <v>0</v>
      </c>
      <c r="CA57">
        <v>736133.19</v>
      </c>
      <c r="CB57">
        <v>778039.31</v>
      </c>
      <c r="CC57">
        <v>22951.52</v>
      </c>
      <c r="CD57">
        <v>52830.99</v>
      </c>
      <c r="CE57">
        <v>201528.98</v>
      </c>
      <c r="CI57" s="381">
        <v>201529</v>
      </c>
      <c r="CJ57" s="381">
        <v>0</v>
      </c>
      <c r="CL57" s="381">
        <f t="shared" si="0"/>
        <v>1.9999999989522621E-2</v>
      </c>
      <c r="CM57" s="381">
        <f t="shared" si="1"/>
        <v>0</v>
      </c>
      <c r="CO57" s="381">
        <v>354863</v>
      </c>
      <c r="CP57" s="381">
        <v>17313</v>
      </c>
      <c r="CR57" s="381">
        <f t="shared" ref="CR57:CR61" si="17">CL57</f>
        <v>1.9999999989522621E-2</v>
      </c>
    </row>
    <row r="58" spans="1:99">
      <c r="A58">
        <v>3302294</v>
      </c>
      <c r="B58">
        <v>2294</v>
      </c>
      <c r="C58">
        <v>43096</v>
      </c>
      <c r="D58">
        <v>92303</v>
      </c>
      <c r="E58" t="s">
        <v>5772</v>
      </c>
      <c r="F58">
        <v>654696.9</v>
      </c>
      <c r="G58">
        <v>0</v>
      </c>
      <c r="H58">
        <v>471149</v>
      </c>
      <c r="I58">
        <v>2227550.35</v>
      </c>
      <c r="J58">
        <v>0</v>
      </c>
      <c r="K58">
        <v>122140.42</v>
      </c>
      <c r="L58">
        <v>0</v>
      </c>
      <c r="M58">
        <v>264811</v>
      </c>
      <c r="N58">
        <v>9770.7900000000009</v>
      </c>
      <c r="O58">
        <v>0</v>
      </c>
      <c r="P58">
        <v>0</v>
      </c>
      <c r="Q58">
        <v>39002.32</v>
      </c>
      <c r="R58">
        <v>0</v>
      </c>
      <c r="S58">
        <v>0</v>
      </c>
      <c r="T58">
        <v>0</v>
      </c>
      <c r="U58">
        <v>0</v>
      </c>
      <c r="V58">
        <v>0</v>
      </c>
      <c r="X58">
        <v>0</v>
      </c>
      <c r="Y58">
        <v>0</v>
      </c>
      <c r="Z58">
        <v>0</v>
      </c>
      <c r="AA58">
        <v>0</v>
      </c>
      <c r="AB58">
        <v>0</v>
      </c>
      <c r="AC58">
        <v>20548.78</v>
      </c>
      <c r="AD58">
        <v>65874</v>
      </c>
      <c r="AE58">
        <v>1660677.48</v>
      </c>
      <c r="AF58">
        <v>142792.56</v>
      </c>
      <c r="AG58">
        <v>228468.1</v>
      </c>
      <c r="AH58">
        <v>45693.62</v>
      </c>
      <c r="AI58">
        <v>39981.919999999998</v>
      </c>
      <c r="AJ58">
        <v>0</v>
      </c>
      <c r="AK58">
        <v>34270.21</v>
      </c>
      <c r="AL58">
        <v>22846.81</v>
      </c>
      <c r="AM58">
        <v>28558.51</v>
      </c>
      <c r="AN58">
        <v>34270.21</v>
      </c>
      <c r="AO58">
        <v>37126.07</v>
      </c>
      <c r="AP58">
        <v>57117.02</v>
      </c>
      <c r="AQ58">
        <v>41409.839999999997</v>
      </c>
      <c r="AR58">
        <v>14279.26</v>
      </c>
      <c r="AS58">
        <v>57117.02</v>
      </c>
      <c r="AT58">
        <v>142792.56</v>
      </c>
      <c r="AU58">
        <v>28089.83</v>
      </c>
      <c r="AV58">
        <v>21418.880000000001</v>
      </c>
      <c r="AW58">
        <v>25702.66</v>
      </c>
      <c r="AX58">
        <v>5711.7</v>
      </c>
      <c r="AY58">
        <v>0</v>
      </c>
      <c r="AZ58">
        <v>22846.81</v>
      </c>
      <c r="BA58">
        <v>10566.86</v>
      </c>
      <c r="BB58">
        <v>5711.7</v>
      </c>
      <c r="BC58">
        <v>8567.5499999999993</v>
      </c>
      <c r="BD58">
        <v>142792.56</v>
      </c>
      <c r="BE58">
        <v>7139.63</v>
      </c>
      <c r="BF58">
        <v>28558.53</v>
      </c>
      <c r="BG58">
        <v>0</v>
      </c>
      <c r="BH58">
        <v>0</v>
      </c>
      <c r="BI58">
        <v>33676.239999999998</v>
      </c>
      <c r="BJ58">
        <v>0</v>
      </c>
      <c r="BK58">
        <v>0</v>
      </c>
      <c r="BL58">
        <v>8691.25</v>
      </c>
      <c r="BM58">
        <v>0</v>
      </c>
      <c r="BN58">
        <v>33676.239999999998</v>
      </c>
      <c r="BO58">
        <v>1000</v>
      </c>
      <c r="BP58">
        <v>0</v>
      </c>
      <c r="BQ58">
        <v>8691.25</v>
      </c>
      <c r="BR58">
        <v>12842</v>
      </c>
      <c r="BS58">
        <v>491983.24</v>
      </c>
      <c r="BT58" t="s">
        <v>346</v>
      </c>
      <c r="BU58" s="381">
        <v>476210.42</v>
      </c>
      <c r="BV58" s="381">
        <v>0</v>
      </c>
      <c r="BW58" s="381">
        <v>0</v>
      </c>
      <c r="BX58" s="259">
        <v>0</v>
      </c>
      <c r="BY58" s="259">
        <v>0</v>
      </c>
      <c r="BZ58" s="259">
        <v>0</v>
      </c>
      <c r="CA58">
        <v>2749697.66</v>
      </c>
      <c r="CB58">
        <v>2928184.14</v>
      </c>
      <c r="CC58">
        <v>42367.49</v>
      </c>
      <c r="CD58">
        <v>513516.49</v>
      </c>
      <c r="CE58">
        <v>476210.42</v>
      </c>
      <c r="CI58" s="381">
        <v>539386</v>
      </c>
      <c r="CJ58" s="381">
        <v>4828</v>
      </c>
      <c r="CL58" s="381">
        <f t="shared" si="0"/>
        <v>63175.580000000016</v>
      </c>
      <c r="CM58" s="381">
        <f t="shared" si="1"/>
        <v>4828</v>
      </c>
      <c r="CO58" s="381">
        <v>624852.93000000017</v>
      </c>
      <c r="CP58" s="381">
        <v>13520</v>
      </c>
      <c r="CR58" s="381">
        <f t="shared" si="17"/>
        <v>63175.580000000016</v>
      </c>
      <c r="CT58" s="259">
        <f t="shared" ref="CT58:CT60" si="18">IF(CM58&gt;0,CM58,0)</f>
        <v>4828</v>
      </c>
      <c r="CU58" s="259">
        <f t="shared" ref="CU58:CU60" si="19">IF(CM58&lt;0,CM58,0)</f>
        <v>0</v>
      </c>
    </row>
    <row r="59" spans="1:99">
      <c r="A59">
        <v>3302486</v>
      </c>
      <c r="B59">
        <v>2486</v>
      </c>
      <c r="C59">
        <v>43055</v>
      </c>
      <c r="D59">
        <v>75876</v>
      </c>
      <c r="E59" t="s">
        <v>5773</v>
      </c>
      <c r="F59">
        <v>193731.5</v>
      </c>
      <c r="G59">
        <v>0</v>
      </c>
      <c r="H59">
        <v>34465.379999999997</v>
      </c>
      <c r="I59">
        <v>1332802.43</v>
      </c>
      <c r="J59">
        <v>0</v>
      </c>
      <c r="K59">
        <v>109397</v>
      </c>
      <c r="L59">
        <v>0</v>
      </c>
      <c r="M59">
        <v>195550.5</v>
      </c>
      <c r="N59">
        <v>0</v>
      </c>
      <c r="O59">
        <v>0</v>
      </c>
      <c r="P59">
        <v>0</v>
      </c>
      <c r="Q59">
        <v>86079.19</v>
      </c>
      <c r="R59">
        <v>4700.1000000000004</v>
      </c>
      <c r="S59">
        <v>0</v>
      </c>
      <c r="T59">
        <v>2095.1</v>
      </c>
      <c r="U59">
        <v>0</v>
      </c>
      <c r="V59">
        <v>0</v>
      </c>
      <c r="X59">
        <v>0</v>
      </c>
      <c r="Y59">
        <v>0</v>
      </c>
      <c r="Z59">
        <v>0</v>
      </c>
      <c r="AA59">
        <v>0</v>
      </c>
      <c r="AB59">
        <v>0</v>
      </c>
      <c r="AC59">
        <v>15054.25</v>
      </c>
      <c r="AD59">
        <v>31974</v>
      </c>
      <c r="AE59">
        <v>947920.69</v>
      </c>
      <c r="AF59">
        <v>81506.509999999995</v>
      </c>
      <c r="AG59">
        <v>130410.41</v>
      </c>
      <c r="AH59">
        <v>26082.080000000002</v>
      </c>
      <c r="AI59">
        <v>22821.82</v>
      </c>
      <c r="AJ59">
        <v>0</v>
      </c>
      <c r="AK59">
        <v>19561.560000000001</v>
      </c>
      <c r="AL59">
        <v>13041.04</v>
      </c>
      <c r="AM59">
        <v>16301.3</v>
      </c>
      <c r="AN59">
        <v>19561.560000000001</v>
      </c>
      <c r="AO59">
        <v>21191.69</v>
      </c>
      <c r="AP59">
        <v>32602.6</v>
      </c>
      <c r="AQ59">
        <v>23636.89</v>
      </c>
      <c r="AR59">
        <v>8150.65</v>
      </c>
      <c r="AS59">
        <v>32602.6</v>
      </c>
      <c r="AT59">
        <v>81506.509999999995</v>
      </c>
      <c r="AU59">
        <v>35856.89</v>
      </c>
      <c r="AV59">
        <v>12225.98</v>
      </c>
      <c r="AW59">
        <v>14671.17</v>
      </c>
      <c r="AX59">
        <v>3260.26</v>
      </c>
      <c r="AY59">
        <v>0</v>
      </c>
      <c r="AZ59">
        <v>13041.04</v>
      </c>
      <c r="BA59">
        <v>4895</v>
      </c>
      <c r="BB59">
        <v>3260.26</v>
      </c>
      <c r="BC59">
        <v>4890.3900000000003</v>
      </c>
      <c r="BD59">
        <v>81506.509999999995</v>
      </c>
      <c r="BE59">
        <v>4075.33</v>
      </c>
      <c r="BF59">
        <v>16301.3</v>
      </c>
      <c r="BG59">
        <v>0</v>
      </c>
      <c r="BH59">
        <v>0</v>
      </c>
      <c r="BI59">
        <v>8781.6</v>
      </c>
      <c r="BJ59">
        <v>0</v>
      </c>
      <c r="BK59">
        <v>0</v>
      </c>
      <c r="BL59">
        <v>6286</v>
      </c>
      <c r="BM59">
        <v>0</v>
      </c>
      <c r="BN59">
        <v>8781.6</v>
      </c>
      <c r="BO59">
        <v>1000</v>
      </c>
      <c r="BP59">
        <v>0</v>
      </c>
      <c r="BQ59">
        <v>0</v>
      </c>
      <c r="BR59">
        <v>0</v>
      </c>
      <c r="BS59">
        <v>49532.98</v>
      </c>
      <c r="BT59" t="s">
        <v>347</v>
      </c>
      <c r="BU59" s="381">
        <v>291720.43</v>
      </c>
      <c r="BV59" s="381">
        <v>0</v>
      </c>
      <c r="BW59" s="381">
        <v>0</v>
      </c>
      <c r="BX59" s="259">
        <v>0</v>
      </c>
      <c r="BY59" s="259">
        <v>0</v>
      </c>
      <c r="BZ59" s="259">
        <v>0</v>
      </c>
      <c r="CA59">
        <v>1777652.57</v>
      </c>
      <c r="CB59">
        <v>1679663.64</v>
      </c>
      <c r="CC59">
        <v>15067.6</v>
      </c>
      <c r="CD59">
        <v>49532.98</v>
      </c>
      <c r="CE59">
        <v>291720.43</v>
      </c>
      <c r="CI59" s="381">
        <v>309284.0700000003</v>
      </c>
      <c r="CJ59" s="381">
        <v>5540.7000000000007</v>
      </c>
      <c r="CL59" s="381">
        <f t="shared" si="0"/>
        <v>17563.640000000305</v>
      </c>
      <c r="CM59" s="381">
        <f t="shared" si="1"/>
        <v>5540.7000000000007</v>
      </c>
      <c r="CO59" s="381">
        <v>279307.1100000001</v>
      </c>
      <c r="CP59" s="381">
        <v>4965.2000000000007</v>
      </c>
      <c r="CR59" s="381">
        <f t="shared" si="17"/>
        <v>17563.640000000305</v>
      </c>
      <c r="CT59" s="259">
        <f t="shared" si="18"/>
        <v>5540.7000000000007</v>
      </c>
      <c r="CU59" s="259">
        <f t="shared" si="19"/>
        <v>0</v>
      </c>
    </row>
    <row r="60" spans="1:99">
      <c r="A60">
        <v>3303435</v>
      </c>
      <c r="B60">
        <v>3435</v>
      </c>
      <c r="C60">
        <v>43177</v>
      </c>
      <c r="D60">
        <v>146091</v>
      </c>
      <c r="E60" t="s">
        <v>5774</v>
      </c>
      <c r="F60">
        <v>175704.5</v>
      </c>
      <c r="G60">
        <v>0</v>
      </c>
      <c r="H60">
        <v>34876.82</v>
      </c>
      <c r="I60">
        <v>1919398.86</v>
      </c>
      <c r="J60">
        <v>0</v>
      </c>
      <c r="K60">
        <v>84462.5</v>
      </c>
      <c r="L60">
        <v>0</v>
      </c>
      <c r="M60">
        <v>53725.5</v>
      </c>
      <c r="N60">
        <v>400</v>
      </c>
      <c r="O60">
        <v>0</v>
      </c>
      <c r="P60">
        <v>0</v>
      </c>
      <c r="Q60">
        <v>356458.37</v>
      </c>
      <c r="R60">
        <v>0</v>
      </c>
      <c r="S60">
        <v>0</v>
      </c>
      <c r="T60">
        <v>0</v>
      </c>
      <c r="U60">
        <v>25806.400000000001</v>
      </c>
      <c r="V60">
        <v>160</v>
      </c>
      <c r="X60">
        <v>0</v>
      </c>
      <c r="Y60">
        <v>0</v>
      </c>
      <c r="Z60">
        <v>0</v>
      </c>
      <c r="AA60">
        <v>0</v>
      </c>
      <c r="AB60">
        <v>0</v>
      </c>
      <c r="AC60">
        <v>3493.5</v>
      </c>
      <c r="AD60">
        <v>101943</v>
      </c>
      <c r="AE60">
        <v>1467259.86</v>
      </c>
      <c r="AF60">
        <v>126161.64</v>
      </c>
      <c r="AG60">
        <v>201858.62</v>
      </c>
      <c r="AH60">
        <v>40371.72</v>
      </c>
      <c r="AI60">
        <v>35325.26</v>
      </c>
      <c r="AJ60">
        <v>0</v>
      </c>
      <c r="AK60">
        <v>30278.79</v>
      </c>
      <c r="AL60">
        <v>20185.86</v>
      </c>
      <c r="AM60">
        <v>25232.33</v>
      </c>
      <c r="AN60">
        <v>30278.79</v>
      </c>
      <c r="AO60">
        <v>32802.03</v>
      </c>
      <c r="AP60">
        <v>50464.66</v>
      </c>
      <c r="AQ60">
        <v>36586.879999999997</v>
      </c>
      <c r="AR60">
        <v>12616.16</v>
      </c>
      <c r="AS60">
        <v>50464.66</v>
      </c>
      <c r="AT60">
        <v>126161.64</v>
      </c>
      <c r="AU60">
        <v>5193.97</v>
      </c>
      <c r="AV60">
        <v>18924.25</v>
      </c>
      <c r="AW60">
        <v>22709.1</v>
      </c>
      <c r="AX60">
        <v>5046.47</v>
      </c>
      <c r="AY60">
        <v>0</v>
      </c>
      <c r="AZ60">
        <v>20185.86</v>
      </c>
      <c r="BA60">
        <v>9020</v>
      </c>
      <c r="BB60">
        <v>5046.47</v>
      </c>
      <c r="BC60">
        <v>7569.7</v>
      </c>
      <c r="BD60">
        <v>126161.64</v>
      </c>
      <c r="BE60">
        <v>6308.08</v>
      </c>
      <c r="BF60">
        <v>25232.31</v>
      </c>
      <c r="BG60">
        <v>0</v>
      </c>
      <c r="BH60">
        <v>0</v>
      </c>
      <c r="BI60">
        <v>33869.949999999997</v>
      </c>
      <c r="BJ60">
        <v>0</v>
      </c>
      <c r="BK60">
        <v>0</v>
      </c>
      <c r="BL60">
        <v>8725</v>
      </c>
      <c r="BM60">
        <v>0</v>
      </c>
      <c r="BN60">
        <v>33869.949999999997</v>
      </c>
      <c r="BO60">
        <v>1000</v>
      </c>
      <c r="BP60">
        <v>0</v>
      </c>
      <c r="BQ60">
        <v>0</v>
      </c>
      <c r="BR60">
        <v>40030.699999999997</v>
      </c>
      <c r="BS60">
        <v>37441.07</v>
      </c>
      <c r="BT60" t="s">
        <v>348</v>
      </c>
      <c r="BU60" s="381">
        <v>150235.93</v>
      </c>
      <c r="BV60" s="381">
        <v>0</v>
      </c>
      <c r="BW60" s="381">
        <v>0</v>
      </c>
      <c r="BX60" s="259">
        <v>0</v>
      </c>
      <c r="BY60" s="259">
        <v>0</v>
      </c>
      <c r="BZ60" s="259">
        <v>0</v>
      </c>
      <c r="CA60">
        <v>2545848.13</v>
      </c>
      <c r="CB60">
        <v>2571316.7000000002</v>
      </c>
      <c r="CC60">
        <v>42594.95</v>
      </c>
      <c r="CD60">
        <v>77471.77</v>
      </c>
      <c r="CE60">
        <v>150235.93</v>
      </c>
      <c r="CI60" s="381">
        <v>173560.11999999988</v>
      </c>
      <c r="CJ60" s="381">
        <v>11098.259999999995</v>
      </c>
      <c r="CL60" s="381">
        <f t="shared" si="0"/>
        <v>23324.189999999886</v>
      </c>
      <c r="CM60" s="381">
        <f t="shared" si="1"/>
        <v>11098.259999999995</v>
      </c>
      <c r="CO60" s="381">
        <v>158198.56000000075</v>
      </c>
      <c r="CP60" s="381">
        <v>11219.919999999995</v>
      </c>
      <c r="CR60" s="381">
        <f t="shared" si="17"/>
        <v>23324.189999999886</v>
      </c>
      <c r="CT60" s="259">
        <f t="shared" si="18"/>
        <v>11098.259999999995</v>
      </c>
      <c r="CU60" s="259">
        <f t="shared" si="19"/>
        <v>0</v>
      </c>
    </row>
    <row r="61" spans="1:99">
      <c r="A61">
        <v>3307050</v>
      </c>
      <c r="B61">
        <v>7050</v>
      </c>
      <c r="C61">
        <v>43017</v>
      </c>
      <c r="D61">
        <v>92066</v>
      </c>
      <c r="E61" t="s">
        <v>5775</v>
      </c>
      <c r="F61">
        <v>808846.9</v>
      </c>
      <c r="G61">
        <v>0</v>
      </c>
      <c r="H61">
        <v>14804.54</v>
      </c>
      <c r="I61">
        <v>29124.400000000001</v>
      </c>
      <c r="J61">
        <v>0</v>
      </c>
      <c r="K61">
        <v>3036137.39</v>
      </c>
      <c r="L61">
        <v>0</v>
      </c>
      <c r="M61">
        <v>51176</v>
      </c>
      <c r="N61">
        <v>0</v>
      </c>
      <c r="O61">
        <v>1200</v>
      </c>
      <c r="P61">
        <v>0</v>
      </c>
      <c r="Q61">
        <v>129283.23</v>
      </c>
      <c r="R61">
        <v>0</v>
      </c>
      <c r="S61">
        <v>0</v>
      </c>
      <c r="T61">
        <v>0</v>
      </c>
      <c r="U61">
        <v>0</v>
      </c>
      <c r="V61">
        <v>0</v>
      </c>
      <c r="X61">
        <v>0</v>
      </c>
      <c r="Y61">
        <v>0</v>
      </c>
      <c r="Z61">
        <v>0</v>
      </c>
      <c r="AA61">
        <v>0</v>
      </c>
      <c r="AB61">
        <v>0</v>
      </c>
      <c r="AC61">
        <v>34899.06</v>
      </c>
      <c r="AD61">
        <v>0</v>
      </c>
      <c r="AE61">
        <v>1833191.91</v>
      </c>
      <c r="AF61">
        <v>158033.79</v>
      </c>
      <c r="AG61">
        <v>252854.06</v>
      </c>
      <c r="AH61">
        <v>50570.81</v>
      </c>
      <c r="AI61">
        <v>44249.46</v>
      </c>
      <c r="AJ61">
        <v>0</v>
      </c>
      <c r="AK61">
        <v>37928.11</v>
      </c>
      <c r="AL61">
        <v>25285.41</v>
      </c>
      <c r="AM61">
        <v>31606.76</v>
      </c>
      <c r="AN61">
        <v>37928.11</v>
      </c>
      <c r="AO61">
        <v>41088.78</v>
      </c>
      <c r="AP61">
        <v>63213.51</v>
      </c>
      <c r="AQ61">
        <v>45829.8</v>
      </c>
      <c r="AR61">
        <v>15803.38</v>
      </c>
      <c r="AS61">
        <v>63213.51</v>
      </c>
      <c r="AT61">
        <v>158033.79</v>
      </c>
      <c r="AU61">
        <v>0</v>
      </c>
      <c r="AV61">
        <v>23705.07</v>
      </c>
      <c r="AW61">
        <v>28446.080000000002</v>
      </c>
      <c r="AX61">
        <v>6321.35</v>
      </c>
      <c r="AY61">
        <v>4741.01</v>
      </c>
      <c r="AZ61">
        <v>25285.41</v>
      </c>
      <c r="BA61">
        <v>3135</v>
      </c>
      <c r="BB61">
        <v>6321.35</v>
      </c>
      <c r="BC61">
        <v>9482.0300000000007</v>
      </c>
      <c r="BD61">
        <v>158033.79</v>
      </c>
      <c r="BE61">
        <v>7901.69</v>
      </c>
      <c r="BF61">
        <v>31606.73</v>
      </c>
      <c r="BG61">
        <v>0</v>
      </c>
      <c r="BH61">
        <v>0</v>
      </c>
      <c r="BI61">
        <v>0</v>
      </c>
      <c r="BJ61">
        <v>0</v>
      </c>
      <c r="BK61">
        <v>0</v>
      </c>
      <c r="BL61">
        <v>9467.5</v>
      </c>
      <c r="BM61">
        <v>0</v>
      </c>
      <c r="BN61">
        <v>0</v>
      </c>
      <c r="BO61">
        <v>1000</v>
      </c>
      <c r="BP61">
        <v>0</v>
      </c>
      <c r="BQ61">
        <v>0</v>
      </c>
      <c r="BR61">
        <v>4840</v>
      </c>
      <c r="BS61">
        <v>6850.58</v>
      </c>
      <c r="BT61" t="s">
        <v>349</v>
      </c>
      <c r="BU61" s="381">
        <v>926856.28</v>
      </c>
      <c r="BV61" s="381">
        <v>0</v>
      </c>
      <c r="BW61" s="381">
        <v>12581.46</v>
      </c>
      <c r="BX61" s="259">
        <v>0</v>
      </c>
      <c r="BY61" s="259">
        <v>0</v>
      </c>
      <c r="BZ61" s="259">
        <v>0</v>
      </c>
      <c r="CA61">
        <v>3281820.08</v>
      </c>
      <c r="CB61">
        <v>3163810.7</v>
      </c>
      <c r="CC61">
        <v>9467.5</v>
      </c>
      <c r="CD61">
        <v>11690.58</v>
      </c>
      <c r="CE61">
        <v>939437.74</v>
      </c>
      <c r="CI61" s="381">
        <v>926856.29</v>
      </c>
      <c r="CJ61" s="381">
        <v>12581.46</v>
      </c>
      <c r="CL61" s="381">
        <f t="shared" si="0"/>
        <v>1.0000000009313226E-2</v>
      </c>
      <c r="CM61" s="381">
        <f t="shared" si="1"/>
        <v>0</v>
      </c>
      <c r="CO61" s="381">
        <v>900749.02000000887</v>
      </c>
      <c r="CP61" s="381">
        <v>14690.21</v>
      </c>
      <c r="CR61" s="381">
        <f t="shared" si="17"/>
        <v>1.0000000009313226E-2</v>
      </c>
    </row>
    <row r="62" spans="1:99">
      <c r="A62">
        <v>3301006</v>
      </c>
      <c r="B62">
        <v>1006</v>
      </c>
      <c r="C62">
        <v>43011</v>
      </c>
      <c r="D62">
        <v>92453</v>
      </c>
      <c r="E62" t="s">
        <v>5776</v>
      </c>
      <c r="F62">
        <v>66352.73</v>
      </c>
      <c r="G62">
        <v>0</v>
      </c>
      <c r="H62">
        <v>25839.72</v>
      </c>
      <c r="I62">
        <v>469750.97</v>
      </c>
      <c r="J62">
        <v>0</v>
      </c>
      <c r="K62">
        <v>177372.75</v>
      </c>
      <c r="L62">
        <v>0</v>
      </c>
      <c r="M62">
        <v>0</v>
      </c>
      <c r="N62">
        <v>0</v>
      </c>
      <c r="O62">
        <v>0</v>
      </c>
      <c r="P62">
        <v>0</v>
      </c>
      <c r="Q62">
        <v>222127.54</v>
      </c>
      <c r="R62">
        <v>0</v>
      </c>
      <c r="S62">
        <v>0</v>
      </c>
      <c r="T62">
        <v>0</v>
      </c>
      <c r="U62">
        <v>115</v>
      </c>
      <c r="V62">
        <v>0</v>
      </c>
      <c r="X62">
        <v>0</v>
      </c>
      <c r="Y62">
        <v>0</v>
      </c>
      <c r="Z62">
        <v>0</v>
      </c>
      <c r="AA62">
        <v>0</v>
      </c>
      <c r="AB62">
        <v>0</v>
      </c>
      <c r="AC62">
        <v>0</v>
      </c>
      <c r="AD62">
        <v>0</v>
      </c>
      <c r="AE62">
        <v>439037.23</v>
      </c>
      <c r="AF62">
        <v>37750.410000000003</v>
      </c>
      <c r="AG62">
        <v>60400.65</v>
      </c>
      <c r="AH62">
        <v>12080.13</v>
      </c>
      <c r="AI62">
        <v>10570.11</v>
      </c>
      <c r="AJ62">
        <v>0</v>
      </c>
      <c r="AK62">
        <v>9060.1</v>
      </c>
      <c r="AL62">
        <v>6040.07</v>
      </c>
      <c r="AM62">
        <v>7550.08</v>
      </c>
      <c r="AN62">
        <v>9060.1</v>
      </c>
      <c r="AO62">
        <v>9815.11</v>
      </c>
      <c r="AP62">
        <v>15100.16</v>
      </c>
      <c r="AQ62">
        <v>10947.62</v>
      </c>
      <c r="AR62">
        <v>3775.04</v>
      </c>
      <c r="AS62">
        <v>15100.16</v>
      </c>
      <c r="AT62">
        <v>37750.410000000003</v>
      </c>
      <c r="AU62">
        <v>0</v>
      </c>
      <c r="AV62">
        <v>5662.56</v>
      </c>
      <c r="AW62">
        <v>6795.07</v>
      </c>
      <c r="AX62">
        <v>1510.02</v>
      </c>
      <c r="AY62">
        <v>0</v>
      </c>
      <c r="AZ62">
        <v>6040.07</v>
      </c>
      <c r="BA62">
        <v>3135</v>
      </c>
      <c r="BB62">
        <v>1510.02</v>
      </c>
      <c r="BC62">
        <v>2265.02</v>
      </c>
      <c r="BD62">
        <v>37750.410000000003</v>
      </c>
      <c r="BE62">
        <v>1887.52</v>
      </c>
      <c r="BF62">
        <v>7550.06</v>
      </c>
      <c r="BG62">
        <v>0</v>
      </c>
      <c r="BH62">
        <v>0</v>
      </c>
      <c r="BI62">
        <v>20633.62</v>
      </c>
      <c r="BJ62">
        <v>0</v>
      </c>
      <c r="BK62">
        <v>0</v>
      </c>
      <c r="BL62">
        <v>4702</v>
      </c>
      <c r="BM62">
        <v>40367.519999999997</v>
      </c>
      <c r="BN62">
        <v>20633.62</v>
      </c>
      <c r="BO62">
        <v>1000</v>
      </c>
      <c r="BP62">
        <v>0</v>
      </c>
      <c r="BQ62">
        <v>4702</v>
      </c>
      <c r="BR62">
        <v>6105.82</v>
      </c>
      <c r="BS62">
        <v>80735.039999999994</v>
      </c>
      <c r="BT62" t="s">
        <v>350</v>
      </c>
      <c r="BU62" s="381">
        <v>156942.24</v>
      </c>
      <c r="BV62" s="381">
        <v>0</v>
      </c>
      <c r="BW62" s="381">
        <v>0</v>
      </c>
      <c r="BX62" s="259">
        <v>0</v>
      </c>
      <c r="BY62" s="259">
        <v>0</v>
      </c>
      <c r="BZ62" s="259">
        <v>0</v>
      </c>
      <c r="CA62">
        <v>869366.26</v>
      </c>
      <c r="CB62">
        <v>778776.75</v>
      </c>
      <c r="CC62">
        <v>65703.14</v>
      </c>
      <c r="CD62">
        <v>91542.86</v>
      </c>
      <c r="CE62">
        <v>156942.24</v>
      </c>
      <c r="CI62" s="381">
        <v>156942.24000000011</v>
      </c>
      <c r="CJ62" s="381">
        <v>20824.68</v>
      </c>
      <c r="CL62" s="381">
        <f t="shared" si="0"/>
        <v>0</v>
      </c>
      <c r="CM62" s="381">
        <f t="shared" si="1"/>
        <v>20824.68</v>
      </c>
      <c r="CO62" s="381">
        <v>155120.17000000016</v>
      </c>
      <c r="CP62" s="381">
        <v>8347.0000000000036</v>
      </c>
      <c r="CR62" s="381"/>
      <c r="CT62" s="259">
        <f t="shared" ref="CT62:CT64" si="20">IF(CM62&gt;0,CM62,0)</f>
        <v>20824.68</v>
      </c>
      <c r="CU62" s="259">
        <f t="shared" ref="CU62:CU64" si="21">IF(CM62&lt;0,CM62,0)</f>
        <v>0</v>
      </c>
    </row>
    <row r="63" spans="1:99">
      <c r="A63">
        <v>3302079</v>
      </c>
      <c r="B63">
        <v>2079</v>
      </c>
      <c r="C63">
        <v>43016</v>
      </c>
      <c r="D63">
        <v>92370</v>
      </c>
      <c r="E63" t="s">
        <v>5777</v>
      </c>
      <c r="F63">
        <v>-39928.199999999997</v>
      </c>
      <c r="G63">
        <v>0</v>
      </c>
      <c r="H63">
        <v>18186.95</v>
      </c>
      <c r="I63">
        <v>1940157.01</v>
      </c>
      <c r="J63">
        <v>0</v>
      </c>
      <c r="K63">
        <v>103735</v>
      </c>
      <c r="L63">
        <v>0</v>
      </c>
      <c r="M63">
        <v>264811</v>
      </c>
      <c r="N63">
        <v>1056.93</v>
      </c>
      <c r="O63">
        <v>0</v>
      </c>
      <c r="P63">
        <v>0</v>
      </c>
      <c r="Q63">
        <v>0</v>
      </c>
      <c r="R63">
        <v>0</v>
      </c>
      <c r="S63">
        <v>0</v>
      </c>
      <c r="T63">
        <v>0</v>
      </c>
      <c r="U63">
        <v>6307.23</v>
      </c>
      <c r="V63">
        <v>0</v>
      </c>
      <c r="X63">
        <v>0</v>
      </c>
      <c r="Y63">
        <v>0</v>
      </c>
      <c r="Z63">
        <v>0</v>
      </c>
      <c r="AA63">
        <v>0</v>
      </c>
      <c r="AB63">
        <v>0</v>
      </c>
      <c r="AC63">
        <v>13774.26</v>
      </c>
      <c r="AD63">
        <v>50326</v>
      </c>
      <c r="AE63">
        <v>1405089.77</v>
      </c>
      <c r="AF63">
        <v>120815.97</v>
      </c>
      <c r="AG63">
        <v>193305.56</v>
      </c>
      <c r="AH63">
        <v>38661.11</v>
      </c>
      <c r="AI63">
        <v>33828.47</v>
      </c>
      <c r="AJ63">
        <v>0</v>
      </c>
      <c r="AK63">
        <v>28995.83</v>
      </c>
      <c r="AL63">
        <v>19330.560000000001</v>
      </c>
      <c r="AM63">
        <v>24163.19</v>
      </c>
      <c r="AN63">
        <v>28995.83</v>
      </c>
      <c r="AO63">
        <v>31412.15</v>
      </c>
      <c r="AP63">
        <v>48326.39</v>
      </c>
      <c r="AQ63">
        <v>35036.629999999997</v>
      </c>
      <c r="AR63">
        <v>12081.6</v>
      </c>
      <c r="AS63">
        <v>48326.39</v>
      </c>
      <c r="AT63">
        <v>120815.97</v>
      </c>
      <c r="AU63">
        <v>23115.16</v>
      </c>
      <c r="AV63">
        <v>18122.400000000001</v>
      </c>
      <c r="AW63">
        <v>21746.880000000001</v>
      </c>
      <c r="AX63">
        <v>4832.6400000000003</v>
      </c>
      <c r="AY63">
        <v>0</v>
      </c>
      <c r="AZ63">
        <v>19330.560000000001</v>
      </c>
      <c r="BA63">
        <v>8211</v>
      </c>
      <c r="BB63">
        <v>4832.6400000000003</v>
      </c>
      <c r="BC63">
        <v>7248.96</v>
      </c>
      <c r="BD63">
        <v>120815.97</v>
      </c>
      <c r="BE63">
        <v>6040.8</v>
      </c>
      <c r="BF63">
        <v>24163.19</v>
      </c>
      <c r="BG63">
        <v>0</v>
      </c>
      <c r="BH63">
        <v>0</v>
      </c>
      <c r="BI63">
        <v>7912.71</v>
      </c>
      <c r="BJ63">
        <v>0</v>
      </c>
      <c r="BK63">
        <v>0</v>
      </c>
      <c r="BL63">
        <v>8432.5</v>
      </c>
      <c r="BM63">
        <v>0</v>
      </c>
      <c r="BN63">
        <v>7912.71</v>
      </c>
      <c r="BO63">
        <v>1000</v>
      </c>
      <c r="BP63">
        <v>0</v>
      </c>
      <c r="BQ63">
        <v>0</v>
      </c>
      <c r="BR63">
        <v>0</v>
      </c>
      <c r="BS63">
        <v>34532.160000000003</v>
      </c>
      <c r="BT63" t="s">
        <v>351</v>
      </c>
      <c r="BU63" s="381">
        <v>0</v>
      </c>
      <c r="BV63" s="381">
        <v>-115319.1</v>
      </c>
      <c r="BW63" s="381">
        <v>0</v>
      </c>
      <c r="BX63" s="259">
        <v>0</v>
      </c>
      <c r="BY63" s="259">
        <v>0</v>
      </c>
      <c r="BZ63" s="259">
        <v>0</v>
      </c>
      <c r="CA63">
        <v>2380167.4300000002</v>
      </c>
      <c r="CB63">
        <v>2455558.33</v>
      </c>
      <c r="CC63">
        <v>16345.21</v>
      </c>
      <c r="CD63">
        <v>34532.160000000003</v>
      </c>
      <c r="CE63">
        <v>-115319.1</v>
      </c>
      <c r="CI63" s="381">
        <v>-81700.390000000305</v>
      </c>
      <c r="CJ63" s="381">
        <v>22961.439999999999</v>
      </c>
      <c r="CL63" s="381">
        <f t="shared" si="0"/>
        <v>33618.709999999701</v>
      </c>
      <c r="CM63" s="381">
        <f t="shared" si="1"/>
        <v>22961.439999999999</v>
      </c>
      <c r="CO63" s="381">
        <v>33072.889999998559</v>
      </c>
      <c r="CP63" s="381">
        <v>26473.19</v>
      </c>
      <c r="CR63" s="381">
        <f>CL63</f>
        <v>33618.709999999701</v>
      </c>
      <c r="CT63" s="259">
        <f t="shared" si="20"/>
        <v>22961.439999999999</v>
      </c>
      <c r="CU63" s="259">
        <f t="shared" si="21"/>
        <v>0</v>
      </c>
    </row>
    <row r="64" spans="1:99">
      <c r="A64">
        <v>3302081</v>
      </c>
      <c r="B64">
        <v>2081</v>
      </c>
      <c r="C64">
        <v>43174</v>
      </c>
      <c r="D64">
        <v>92371</v>
      </c>
      <c r="E64" t="s">
        <v>5778</v>
      </c>
      <c r="F64">
        <v>27135.53</v>
      </c>
      <c r="G64">
        <v>0</v>
      </c>
      <c r="H64">
        <v>43639.67</v>
      </c>
      <c r="I64">
        <v>1964072.27</v>
      </c>
      <c r="J64">
        <v>0</v>
      </c>
      <c r="K64">
        <v>72570</v>
      </c>
      <c r="L64">
        <v>0</v>
      </c>
      <c r="M64">
        <v>220716</v>
      </c>
      <c r="N64">
        <v>5656.93</v>
      </c>
      <c r="O64">
        <v>0</v>
      </c>
      <c r="P64">
        <v>0</v>
      </c>
      <c r="Q64">
        <v>140841.64000000001</v>
      </c>
      <c r="R64">
        <v>0</v>
      </c>
      <c r="S64">
        <v>0</v>
      </c>
      <c r="T64">
        <v>0</v>
      </c>
      <c r="U64">
        <v>24794.9</v>
      </c>
      <c r="V64">
        <v>0</v>
      </c>
      <c r="X64">
        <v>0</v>
      </c>
      <c r="Y64">
        <v>0</v>
      </c>
      <c r="Z64">
        <v>0</v>
      </c>
      <c r="AA64">
        <v>0</v>
      </c>
      <c r="AB64">
        <v>0</v>
      </c>
      <c r="AC64">
        <v>35412.5</v>
      </c>
      <c r="AD64">
        <v>65422</v>
      </c>
      <c r="AE64">
        <v>1397563.93</v>
      </c>
      <c r="AF64">
        <v>120168.87</v>
      </c>
      <c r="AG64">
        <v>192270.19</v>
      </c>
      <c r="AH64">
        <v>38454.04</v>
      </c>
      <c r="AI64">
        <v>33647.279999999999</v>
      </c>
      <c r="AJ64">
        <v>0</v>
      </c>
      <c r="AK64">
        <v>28840.53</v>
      </c>
      <c r="AL64">
        <v>19227.02</v>
      </c>
      <c r="AM64">
        <v>24033.77</v>
      </c>
      <c r="AN64">
        <v>28840.53</v>
      </c>
      <c r="AO64">
        <v>31243.91</v>
      </c>
      <c r="AP64">
        <v>48067.55</v>
      </c>
      <c r="AQ64">
        <v>34848.97</v>
      </c>
      <c r="AR64">
        <v>12016.89</v>
      </c>
      <c r="AS64">
        <v>48067.55</v>
      </c>
      <c r="AT64">
        <v>120168.87</v>
      </c>
      <c r="AU64">
        <v>997.99</v>
      </c>
      <c r="AV64">
        <v>18025.330000000002</v>
      </c>
      <c r="AW64">
        <v>21630.400000000001</v>
      </c>
      <c r="AX64">
        <v>4806.75</v>
      </c>
      <c r="AY64">
        <v>0</v>
      </c>
      <c r="AZ64">
        <v>19227.02</v>
      </c>
      <c r="BA64">
        <v>9020</v>
      </c>
      <c r="BB64">
        <v>4806.75</v>
      </c>
      <c r="BC64">
        <v>7210.13</v>
      </c>
      <c r="BD64">
        <v>120168.87</v>
      </c>
      <c r="BE64">
        <v>6008.44</v>
      </c>
      <c r="BF64">
        <v>24033.759999999998</v>
      </c>
      <c r="BG64">
        <v>0</v>
      </c>
      <c r="BH64">
        <v>0</v>
      </c>
      <c r="BI64">
        <v>2341.48</v>
      </c>
      <c r="BJ64">
        <v>0</v>
      </c>
      <c r="BK64">
        <v>0</v>
      </c>
      <c r="BL64">
        <v>8667.6299999999992</v>
      </c>
      <c r="BM64">
        <v>0</v>
      </c>
      <c r="BN64">
        <v>2341.48</v>
      </c>
      <c r="BO64">
        <v>1000</v>
      </c>
      <c r="BP64">
        <v>0</v>
      </c>
      <c r="BQ64">
        <v>0</v>
      </c>
      <c r="BR64">
        <v>3730.38</v>
      </c>
      <c r="BS64">
        <v>50918.400000000001</v>
      </c>
      <c r="BT64" t="s">
        <v>352</v>
      </c>
      <c r="BU64" s="381">
        <v>140884.95000000001</v>
      </c>
      <c r="BV64" s="381">
        <v>0</v>
      </c>
      <c r="BW64" s="381">
        <v>0</v>
      </c>
      <c r="BX64" s="259">
        <v>0</v>
      </c>
      <c r="BY64" s="259">
        <v>0</v>
      </c>
      <c r="BZ64" s="259">
        <v>0</v>
      </c>
      <c r="CA64">
        <v>2529486.2400000002</v>
      </c>
      <c r="CB64">
        <v>2415736.8199999998</v>
      </c>
      <c r="CC64">
        <v>11009.11</v>
      </c>
      <c r="CD64">
        <v>54648.78</v>
      </c>
      <c r="CE64">
        <v>140884.95000000001</v>
      </c>
      <c r="CI64" s="381">
        <v>128567.02000000005</v>
      </c>
      <c r="CJ64" s="381">
        <v>50918.68</v>
      </c>
      <c r="CL64" s="381">
        <f t="shared" si="0"/>
        <v>-12317.929999999964</v>
      </c>
      <c r="CM64" s="381">
        <f t="shared" si="1"/>
        <v>50918.68</v>
      </c>
      <c r="CO64" s="381">
        <v>53410.930000002991</v>
      </c>
      <c r="CP64" s="381">
        <v>40011.79</v>
      </c>
      <c r="CR64" s="381"/>
      <c r="CS64" s="381">
        <f>CL64</f>
        <v>-12317.929999999964</v>
      </c>
      <c r="CT64" s="259">
        <f t="shared" si="20"/>
        <v>50918.68</v>
      </c>
      <c r="CU64" s="259">
        <f t="shared" si="21"/>
        <v>0</v>
      </c>
    </row>
    <row r="65" spans="1:99">
      <c r="A65">
        <v>3302296</v>
      </c>
      <c r="B65">
        <v>2296</v>
      </c>
      <c r="C65">
        <v>43029</v>
      </c>
      <c r="D65">
        <v>92305</v>
      </c>
      <c r="E65" t="s">
        <v>5779</v>
      </c>
      <c r="F65">
        <v>253331.8</v>
      </c>
      <c r="G65">
        <v>0</v>
      </c>
      <c r="H65">
        <v>34220.949999999997</v>
      </c>
      <c r="I65">
        <v>1498439.59</v>
      </c>
      <c r="J65">
        <v>0</v>
      </c>
      <c r="K65">
        <v>30135</v>
      </c>
      <c r="L65">
        <v>0</v>
      </c>
      <c r="M65">
        <v>178900</v>
      </c>
      <c r="N65">
        <v>3456.93</v>
      </c>
      <c r="O65">
        <v>0</v>
      </c>
      <c r="P65">
        <v>0</v>
      </c>
      <c r="Q65">
        <v>116254.39</v>
      </c>
      <c r="R65">
        <v>0</v>
      </c>
      <c r="S65">
        <v>0</v>
      </c>
      <c r="T65">
        <v>0</v>
      </c>
      <c r="U65">
        <v>18997.57</v>
      </c>
      <c r="V65">
        <v>0</v>
      </c>
      <c r="X65">
        <v>0</v>
      </c>
      <c r="Y65">
        <v>0</v>
      </c>
      <c r="Z65">
        <v>0</v>
      </c>
      <c r="AA65">
        <v>0</v>
      </c>
      <c r="AB65">
        <v>0</v>
      </c>
      <c r="AC65">
        <v>30151.88</v>
      </c>
      <c r="AD65">
        <v>54059</v>
      </c>
      <c r="AE65">
        <v>1110461.29</v>
      </c>
      <c r="AF65">
        <v>95482.48</v>
      </c>
      <c r="AG65">
        <v>152771.98000000001</v>
      </c>
      <c r="AH65">
        <v>30554.400000000001</v>
      </c>
      <c r="AI65">
        <v>26735.1</v>
      </c>
      <c r="AJ65">
        <v>0</v>
      </c>
      <c r="AK65">
        <v>22915.8</v>
      </c>
      <c r="AL65">
        <v>15277.2</v>
      </c>
      <c r="AM65">
        <v>19096.5</v>
      </c>
      <c r="AN65">
        <v>22915.8</v>
      </c>
      <c r="AO65">
        <v>24825.45</v>
      </c>
      <c r="AP65">
        <v>38192.99</v>
      </c>
      <c r="AQ65">
        <v>27689.919999999998</v>
      </c>
      <c r="AR65">
        <v>9548.25</v>
      </c>
      <c r="AS65">
        <v>38192.99</v>
      </c>
      <c r="AT65">
        <v>95482.48</v>
      </c>
      <c r="AU65">
        <v>30359.040000000001</v>
      </c>
      <c r="AV65">
        <v>14322.37</v>
      </c>
      <c r="AW65">
        <v>17186.849999999999</v>
      </c>
      <c r="AX65">
        <v>3819.3</v>
      </c>
      <c r="AY65">
        <v>0</v>
      </c>
      <c r="AZ65">
        <v>15277.2</v>
      </c>
      <c r="BA65">
        <v>4895</v>
      </c>
      <c r="BB65">
        <v>3819.3</v>
      </c>
      <c r="BC65">
        <v>5728.95</v>
      </c>
      <c r="BD65">
        <v>95482.48</v>
      </c>
      <c r="BE65">
        <v>4774.12</v>
      </c>
      <c r="BF65">
        <v>19096.490000000002</v>
      </c>
      <c r="BG65">
        <v>0</v>
      </c>
      <c r="BH65">
        <v>0</v>
      </c>
      <c r="BI65">
        <v>0</v>
      </c>
      <c r="BJ65">
        <v>0</v>
      </c>
      <c r="BK65">
        <v>0</v>
      </c>
      <c r="BL65">
        <v>7555</v>
      </c>
      <c r="BM65">
        <v>0</v>
      </c>
      <c r="BN65">
        <v>0</v>
      </c>
      <c r="BO65">
        <v>1000</v>
      </c>
      <c r="BP65">
        <v>0</v>
      </c>
      <c r="BQ65">
        <v>0</v>
      </c>
      <c r="BR65">
        <v>0</v>
      </c>
      <c r="BS65">
        <v>23561.84</v>
      </c>
      <c r="BT65" t="s">
        <v>353</v>
      </c>
      <c r="BU65" s="381">
        <v>238822.43</v>
      </c>
      <c r="BV65" s="381">
        <v>0</v>
      </c>
      <c r="BW65" s="381">
        <v>18214.11</v>
      </c>
      <c r="BX65" s="259">
        <v>0</v>
      </c>
      <c r="BY65" s="259">
        <v>0</v>
      </c>
      <c r="BZ65" s="259">
        <v>0</v>
      </c>
      <c r="CA65">
        <v>1930394.36</v>
      </c>
      <c r="CB65">
        <v>1944903.73</v>
      </c>
      <c r="CC65">
        <v>7555</v>
      </c>
      <c r="CD65">
        <v>23561.84</v>
      </c>
      <c r="CE65">
        <v>257036.54</v>
      </c>
      <c r="CI65" s="381">
        <v>238822.42999999991</v>
      </c>
      <c r="CJ65" s="381">
        <v>18214.11</v>
      </c>
      <c r="CL65" s="381">
        <f t="shared" si="0"/>
        <v>0</v>
      </c>
      <c r="CM65" s="381">
        <f t="shared" si="1"/>
        <v>0</v>
      </c>
      <c r="CO65" s="381">
        <v>314590.01999999932</v>
      </c>
      <c r="CP65" s="381">
        <v>20627.240000000002</v>
      </c>
      <c r="CR65" s="381"/>
    </row>
    <row r="66" spans="1:99">
      <c r="A66">
        <v>3301015</v>
      </c>
      <c r="B66">
        <v>1015</v>
      </c>
      <c r="C66">
        <v>42981</v>
      </c>
      <c r="D66">
        <v>92459</v>
      </c>
      <c r="E66" t="s">
        <v>5780</v>
      </c>
      <c r="F66">
        <v>170963.8</v>
      </c>
      <c r="G66">
        <v>0</v>
      </c>
      <c r="H66">
        <v>32103.32</v>
      </c>
      <c r="I66">
        <v>607983.06000000006</v>
      </c>
      <c r="J66">
        <v>0</v>
      </c>
      <c r="K66">
        <v>23420.42</v>
      </c>
      <c r="L66">
        <v>0</v>
      </c>
      <c r="M66">
        <v>0</v>
      </c>
      <c r="N66">
        <v>0</v>
      </c>
      <c r="O66">
        <v>0</v>
      </c>
      <c r="P66">
        <v>0</v>
      </c>
      <c r="Q66">
        <v>58139.25</v>
      </c>
      <c r="R66">
        <v>0</v>
      </c>
      <c r="S66">
        <v>0</v>
      </c>
      <c r="T66">
        <v>0</v>
      </c>
      <c r="U66">
        <v>48431.75</v>
      </c>
      <c r="V66">
        <v>0</v>
      </c>
      <c r="X66">
        <v>0</v>
      </c>
      <c r="Y66">
        <v>0</v>
      </c>
      <c r="Z66">
        <v>0</v>
      </c>
      <c r="AA66">
        <v>0</v>
      </c>
      <c r="AB66">
        <v>0</v>
      </c>
      <c r="AC66">
        <v>0</v>
      </c>
      <c r="AD66">
        <v>0</v>
      </c>
      <c r="AE66">
        <v>434060.78</v>
      </c>
      <c r="AF66">
        <v>37322.51</v>
      </c>
      <c r="AG66">
        <v>59716.01</v>
      </c>
      <c r="AH66">
        <v>11943.2</v>
      </c>
      <c r="AI66">
        <v>10450.299999999999</v>
      </c>
      <c r="AJ66">
        <v>0</v>
      </c>
      <c r="AK66">
        <v>8957.4</v>
      </c>
      <c r="AL66">
        <v>5971.6</v>
      </c>
      <c r="AM66">
        <v>7464.5</v>
      </c>
      <c r="AN66">
        <v>8957.4</v>
      </c>
      <c r="AO66">
        <v>9703.85</v>
      </c>
      <c r="AP66">
        <v>14929</v>
      </c>
      <c r="AQ66">
        <v>10823.53</v>
      </c>
      <c r="AR66">
        <v>3732.25</v>
      </c>
      <c r="AS66">
        <v>14929</v>
      </c>
      <c r="AT66">
        <v>37322.51</v>
      </c>
      <c r="AU66">
        <v>0</v>
      </c>
      <c r="AV66">
        <v>5598.38</v>
      </c>
      <c r="AW66">
        <v>6718.05</v>
      </c>
      <c r="AX66">
        <v>1492.9</v>
      </c>
      <c r="AY66">
        <v>0</v>
      </c>
      <c r="AZ66">
        <v>5971.6</v>
      </c>
      <c r="BA66">
        <v>3135</v>
      </c>
      <c r="BB66">
        <v>1492.9</v>
      </c>
      <c r="BC66">
        <v>2239.35</v>
      </c>
      <c r="BD66">
        <v>37322.51</v>
      </c>
      <c r="BE66">
        <v>1866.13</v>
      </c>
      <c r="BF66">
        <v>7464.52</v>
      </c>
      <c r="BG66">
        <v>0</v>
      </c>
      <c r="BH66">
        <v>0</v>
      </c>
      <c r="BI66">
        <v>18663.5</v>
      </c>
      <c r="BJ66">
        <v>0</v>
      </c>
      <c r="BK66">
        <v>0</v>
      </c>
      <c r="BL66">
        <v>4850.5</v>
      </c>
      <c r="BM66">
        <v>42840.82</v>
      </c>
      <c r="BN66">
        <v>18663.5</v>
      </c>
      <c r="BO66">
        <v>1000</v>
      </c>
      <c r="BP66">
        <v>0</v>
      </c>
      <c r="BQ66">
        <v>4850.5</v>
      </c>
      <c r="BR66">
        <v>7926</v>
      </c>
      <c r="BS66">
        <v>85681.64</v>
      </c>
      <c r="BT66" t="s">
        <v>355</v>
      </c>
      <c r="BU66" s="381">
        <v>140689.60000000001</v>
      </c>
      <c r="BV66" s="381">
        <v>0</v>
      </c>
      <c r="BW66" s="381">
        <v>0</v>
      </c>
      <c r="BX66" s="259">
        <v>0</v>
      </c>
      <c r="BY66" s="259">
        <v>0</v>
      </c>
      <c r="BZ66" s="259">
        <v>0</v>
      </c>
      <c r="CA66">
        <v>737974.48</v>
      </c>
      <c r="CB66">
        <v>768248.68</v>
      </c>
      <c r="CC66">
        <v>66354.820000000007</v>
      </c>
      <c r="CD66">
        <v>98458.14</v>
      </c>
      <c r="CE66">
        <v>140689.60000000001</v>
      </c>
      <c r="CI66" s="381">
        <v>159353.10000000009</v>
      </c>
      <c r="CJ66" s="381">
        <v>16487.5</v>
      </c>
      <c r="CL66" s="381">
        <f t="shared" si="0"/>
        <v>18663.500000000087</v>
      </c>
      <c r="CM66" s="381">
        <f t="shared" si="1"/>
        <v>16487.5</v>
      </c>
      <c r="CO66" s="381">
        <v>215031.71999999962</v>
      </c>
      <c r="CP66" s="381">
        <v>17189.25</v>
      </c>
      <c r="CR66" s="381">
        <f t="shared" ref="CR66:CR67" si="22">CL66</f>
        <v>18663.500000000087</v>
      </c>
      <c r="CT66" s="259">
        <f t="shared" ref="CT66:CT67" si="23">IF(CM66&gt;0,CM66,0)</f>
        <v>16487.5</v>
      </c>
      <c r="CU66" s="259">
        <f t="shared" ref="CU66:CU67" si="24">IF(CM66&lt;0,CM66,0)</f>
        <v>0</v>
      </c>
    </row>
    <row r="67" spans="1:99">
      <c r="A67">
        <v>3301022</v>
      </c>
      <c r="B67">
        <v>1022</v>
      </c>
      <c r="C67">
        <v>42977</v>
      </c>
      <c r="D67">
        <v>92466</v>
      </c>
      <c r="E67" t="s">
        <v>5781</v>
      </c>
      <c r="F67">
        <v>161878.20000000001</v>
      </c>
      <c r="G67">
        <v>0</v>
      </c>
      <c r="H67">
        <v>34011.24</v>
      </c>
      <c r="I67">
        <v>480043.8</v>
      </c>
      <c r="J67">
        <v>0</v>
      </c>
      <c r="K67">
        <v>19351.25</v>
      </c>
      <c r="L67">
        <v>0</v>
      </c>
      <c r="M67">
        <v>0</v>
      </c>
      <c r="N67">
        <v>0</v>
      </c>
      <c r="O67">
        <v>0</v>
      </c>
      <c r="P67">
        <v>0</v>
      </c>
      <c r="Q67">
        <v>62602.29</v>
      </c>
      <c r="R67">
        <v>0</v>
      </c>
      <c r="S67">
        <v>0</v>
      </c>
      <c r="T67">
        <v>0</v>
      </c>
      <c r="U67">
        <v>5478.5</v>
      </c>
      <c r="V67">
        <v>0</v>
      </c>
      <c r="X67">
        <v>0</v>
      </c>
      <c r="Y67">
        <v>0</v>
      </c>
      <c r="Z67">
        <v>0</v>
      </c>
      <c r="AA67">
        <v>0</v>
      </c>
      <c r="AB67">
        <v>0</v>
      </c>
      <c r="AC67">
        <v>0</v>
      </c>
      <c r="AD67">
        <v>0</v>
      </c>
      <c r="AE67">
        <v>273095.56</v>
      </c>
      <c r="AF67">
        <v>23481.99</v>
      </c>
      <c r="AG67">
        <v>37571.19</v>
      </c>
      <c r="AH67">
        <v>7514.24</v>
      </c>
      <c r="AI67">
        <v>6574.96</v>
      </c>
      <c r="AJ67">
        <v>0</v>
      </c>
      <c r="AK67">
        <v>5635.68</v>
      </c>
      <c r="AL67">
        <v>3757.12</v>
      </c>
      <c r="AM67">
        <v>4696.3999999999996</v>
      </c>
      <c r="AN67">
        <v>5635.68</v>
      </c>
      <c r="AO67">
        <v>6105.32</v>
      </c>
      <c r="AP67">
        <v>9392.7999999999993</v>
      </c>
      <c r="AQ67">
        <v>6809.78</v>
      </c>
      <c r="AR67">
        <v>2348.1999999999998</v>
      </c>
      <c r="AS67">
        <v>9392.7999999999993</v>
      </c>
      <c r="AT67">
        <v>23481.99</v>
      </c>
      <c r="AU67">
        <v>0</v>
      </c>
      <c r="AV67">
        <v>3522.3</v>
      </c>
      <c r="AW67">
        <v>4226.76</v>
      </c>
      <c r="AX67">
        <v>939.28</v>
      </c>
      <c r="AY67">
        <v>0</v>
      </c>
      <c r="AZ67">
        <v>3757.12</v>
      </c>
      <c r="BA67">
        <v>3135</v>
      </c>
      <c r="BB67">
        <v>939.28</v>
      </c>
      <c r="BC67">
        <v>1408.92</v>
      </c>
      <c r="BD67">
        <v>23481.99</v>
      </c>
      <c r="BE67">
        <v>1174.0999999999999</v>
      </c>
      <c r="BF67">
        <v>4696.3599999999997</v>
      </c>
      <c r="BG67">
        <v>0</v>
      </c>
      <c r="BH67">
        <v>0</v>
      </c>
      <c r="BI67">
        <v>54193.09</v>
      </c>
      <c r="BJ67">
        <v>0</v>
      </c>
      <c r="BK67">
        <v>0</v>
      </c>
      <c r="BL67">
        <v>4607.5</v>
      </c>
      <c r="BM67">
        <v>0</v>
      </c>
      <c r="BN67">
        <v>54193.09</v>
      </c>
      <c r="BO67">
        <v>1000</v>
      </c>
      <c r="BP67">
        <v>0</v>
      </c>
      <c r="BQ67">
        <v>4607.5</v>
      </c>
      <c r="BR67">
        <v>31353</v>
      </c>
      <c r="BS67">
        <v>56851.33</v>
      </c>
      <c r="BT67" t="s">
        <v>356</v>
      </c>
      <c r="BU67" s="381">
        <v>202386.13</v>
      </c>
      <c r="BV67" s="381">
        <v>0</v>
      </c>
      <c r="BW67" s="381">
        <v>0</v>
      </c>
      <c r="BX67" s="259">
        <v>0</v>
      </c>
      <c r="BY67" s="259">
        <v>0</v>
      </c>
      <c r="BZ67" s="259">
        <v>0</v>
      </c>
      <c r="CA67">
        <v>567475.84</v>
      </c>
      <c r="CB67">
        <v>526967.91</v>
      </c>
      <c r="CC67">
        <v>58800.59</v>
      </c>
      <c r="CD67">
        <v>92811.83</v>
      </c>
      <c r="CE67">
        <v>202386.13</v>
      </c>
      <c r="CI67" s="381">
        <v>233684.74</v>
      </c>
      <c r="CJ67" s="381">
        <v>7297.5899999999965</v>
      </c>
      <c r="CL67" s="381">
        <f t="shared" si="0"/>
        <v>31298.609999999986</v>
      </c>
      <c r="CM67" s="381">
        <f t="shared" si="1"/>
        <v>7297.5899999999965</v>
      </c>
      <c r="CO67" s="381">
        <v>349107.07999999984</v>
      </c>
      <c r="CP67" s="381">
        <v>11925.339999999997</v>
      </c>
      <c r="CR67" s="381">
        <f t="shared" si="22"/>
        <v>31298.609999999986</v>
      </c>
      <c r="CT67" s="259">
        <f t="shared" si="23"/>
        <v>7297.5899999999965</v>
      </c>
      <c r="CU67" s="259">
        <f t="shared" si="24"/>
        <v>0</v>
      </c>
    </row>
    <row r="68" spans="1:99">
      <c r="A68">
        <v>3302087</v>
      </c>
      <c r="B68">
        <v>2087</v>
      </c>
      <c r="C68">
        <v>43161</v>
      </c>
      <c r="D68">
        <v>92375</v>
      </c>
      <c r="E68" t="s">
        <v>5782</v>
      </c>
      <c r="F68">
        <v>169403.7</v>
      </c>
      <c r="G68">
        <v>0</v>
      </c>
      <c r="H68">
        <v>45870.73</v>
      </c>
      <c r="I68">
        <v>2072024.32</v>
      </c>
      <c r="J68">
        <v>0</v>
      </c>
      <c r="K68">
        <v>88511.17</v>
      </c>
      <c r="L68">
        <v>0</v>
      </c>
      <c r="M68">
        <v>274996.5</v>
      </c>
      <c r="N68">
        <v>9770.7900000000009</v>
      </c>
      <c r="O68">
        <v>0</v>
      </c>
      <c r="P68">
        <v>0</v>
      </c>
      <c r="Q68">
        <v>43527.41</v>
      </c>
      <c r="R68">
        <v>0</v>
      </c>
      <c r="S68">
        <v>0</v>
      </c>
      <c r="T68">
        <v>0</v>
      </c>
      <c r="U68">
        <v>0</v>
      </c>
      <c r="V68">
        <v>0</v>
      </c>
      <c r="X68">
        <v>0</v>
      </c>
      <c r="Y68">
        <v>0</v>
      </c>
      <c r="Z68">
        <v>0</v>
      </c>
      <c r="AA68">
        <v>0</v>
      </c>
      <c r="AB68">
        <v>0</v>
      </c>
      <c r="AC68">
        <v>36524.26</v>
      </c>
      <c r="AD68">
        <v>64378</v>
      </c>
      <c r="AE68">
        <v>1433779.65</v>
      </c>
      <c r="AF68">
        <v>123282.86</v>
      </c>
      <c r="AG68">
        <v>197252.57</v>
      </c>
      <c r="AH68">
        <v>39450.51</v>
      </c>
      <c r="AI68">
        <v>34519.199999999997</v>
      </c>
      <c r="AJ68">
        <v>0</v>
      </c>
      <c r="AK68">
        <v>29587.89</v>
      </c>
      <c r="AL68">
        <v>19725.259999999998</v>
      </c>
      <c r="AM68">
        <v>24656.57</v>
      </c>
      <c r="AN68">
        <v>29587.89</v>
      </c>
      <c r="AO68">
        <v>32053.54</v>
      </c>
      <c r="AP68">
        <v>49313.14</v>
      </c>
      <c r="AQ68">
        <v>35752.03</v>
      </c>
      <c r="AR68">
        <v>12328.29</v>
      </c>
      <c r="AS68">
        <v>49313.14</v>
      </c>
      <c r="AT68">
        <v>123282.86</v>
      </c>
      <c r="AU68">
        <v>25826.99</v>
      </c>
      <c r="AV68">
        <v>18492.43</v>
      </c>
      <c r="AW68">
        <v>22190.91</v>
      </c>
      <c r="AX68">
        <v>4931.3100000000004</v>
      </c>
      <c r="AY68">
        <v>0</v>
      </c>
      <c r="AZ68">
        <v>19725.259999999998</v>
      </c>
      <c r="BA68">
        <v>9020</v>
      </c>
      <c r="BB68">
        <v>4931.3100000000004</v>
      </c>
      <c r="BC68">
        <v>7396.97</v>
      </c>
      <c r="BD68">
        <v>123282.86</v>
      </c>
      <c r="BE68">
        <v>6164.14</v>
      </c>
      <c r="BF68">
        <v>24656.59</v>
      </c>
      <c r="BG68">
        <v>0</v>
      </c>
      <c r="BH68">
        <v>0</v>
      </c>
      <c r="BI68">
        <v>4965.05</v>
      </c>
      <c r="BJ68">
        <v>0</v>
      </c>
      <c r="BK68">
        <v>0</v>
      </c>
      <c r="BL68">
        <v>7841.88</v>
      </c>
      <c r="BM68">
        <v>0</v>
      </c>
      <c r="BN68">
        <v>4965.05</v>
      </c>
      <c r="BO68">
        <v>1000</v>
      </c>
      <c r="BP68">
        <v>0</v>
      </c>
      <c r="BQ68">
        <v>7841.88</v>
      </c>
      <c r="BR68">
        <v>0</v>
      </c>
      <c r="BS68">
        <v>50835.78</v>
      </c>
      <c r="BT68" t="s">
        <v>357</v>
      </c>
      <c r="BU68" s="381">
        <v>253666.93</v>
      </c>
      <c r="BV68" s="381">
        <v>0</v>
      </c>
      <c r="BW68" s="381">
        <v>0</v>
      </c>
      <c r="BX68" s="259">
        <v>0</v>
      </c>
      <c r="BY68" s="259">
        <v>0</v>
      </c>
      <c r="BZ68" s="259">
        <v>0</v>
      </c>
      <c r="CA68">
        <v>2589732.4500000002</v>
      </c>
      <c r="CB68">
        <v>2505469.2200000002</v>
      </c>
      <c r="CC68">
        <v>12806.93</v>
      </c>
      <c r="CD68">
        <v>58677.66</v>
      </c>
      <c r="CE68">
        <v>253666.93</v>
      </c>
      <c r="CI68" s="381">
        <v>253666.92000000022</v>
      </c>
      <c r="CJ68" s="381">
        <v>0</v>
      </c>
      <c r="CL68" s="381">
        <f t="shared" ref="CL68:CL131" si="25">CI68-(BU68+BV68)</f>
        <v>-9.9999997764825821E-3</v>
      </c>
      <c r="CM68" s="381">
        <f t="shared" ref="CM68:CM131" si="26">CJ68-BW68</f>
        <v>0</v>
      </c>
      <c r="CO68" s="381">
        <v>279576.97000000236</v>
      </c>
      <c r="CP68" s="381">
        <v>2706.8199999999997</v>
      </c>
      <c r="CR68" s="381"/>
      <c r="CS68" s="381">
        <f>CL68</f>
        <v>-9.9999997764825821E-3</v>
      </c>
    </row>
    <row r="69" spans="1:99">
      <c r="A69">
        <v>3302466</v>
      </c>
      <c r="B69">
        <v>2466</v>
      </c>
      <c r="C69">
        <v>43105</v>
      </c>
      <c r="D69">
        <v>92207</v>
      </c>
      <c r="E69" t="s">
        <v>5783</v>
      </c>
      <c r="F69">
        <v>723735.6</v>
      </c>
      <c r="G69">
        <v>0</v>
      </c>
      <c r="H69">
        <v>291349.7</v>
      </c>
      <c r="I69">
        <v>3504195.75</v>
      </c>
      <c r="J69">
        <v>0</v>
      </c>
      <c r="K69">
        <v>65990.350000000006</v>
      </c>
      <c r="L69">
        <v>0</v>
      </c>
      <c r="M69">
        <v>384120</v>
      </c>
      <c r="N69">
        <v>1713.86</v>
      </c>
      <c r="O69">
        <v>0</v>
      </c>
      <c r="P69">
        <v>0</v>
      </c>
      <c r="Q69">
        <v>43902.85</v>
      </c>
      <c r="R69">
        <v>0</v>
      </c>
      <c r="S69">
        <v>0</v>
      </c>
      <c r="T69">
        <v>0</v>
      </c>
      <c r="U69">
        <v>14967.46</v>
      </c>
      <c r="V69">
        <v>0</v>
      </c>
      <c r="X69">
        <v>0</v>
      </c>
      <c r="Y69">
        <v>0</v>
      </c>
      <c r="Z69">
        <v>0</v>
      </c>
      <c r="AA69">
        <v>0</v>
      </c>
      <c r="AB69">
        <v>0</v>
      </c>
      <c r="AC69">
        <v>45662.47</v>
      </c>
      <c r="AD69">
        <v>83595</v>
      </c>
      <c r="AE69">
        <v>2311377.9900000002</v>
      </c>
      <c r="AF69">
        <v>198742.73</v>
      </c>
      <c r="AG69">
        <v>317988.37</v>
      </c>
      <c r="AH69">
        <v>63597.67</v>
      </c>
      <c r="AI69">
        <v>55647.97</v>
      </c>
      <c r="AJ69">
        <v>0</v>
      </c>
      <c r="AK69">
        <v>47698.26</v>
      </c>
      <c r="AL69">
        <v>31798.84</v>
      </c>
      <c r="AM69">
        <v>39748.550000000003</v>
      </c>
      <c r="AN69">
        <v>47698.26</v>
      </c>
      <c r="AO69">
        <v>51673.11</v>
      </c>
      <c r="AP69">
        <v>79497.09</v>
      </c>
      <c r="AQ69">
        <v>57635.39</v>
      </c>
      <c r="AR69">
        <v>19874.27</v>
      </c>
      <c r="AS69">
        <v>79497.09</v>
      </c>
      <c r="AT69">
        <v>198742.73</v>
      </c>
      <c r="AU69">
        <v>30739.81</v>
      </c>
      <c r="AV69">
        <v>29811.41</v>
      </c>
      <c r="AW69">
        <v>35773.69</v>
      </c>
      <c r="AX69">
        <v>7949.71</v>
      </c>
      <c r="AY69">
        <v>0</v>
      </c>
      <c r="AZ69">
        <v>31798.84</v>
      </c>
      <c r="BA69">
        <v>17853</v>
      </c>
      <c r="BB69">
        <v>7949.71</v>
      </c>
      <c r="BC69">
        <v>11924.56</v>
      </c>
      <c r="BD69">
        <v>198742.73</v>
      </c>
      <c r="BE69">
        <v>9937.14</v>
      </c>
      <c r="BF69">
        <v>39748.57</v>
      </c>
      <c r="BG69">
        <v>0</v>
      </c>
      <c r="BH69">
        <v>0</v>
      </c>
      <c r="BI69">
        <v>12709.8</v>
      </c>
      <c r="BJ69">
        <v>0</v>
      </c>
      <c r="BK69">
        <v>0</v>
      </c>
      <c r="BL69">
        <v>11425</v>
      </c>
      <c r="BM69">
        <v>0</v>
      </c>
      <c r="BN69">
        <v>12709.8</v>
      </c>
      <c r="BO69">
        <v>1000</v>
      </c>
      <c r="BP69">
        <v>0</v>
      </c>
      <c r="BQ69">
        <v>11425</v>
      </c>
      <c r="BR69">
        <v>0</v>
      </c>
      <c r="BS69">
        <v>304059.5</v>
      </c>
      <c r="BT69" t="s">
        <v>358</v>
      </c>
      <c r="BU69" s="381">
        <v>831726.05</v>
      </c>
      <c r="BV69" s="381">
        <v>0</v>
      </c>
      <c r="BW69" s="381">
        <v>0</v>
      </c>
      <c r="BX69" s="259">
        <v>0</v>
      </c>
      <c r="BY69" s="259">
        <v>0</v>
      </c>
      <c r="BZ69" s="259">
        <v>0</v>
      </c>
      <c r="CA69">
        <v>4144147.74</v>
      </c>
      <c r="CB69">
        <v>4036157.29</v>
      </c>
      <c r="CC69">
        <v>24134.799999999999</v>
      </c>
      <c r="CD69">
        <v>315484.5</v>
      </c>
      <c r="CE69">
        <v>831726.05</v>
      </c>
      <c r="CI69" s="381">
        <v>842018.03000000026</v>
      </c>
      <c r="CJ69" s="381">
        <v>58991</v>
      </c>
      <c r="CL69" s="381">
        <f t="shared" si="25"/>
        <v>10291.980000000214</v>
      </c>
      <c r="CM69" s="381">
        <f t="shared" si="26"/>
        <v>58991</v>
      </c>
      <c r="CO69" s="381">
        <v>956483.09999999963</v>
      </c>
      <c r="CP69" s="381">
        <v>13781.5</v>
      </c>
      <c r="CR69" s="381">
        <f>CL69</f>
        <v>10291.980000000214</v>
      </c>
      <c r="CT69" s="259">
        <f>IF(CM69&gt;0,CM69,0)</f>
        <v>58991</v>
      </c>
      <c r="CU69" s="259">
        <f>IF(CM69&lt;0,CM69,0)</f>
        <v>0</v>
      </c>
    </row>
    <row r="70" spans="1:99">
      <c r="A70">
        <v>3302091</v>
      </c>
      <c r="B70">
        <v>2091</v>
      </c>
      <c r="C70">
        <v>42990</v>
      </c>
      <c r="D70">
        <v>92376</v>
      </c>
      <c r="E70" t="s">
        <v>5784</v>
      </c>
      <c r="F70">
        <v>-195555</v>
      </c>
      <c r="G70">
        <v>0</v>
      </c>
      <c r="H70">
        <v>49269.61</v>
      </c>
      <c r="I70">
        <v>1059179.53</v>
      </c>
      <c r="J70">
        <v>0</v>
      </c>
      <c r="K70">
        <v>135858.96</v>
      </c>
      <c r="L70">
        <v>0</v>
      </c>
      <c r="M70">
        <v>110200</v>
      </c>
      <c r="N70">
        <v>200</v>
      </c>
      <c r="O70">
        <v>0</v>
      </c>
      <c r="P70">
        <v>0</v>
      </c>
      <c r="Q70">
        <v>194604.96</v>
      </c>
      <c r="R70">
        <v>0</v>
      </c>
      <c r="S70">
        <v>0</v>
      </c>
      <c r="T70">
        <v>0</v>
      </c>
      <c r="U70">
        <v>9218.81</v>
      </c>
      <c r="V70">
        <v>1868</v>
      </c>
      <c r="X70">
        <v>0</v>
      </c>
      <c r="Y70">
        <v>0</v>
      </c>
      <c r="Z70">
        <v>0</v>
      </c>
      <c r="AA70">
        <v>0</v>
      </c>
      <c r="AB70">
        <v>0</v>
      </c>
      <c r="AC70">
        <v>6205.12</v>
      </c>
      <c r="AD70">
        <v>40361</v>
      </c>
      <c r="AE70">
        <v>941066.76</v>
      </c>
      <c r="AF70">
        <v>80917.179999999993</v>
      </c>
      <c r="AG70">
        <v>129467.48</v>
      </c>
      <c r="AH70">
        <v>25893.5</v>
      </c>
      <c r="AI70">
        <v>22656.81</v>
      </c>
      <c r="AJ70">
        <v>0</v>
      </c>
      <c r="AK70">
        <v>19420.12</v>
      </c>
      <c r="AL70">
        <v>12946.75</v>
      </c>
      <c r="AM70">
        <v>16183.44</v>
      </c>
      <c r="AN70">
        <v>19420.12</v>
      </c>
      <c r="AO70">
        <v>21038.47</v>
      </c>
      <c r="AP70">
        <v>32366.87</v>
      </c>
      <c r="AQ70">
        <v>23465.98</v>
      </c>
      <c r="AR70">
        <v>8091.72</v>
      </c>
      <c r="AS70">
        <v>32366.87</v>
      </c>
      <c r="AT70">
        <v>80917.179999999993</v>
      </c>
      <c r="AU70">
        <v>16916.68</v>
      </c>
      <c r="AV70">
        <v>12137.58</v>
      </c>
      <c r="AW70">
        <v>14565.09</v>
      </c>
      <c r="AX70">
        <v>3236.69</v>
      </c>
      <c r="AY70">
        <v>0</v>
      </c>
      <c r="AZ70">
        <v>12946.75</v>
      </c>
      <c r="BA70">
        <v>4895</v>
      </c>
      <c r="BB70">
        <v>3236.69</v>
      </c>
      <c r="BC70">
        <v>4855.03</v>
      </c>
      <c r="BD70">
        <v>80917.179999999993</v>
      </c>
      <c r="BE70">
        <v>4045.86</v>
      </c>
      <c r="BF70">
        <v>16183.44</v>
      </c>
      <c r="BG70">
        <v>0</v>
      </c>
      <c r="BH70">
        <v>0</v>
      </c>
      <c r="BI70">
        <v>43037.61</v>
      </c>
      <c r="BJ70">
        <v>0</v>
      </c>
      <c r="BK70">
        <v>0</v>
      </c>
      <c r="BL70">
        <v>6306.25</v>
      </c>
      <c r="BM70">
        <v>0</v>
      </c>
      <c r="BN70">
        <v>43037.61</v>
      </c>
      <c r="BO70">
        <v>1000</v>
      </c>
      <c r="BP70">
        <v>0</v>
      </c>
      <c r="BQ70">
        <v>6306.25</v>
      </c>
      <c r="BR70">
        <v>2839</v>
      </c>
      <c r="BS70">
        <v>89468.22</v>
      </c>
      <c r="BT70" t="s">
        <v>359</v>
      </c>
      <c r="BU70" s="381">
        <v>0</v>
      </c>
      <c r="BV70" s="381">
        <v>-321051.42</v>
      </c>
      <c r="BW70" s="381">
        <v>0</v>
      </c>
      <c r="BX70" s="259">
        <v>0</v>
      </c>
      <c r="BY70" s="259">
        <v>0</v>
      </c>
      <c r="BZ70" s="259">
        <v>0</v>
      </c>
      <c r="CA70">
        <v>1557696.38</v>
      </c>
      <c r="CB70">
        <v>1683192.85</v>
      </c>
      <c r="CC70">
        <v>49343.86</v>
      </c>
      <c r="CD70">
        <v>98613.47</v>
      </c>
      <c r="CE70">
        <v>-321051.42</v>
      </c>
      <c r="CI70" s="381">
        <v>-278013.80000000028</v>
      </c>
      <c r="CJ70" s="381">
        <v>0</v>
      </c>
      <c r="CL70" s="381">
        <f t="shared" si="25"/>
        <v>43037.619999999704</v>
      </c>
      <c r="CM70" s="381">
        <f t="shared" si="26"/>
        <v>0</v>
      </c>
      <c r="CO70" s="381">
        <v>0</v>
      </c>
      <c r="CP70" s="381">
        <v>6098.13</v>
      </c>
      <c r="CR70" s="381">
        <f>CL70</f>
        <v>43037.619999999704</v>
      </c>
    </row>
    <row r="71" spans="1:99">
      <c r="A71">
        <v>3302093</v>
      </c>
      <c r="B71">
        <v>2093</v>
      </c>
      <c r="C71">
        <v>43136</v>
      </c>
      <c r="D71">
        <v>92378</v>
      </c>
      <c r="E71" t="s">
        <v>5785</v>
      </c>
      <c r="F71">
        <v>260105.60000000001</v>
      </c>
      <c r="G71">
        <v>0</v>
      </c>
      <c r="H71">
        <v>61850.68</v>
      </c>
      <c r="I71">
        <v>1922301.44</v>
      </c>
      <c r="J71">
        <v>0</v>
      </c>
      <c r="K71">
        <v>90422.83</v>
      </c>
      <c r="L71">
        <v>0</v>
      </c>
      <c r="M71">
        <v>114565.5</v>
      </c>
      <c r="N71">
        <v>4113.8599999999997</v>
      </c>
      <c r="O71">
        <v>0</v>
      </c>
      <c r="P71">
        <v>0</v>
      </c>
      <c r="Q71">
        <v>39483.11</v>
      </c>
      <c r="R71">
        <v>0</v>
      </c>
      <c r="S71">
        <v>0</v>
      </c>
      <c r="T71">
        <v>0</v>
      </c>
      <c r="U71">
        <v>34961.129999999997</v>
      </c>
      <c r="V71">
        <v>0</v>
      </c>
      <c r="X71">
        <v>0</v>
      </c>
      <c r="Y71">
        <v>0</v>
      </c>
      <c r="Z71">
        <v>0</v>
      </c>
      <c r="AA71">
        <v>0</v>
      </c>
      <c r="AB71">
        <v>0</v>
      </c>
      <c r="AC71">
        <v>17424.38</v>
      </c>
      <c r="AD71">
        <v>144096</v>
      </c>
      <c r="AE71">
        <v>1303966.1200000001</v>
      </c>
      <c r="AF71">
        <v>112120.9</v>
      </c>
      <c r="AG71">
        <v>179393.45</v>
      </c>
      <c r="AH71">
        <v>35878.69</v>
      </c>
      <c r="AI71">
        <v>31393.85</v>
      </c>
      <c r="AJ71">
        <v>0</v>
      </c>
      <c r="AK71">
        <v>26909.02</v>
      </c>
      <c r="AL71">
        <v>17939.34</v>
      </c>
      <c r="AM71">
        <v>22424.18</v>
      </c>
      <c r="AN71">
        <v>26909.02</v>
      </c>
      <c r="AO71">
        <v>29151.439999999999</v>
      </c>
      <c r="AP71">
        <v>44848.36</v>
      </c>
      <c r="AQ71">
        <v>32515.06</v>
      </c>
      <c r="AR71">
        <v>11212.09</v>
      </c>
      <c r="AS71">
        <v>44848.36</v>
      </c>
      <c r="AT71">
        <v>112120.9</v>
      </c>
      <c r="AU71">
        <v>19886.79</v>
      </c>
      <c r="AV71">
        <v>16818.14</v>
      </c>
      <c r="AW71">
        <v>20181.759999999998</v>
      </c>
      <c r="AX71">
        <v>4484.84</v>
      </c>
      <c r="AY71">
        <v>0</v>
      </c>
      <c r="AZ71">
        <v>17939.34</v>
      </c>
      <c r="BA71">
        <v>0</v>
      </c>
      <c r="BB71">
        <v>4484.84</v>
      </c>
      <c r="BC71">
        <v>6727.25</v>
      </c>
      <c r="BD71">
        <v>112120.9</v>
      </c>
      <c r="BE71">
        <v>5606.05</v>
      </c>
      <c r="BF71">
        <v>22424.18</v>
      </c>
      <c r="BG71">
        <v>0</v>
      </c>
      <c r="BH71">
        <v>0</v>
      </c>
      <c r="BI71">
        <v>19995.939999999999</v>
      </c>
      <c r="BJ71">
        <v>0</v>
      </c>
      <c r="BK71">
        <v>0</v>
      </c>
      <c r="BL71">
        <v>8367.25</v>
      </c>
      <c r="BM71">
        <v>0</v>
      </c>
      <c r="BN71">
        <v>19995.939999999999</v>
      </c>
      <c r="BO71">
        <v>1000</v>
      </c>
      <c r="BP71">
        <v>0</v>
      </c>
      <c r="BQ71">
        <v>0</v>
      </c>
      <c r="BR71">
        <v>1299.3399999999999</v>
      </c>
      <c r="BS71">
        <v>88914.53</v>
      </c>
      <c r="BT71" t="s">
        <v>360</v>
      </c>
      <c r="BU71" s="381">
        <v>345173.04</v>
      </c>
      <c r="BV71" s="381">
        <v>0</v>
      </c>
      <c r="BW71" s="381">
        <v>0</v>
      </c>
      <c r="BX71" s="259">
        <v>0</v>
      </c>
      <c r="BY71" s="259">
        <v>0</v>
      </c>
      <c r="BZ71" s="259">
        <v>0</v>
      </c>
      <c r="CA71">
        <v>2367368.25</v>
      </c>
      <c r="CB71">
        <v>2282300.81</v>
      </c>
      <c r="CC71">
        <v>28363.19</v>
      </c>
      <c r="CD71">
        <v>90213.87</v>
      </c>
      <c r="CE71">
        <v>345173.04</v>
      </c>
      <c r="CI71" s="381">
        <v>365168.97999999981</v>
      </c>
      <c r="CJ71" s="381">
        <v>66732.479999999996</v>
      </c>
      <c r="CL71" s="381">
        <f t="shared" si="25"/>
        <v>19995.939999999828</v>
      </c>
      <c r="CM71" s="381">
        <f t="shared" si="26"/>
        <v>66732.479999999996</v>
      </c>
      <c r="CO71" s="381">
        <v>539039.51999999932</v>
      </c>
      <c r="CP71" s="381">
        <v>40509.479999999996</v>
      </c>
      <c r="CR71" s="381">
        <f>CL71</f>
        <v>19995.939999999828</v>
      </c>
      <c r="CT71" s="259">
        <f>IF(CM71&gt;0,CM71,0)</f>
        <v>66732.479999999996</v>
      </c>
      <c r="CU71" s="259">
        <f>IF(CM71&lt;0,CM71,0)</f>
        <v>0</v>
      </c>
    </row>
    <row r="72" spans="1:99">
      <c r="A72">
        <v>3302092</v>
      </c>
      <c r="B72">
        <v>2092</v>
      </c>
      <c r="C72">
        <v>42974</v>
      </c>
      <c r="D72">
        <v>92377</v>
      </c>
      <c r="E72" t="s">
        <v>5786</v>
      </c>
      <c r="F72">
        <v>939919.4</v>
      </c>
      <c r="G72">
        <v>0</v>
      </c>
      <c r="H72">
        <v>57238.41</v>
      </c>
      <c r="I72">
        <v>2248626.52</v>
      </c>
      <c r="J72">
        <v>0</v>
      </c>
      <c r="K72">
        <v>114147.33</v>
      </c>
      <c r="L72">
        <v>0</v>
      </c>
      <c r="M72">
        <v>214536.5</v>
      </c>
      <c r="N72">
        <v>8056.93</v>
      </c>
      <c r="O72">
        <v>0</v>
      </c>
      <c r="P72">
        <v>0</v>
      </c>
      <c r="Q72">
        <v>278546.73</v>
      </c>
      <c r="R72">
        <v>74366.100000000006</v>
      </c>
      <c r="S72">
        <v>0</v>
      </c>
      <c r="T72">
        <v>0</v>
      </c>
      <c r="U72">
        <v>27398.25</v>
      </c>
      <c r="V72">
        <v>0</v>
      </c>
      <c r="X72">
        <v>0</v>
      </c>
      <c r="Y72">
        <v>0</v>
      </c>
      <c r="Z72">
        <v>0</v>
      </c>
      <c r="AA72">
        <v>0</v>
      </c>
      <c r="AB72">
        <v>0</v>
      </c>
      <c r="AC72">
        <v>36977.5</v>
      </c>
      <c r="AD72">
        <v>20803</v>
      </c>
      <c r="AE72">
        <v>1746244.45</v>
      </c>
      <c r="AF72">
        <v>150150</v>
      </c>
      <c r="AG72">
        <v>240239.99</v>
      </c>
      <c r="AH72">
        <v>48048</v>
      </c>
      <c r="AI72">
        <v>42042</v>
      </c>
      <c r="AJ72">
        <v>0</v>
      </c>
      <c r="AK72">
        <v>36036</v>
      </c>
      <c r="AL72">
        <v>24024</v>
      </c>
      <c r="AM72">
        <v>30030</v>
      </c>
      <c r="AN72">
        <v>36036</v>
      </c>
      <c r="AO72">
        <v>39039</v>
      </c>
      <c r="AP72">
        <v>60060</v>
      </c>
      <c r="AQ72">
        <v>43543.5</v>
      </c>
      <c r="AR72">
        <v>15015</v>
      </c>
      <c r="AS72">
        <v>60060</v>
      </c>
      <c r="AT72">
        <v>150150</v>
      </c>
      <c r="AU72">
        <v>26946.240000000002</v>
      </c>
      <c r="AV72">
        <v>22522.5</v>
      </c>
      <c r="AW72">
        <v>27027</v>
      </c>
      <c r="AX72">
        <v>6006</v>
      </c>
      <c r="AY72">
        <v>0</v>
      </c>
      <c r="AZ72">
        <v>24024</v>
      </c>
      <c r="BA72">
        <v>4895</v>
      </c>
      <c r="BB72">
        <v>6006</v>
      </c>
      <c r="BC72">
        <v>9009</v>
      </c>
      <c r="BD72">
        <v>150150</v>
      </c>
      <c r="BE72">
        <v>7507.5</v>
      </c>
      <c r="BF72">
        <v>30029.98</v>
      </c>
      <c r="BG72">
        <v>0</v>
      </c>
      <c r="BH72">
        <v>0</v>
      </c>
      <c r="BI72">
        <v>0</v>
      </c>
      <c r="BJ72">
        <v>0</v>
      </c>
      <c r="BK72">
        <v>0</v>
      </c>
      <c r="BL72">
        <v>9422.5</v>
      </c>
      <c r="BM72">
        <v>0</v>
      </c>
      <c r="BN72">
        <v>0</v>
      </c>
      <c r="BO72">
        <v>1000</v>
      </c>
      <c r="BP72">
        <v>0</v>
      </c>
      <c r="BQ72">
        <v>0</v>
      </c>
      <c r="BR72">
        <v>0</v>
      </c>
      <c r="BS72">
        <v>0</v>
      </c>
      <c r="BT72" t="s">
        <v>361</v>
      </c>
      <c r="BU72" s="381">
        <v>928537.1</v>
      </c>
      <c r="BV72" s="381">
        <v>0</v>
      </c>
      <c r="BW72" s="381">
        <v>66660.91</v>
      </c>
      <c r="BX72" s="259">
        <v>0</v>
      </c>
      <c r="BY72" s="259">
        <v>0</v>
      </c>
      <c r="BZ72" s="259">
        <v>0</v>
      </c>
      <c r="CA72">
        <v>3023458.86</v>
      </c>
      <c r="CB72">
        <v>3034841.16</v>
      </c>
      <c r="CC72">
        <v>9422.5</v>
      </c>
      <c r="CD72">
        <v>0</v>
      </c>
      <c r="CE72">
        <v>995198.01</v>
      </c>
      <c r="CI72" s="381">
        <v>928537.10000000021</v>
      </c>
      <c r="CJ72" s="381">
        <v>66660.91</v>
      </c>
      <c r="CL72" s="381">
        <f t="shared" si="25"/>
        <v>0</v>
      </c>
      <c r="CM72" s="381">
        <f t="shared" si="26"/>
        <v>0</v>
      </c>
      <c r="CO72" s="381">
        <v>797018.92</v>
      </c>
      <c r="CP72" s="381">
        <v>47001.66</v>
      </c>
      <c r="CR72" s="381"/>
    </row>
    <row r="73" spans="1:99">
      <c r="A73">
        <v>3307006</v>
      </c>
      <c r="B73">
        <v>7006</v>
      </c>
      <c r="C73">
        <v>43049</v>
      </c>
      <c r="D73">
        <v>92048</v>
      </c>
      <c r="E73" t="s">
        <v>5787</v>
      </c>
      <c r="F73">
        <v>201651.9</v>
      </c>
      <c r="G73">
        <v>0</v>
      </c>
      <c r="H73">
        <v>63086.879999999997</v>
      </c>
      <c r="I73">
        <v>31349.58</v>
      </c>
      <c r="J73">
        <v>0</v>
      </c>
      <c r="K73">
        <v>3959484.66</v>
      </c>
      <c r="L73">
        <v>0</v>
      </c>
      <c r="M73">
        <v>104760</v>
      </c>
      <c r="N73">
        <v>5656.93</v>
      </c>
      <c r="O73">
        <v>0</v>
      </c>
      <c r="P73">
        <v>0</v>
      </c>
      <c r="Q73">
        <v>402772</v>
      </c>
      <c r="R73">
        <v>0</v>
      </c>
      <c r="S73">
        <v>0</v>
      </c>
      <c r="T73">
        <v>0</v>
      </c>
      <c r="U73">
        <v>2426.9899999999998</v>
      </c>
      <c r="V73">
        <v>0</v>
      </c>
      <c r="X73">
        <v>0</v>
      </c>
      <c r="Y73">
        <v>0</v>
      </c>
      <c r="Z73">
        <v>0</v>
      </c>
      <c r="AA73">
        <v>0</v>
      </c>
      <c r="AB73">
        <v>0</v>
      </c>
      <c r="AC73">
        <v>24870.43</v>
      </c>
      <c r="AD73">
        <v>28825</v>
      </c>
      <c r="AE73">
        <v>2593305.79</v>
      </c>
      <c r="AF73">
        <v>223560.84</v>
      </c>
      <c r="AG73">
        <v>357697.35</v>
      </c>
      <c r="AH73">
        <v>71539.47</v>
      </c>
      <c r="AI73">
        <v>62597.04</v>
      </c>
      <c r="AJ73">
        <v>0</v>
      </c>
      <c r="AK73">
        <v>53654.6</v>
      </c>
      <c r="AL73">
        <v>35769.74</v>
      </c>
      <c r="AM73">
        <v>44712.17</v>
      </c>
      <c r="AN73">
        <v>53654.6</v>
      </c>
      <c r="AO73">
        <v>58125.82</v>
      </c>
      <c r="AP73">
        <v>89424.34</v>
      </c>
      <c r="AQ73">
        <v>64832.639999999999</v>
      </c>
      <c r="AR73">
        <v>22356.080000000002</v>
      </c>
      <c r="AS73">
        <v>89424.34</v>
      </c>
      <c r="AT73">
        <v>223560.84</v>
      </c>
      <c r="AU73">
        <v>0</v>
      </c>
      <c r="AV73">
        <v>33534.129999999997</v>
      </c>
      <c r="AW73">
        <v>40240.949999999997</v>
      </c>
      <c r="AX73">
        <v>8942.43</v>
      </c>
      <c r="AY73">
        <v>6706.83</v>
      </c>
      <c r="AZ73">
        <v>35769.74</v>
      </c>
      <c r="BA73">
        <v>4531.8</v>
      </c>
      <c r="BB73">
        <v>8942.43</v>
      </c>
      <c r="BC73">
        <v>13413.65</v>
      </c>
      <c r="BD73">
        <v>223560.84</v>
      </c>
      <c r="BE73">
        <v>11178.04</v>
      </c>
      <c r="BF73">
        <v>44712.18</v>
      </c>
      <c r="BG73">
        <v>0</v>
      </c>
      <c r="BH73">
        <v>0</v>
      </c>
      <c r="BI73">
        <v>0</v>
      </c>
      <c r="BJ73">
        <v>0</v>
      </c>
      <c r="BK73">
        <v>0</v>
      </c>
      <c r="BL73">
        <v>10075</v>
      </c>
      <c r="BM73">
        <v>15843.81</v>
      </c>
      <c r="BN73">
        <v>0</v>
      </c>
      <c r="BO73">
        <v>1000</v>
      </c>
      <c r="BP73">
        <v>0</v>
      </c>
      <c r="BQ73">
        <v>0</v>
      </c>
      <c r="BR73">
        <v>0</v>
      </c>
      <c r="BS73">
        <v>0</v>
      </c>
      <c r="BT73" t="s">
        <v>362</v>
      </c>
      <c r="BU73" s="381">
        <v>286048.81</v>
      </c>
      <c r="BV73" s="381">
        <v>0</v>
      </c>
      <c r="BW73" s="381">
        <v>89005.69</v>
      </c>
      <c r="BX73" s="259">
        <v>0</v>
      </c>
      <c r="BY73" s="259">
        <v>0</v>
      </c>
      <c r="BZ73" s="259">
        <v>0</v>
      </c>
      <c r="CA73">
        <v>4560145.59</v>
      </c>
      <c r="CB73">
        <v>4475748.68</v>
      </c>
      <c r="CC73">
        <v>25918.81</v>
      </c>
      <c r="CD73">
        <v>0</v>
      </c>
      <c r="CE73">
        <v>375054.5</v>
      </c>
      <c r="CI73" s="381">
        <v>286048.80000000104</v>
      </c>
      <c r="CJ73" s="381">
        <v>40338</v>
      </c>
      <c r="CL73" s="381">
        <f t="shared" si="25"/>
        <v>-9.9999989615753293E-3</v>
      </c>
      <c r="CM73" s="381">
        <f t="shared" si="26"/>
        <v>-48667.69</v>
      </c>
      <c r="CO73" s="381">
        <v>0</v>
      </c>
      <c r="CP73" s="381">
        <v>107508</v>
      </c>
      <c r="CR73" s="381"/>
      <c r="CS73" s="381">
        <f t="shared" ref="CS73:CS74" si="27">CL73</f>
        <v>-9.9999989615753293E-3</v>
      </c>
      <c r="CT73" s="259">
        <f t="shared" ref="CT73:CT75" si="28">IF(CM73&gt;0,CM73,0)</f>
        <v>0</v>
      </c>
      <c r="CU73" s="259">
        <f t="shared" ref="CU73:CU75" si="29">IF(CM73&lt;0,CM73,0)</f>
        <v>-48667.69</v>
      </c>
    </row>
    <row r="74" spans="1:99">
      <c r="A74">
        <v>3302477</v>
      </c>
      <c r="B74">
        <v>2477</v>
      </c>
      <c r="C74">
        <v>43076</v>
      </c>
      <c r="D74">
        <v>96415</v>
      </c>
      <c r="E74" s="380" t="s">
        <v>5788</v>
      </c>
      <c r="F74">
        <v>10702.52</v>
      </c>
      <c r="G74">
        <v>0</v>
      </c>
      <c r="H74">
        <v>96636.64</v>
      </c>
      <c r="I74">
        <v>3679933.52</v>
      </c>
      <c r="J74">
        <v>0</v>
      </c>
      <c r="K74">
        <v>131547.5</v>
      </c>
      <c r="L74">
        <v>0</v>
      </c>
      <c r="M74">
        <v>111545.5</v>
      </c>
      <c r="N74">
        <v>8227.7199999999993</v>
      </c>
      <c r="O74">
        <v>0</v>
      </c>
      <c r="P74">
        <v>0</v>
      </c>
      <c r="Q74">
        <v>422101.7</v>
      </c>
      <c r="R74">
        <v>0</v>
      </c>
      <c r="S74">
        <v>0</v>
      </c>
      <c r="T74">
        <v>0</v>
      </c>
      <c r="U74">
        <v>569263.22</v>
      </c>
      <c r="V74">
        <v>0</v>
      </c>
      <c r="X74">
        <v>0</v>
      </c>
      <c r="Y74">
        <v>0</v>
      </c>
      <c r="Z74">
        <v>0</v>
      </c>
      <c r="AA74">
        <v>0</v>
      </c>
      <c r="AB74">
        <v>0</v>
      </c>
      <c r="AC74">
        <v>6187.5</v>
      </c>
      <c r="AD74">
        <v>182257</v>
      </c>
      <c r="AE74">
        <v>2822065.34</v>
      </c>
      <c r="AF74">
        <v>242653.94</v>
      </c>
      <c r="AG74">
        <v>388246.31</v>
      </c>
      <c r="AH74">
        <v>77649.259999999995</v>
      </c>
      <c r="AI74">
        <v>67943.100000000006</v>
      </c>
      <c r="AJ74">
        <v>0</v>
      </c>
      <c r="AK74">
        <v>58236.95</v>
      </c>
      <c r="AL74">
        <v>38824.629999999997</v>
      </c>
      <c r="AM74">
        <v>48530.79</v>
      </c>
      <c r="AN74">
        <v>58236.95</v>
      </c>
      <c r="AO74">
        <v>63090.02</v>
      </c>
      <c r="AP74">
        <v>97061.58</v>
      </c>
      <c r="AQ74">
        <v>70369.64</v>
      </c>
      <c r="AR74">
        <v>24265.39</v>
      </c>
      <c r="AS74">
        <v>97061.58</v>
      </c>
      <c r="AT74">
        <v>242653.94</v>
      </c>
      <c r="AU74">
        <v>33389.800000000003</v>
      </c>
      <c r="AV74">
        <v>36398.089999999997</v>
      </c>
      <c r="AW74">
        <v>43677.71</v>
      </c>
      <c r="AX74">
        <v>9706.16</v>
      </c>
      <c r="AY74">
        <v>0</v>
      </c>
      <c r="AZ74">
        <v>38824.629999999997</v>
      </c>
      <c r="BA74">
        <v>4895</v>
      </c>
      <c r="BB74">
        <v>9706.16</v>
      </c>
      <c r="BC74">
        <v>14559.24</v>
      </c>
      <c r="BD74">
        <v>242653.94</v>
      </c>
      <c r="BE74">
        <v>12132.7</v>
      </c>
      <c r="BF74">
        <v>48530.77</v>
      </c>
      <c r="BG74">
        <v>0</v>
      </c>
      <c r="BH74">
        <v>0</v>
      </c>
      <c r="BI74">
        <v>39786.959999999999</v>
      </c>
      <c r="BJ74">
        <v>0</v>
      </c>
      <c r="BK74">
        <v>0</v>
      </c>
      <c r="BL74">
        <v>12392.5</v>
      </c>
      <c r="BM74">
        <v>0</v>
      </c>
      <c r="BN74">
        <v>39786.959999999999</v>
      </c>
      <c r="BO74">
        <v>1000</v>
      </c>
      <c r="BP74">
        <v>0</v>
      </c>
      <c r="BQ74">
        <v>12392.5</v>
      </c>
      <c r="BR74">
        <v>6533.2</v>
      </c>
      <c r="BS74">
        <v>129890.4</v>
      </c>
      <c r="BT74" t="s">
        <v>363</v>
      </c>
      <c r="BU74" s="381">
        <v>190615.6</v>
      </c>
      <c r="BV74" s="381">
        <v>0</v>
      </c>
      <c r="BW74" s="381">
        <v>0</v>
      </c>
      <c r="BX74" s="259">
        <v>0</v>
      </c>
      <c r="BY74" s="259">
        <v>0</v>
      </c>
      <c r="BZ74" s="259">
        <v>0</v>
      </c>
      <c r="CA74">
        <v>5111063.66</v>
      </c>
      <c r="CB74">
        <v>4931150.58</v>
      </c>
      <c r="CC74">
        <v>52179.46</v>
      </c>
      <c r="CD74">
        <v>148816.1</v>
      </c>
      <c r="CE74">
        <v>190615.6</v>
      </c>
      <c r="CI74" s="381">
        <v>-76900.000000000524</v>
      </c>
      <c r="CJ74" s="381">
        <v>1214.1100000000006</v>
      </c>
      <c r="CL74" s="381">
        <f t="shared" si="25"/>
        <v>-267515.60000000056</v>
      </c>
      <c r="CM74" s="381">
        <f t="shared" si="26"/>
        <v>1214.1100000000006</v>
      </c>
      <c r="CO74" s="381">
        <v>0</v>
      </c>
      <c r="CP74" s="381">
        <v>45835.49</v>
      </c>
      <c r="CR74" s="381"/>
      <c r="CS74" s="381">
        <f t="shared" si="27"/>
        <v>-267515.60000000056</v>
      </c>
      <c r="CT74" s="259">
        <f t="shared" si="28"/>
        <v>1214.1100000000006</v>
      </c>
      <c r="CU74" s="259">
        <f t="shared" si="29"/>
        <v>0</v>
      </c>
    </row>
    <row r="75" spans="1:99">
      <c r="A75">
        <v>3302099</v>
      </c>
      <c r="B75">
        <v>2099</v>
      </c>
      <c r="C75">
        <v>43085</v>
      </c>
      <c r="D75">
        <v>92380</v>
      </c>
      <c r="E75" t="s">
        <v>5789</v>
      </c>
      <c r="F75">
        <v>239167.9</v>
      </c>
      <c r="G75">
        <v>0</v>
      </c>
      <c r="H75">
        <v>30574.59</v>
      </c>
      <c r="I75">
        <v>1379874.71</v>
      </c>
      <c r="J75">
        <v>0</v>
      </c>
      <c r="K75">
        <v>248857.41</v>
      </c>
      <c r="L75">
        <v>0</v>
      </c>
      <c r="M75">
        <v>184025.5</v>
      </c>
      <c r="N75">
        <v>4113.82</v>
      </c>
      <c r="O75">
        <v>0</v>
      </c>
      <c r="P75">
        <v>0</v>
      </c>
      <c r="Q75">
        <v>0</v>
      </c>
      <c r="R75">
        <v>0</v>
      </c>
      <c r="S75">
        <v>0</v>
      </c>
      <c r="T75">
        <v>0</v>
      </c>
      <c r="U75">
        <v>0</v>
      </c>
      <c r="V75">
        <v>0</v>
      </c>
      <c r="X75">
        <v>0</v>
      </c>
      <c r="Y75">
        <v>0</v>
      </c>
      <c r="Z75">
        <v>0</v>
      </c>
      <c r="AA75">
        <v>0</v>
      </c>
      <c r="AB75">
        <v>0</v>
      </c>
      <c r="AC75">
        <v>12613.62</v>
      </c>
      <c r="AD75">
        <v>36325</v>
      </c>
      <c r="AE75">
        <v>1052893.95</v>
      </c>
      <c r="AF75">
        <v>90532.58</v>
      </c>
      <c r="AG75">
        <v>144852.13</v>
      </c>
      <c r="AH75">
        <v>28970.43</v>
      </c>
      <c r="AI75">
        <v>25349.119999999999</v>
      </c>
      <c r="AJ75">
        <v>0</v>
      </c>
      <c r="AK75">
        <v>21727.82</v>
      </c>
      <c r="AL75">
        <v>14485.21</v>
      </c>
      <c r="AM75">
        <v>18106.52</v>
      </c>
      <c r="AN75">
        <v>21727.82</v>
      </c>
      <c r="AO75">
        <v>23538.47</v>
      </c>
      <c r="AP75">
        <v>36213.03</v>
      </c>
      <c r="AQ75">
        <v>26254.45</v>
      </c>
      <c r="AR75">
        <v>9053.26</v>
      </c>
      <c r="AS75">
        <v>36213.03</v>
      </c>
      <c r="AT75">
        <v>90532.58</v>
      </c>
      <c r="AU75">
        <v>15883.6</v>
      </c>
      <c r="AV75">
        <v>13579.89</v>
      </c>
      <c r="AW75">
        <v>16295.87</v>
      </c>
      <c r="AX75">
        <v>3621.3</v>
      </c>
      <c r="AY75">
        <v>0</v>
      </c>
      <c r="AZ75">
        <v>14485.21</v>
      </c>
      <c r="BA75">
        <v>6385.4</v>
      </c>
      <c r="BB75">
        <v>3621.3</v>
      </c>
      <c r="BC75">
        <v>5431.96</v>
      </c>
      <c r="BD75">
        <v>90532.58</v>
      </c>
      <c r="BE75">
        <v>4526.63</v>
      </c>
      <c r="BF75">
        <v>18106.53</v>
      </c>
      <c r="BG75">
        <v>0</v>
      </c>
      <c r="BH75">
        <v>0</v>
      </c>
      <c r="BI75">
        <v>8857.23</v>
      </c>
      <c r="BJ75">
        <v>0</v>
      </c>
      <c r="BK75">
        <v>0</v>
      </c>
      <c r="BL75">
        <v>6486.25</v>
      </c>
      <c r="BM75">
        <v>0</v>
      </c>
      <c r="BN75">
        <v>8857.23</v>
      </c>
      <c r="BO75">
        <v>1000</v>
      </c>
      <c r="BP75">
        <v>0</v>
      </c>
      <c r="BQ75">
        <v>0</v>
      </c>
      <c r="BR75">
        <v>25421.81</v>
      </c>
      <c r="BS75">
        <v>20496.259999999998</v>
      </c>
      <c r="BT75" t="s">
        <v>365</v>
      </c>
      <c r="BU75" s="381">
        <v>263200.06</v>
      </c>
      <c r="BV75" s="381">
        <v>0</v>
      </c>
      <c r="BW75" s="381">
        <v>0</v>
      </c>
      <c r="BX75" s="259">
        <v>0</v>
      </c>
      <c r="BY75" s="259">
        <v>0</v>
      </c>
      <c r="BZ75" s="259">
        <v>0</v>
      </c>
      <c r="CA75">
        <v>1865810.06</v>
      </c>
      <c r="CB75">
        <v>1841777.9</v>
      </c>
      <c r="CC75">
        <v>15343.48</v>
      </c>
      <c r="CD75">
        <v>45918.07</v>
      </c>
      <c r="CE75">
        <v>263200.06</v>
      </c>
      <c r="CI75" s="381">
        <v>272057.28999999992</v>
      </c>
      <c r="CJ75" s="381">
        <v>7586.25</v>
      </c>
      <c r="CL75" s="381">
        <f t="shared" si="25"/>
        <v>8857.2299999999232</v>
      </c>
      <c r="CM75" s="381">
        <f t="shared" si="26"/>
        <v>7586.25</v>
      </c>
      <c r="CO75" s="381">
        <v>210464.49999999965</v>
      </c>
      <c r="CP75" s="381">
        <v>2309.25</v>
      </c>
      <c r="CR75" s="381">
        <f>CL75</f>
        <v>8857.2299999999232</v>
      </c>
      <c r="CT75" s="259">
        <f t="shared" si="28"/>
        <v>7586.25</v>
      </c>
      <c r="CU75" s="259">
        <f t="shared" si="29"/>
        <v>0</v>
      </c>
    </row>
    <row r="76" spans="1:99">
      <c r="A76">
        <v>3301010</v>
      </c>
      <c r="B76">
        <v>1010</v>
      </c>
      <c r="C76">
        <v>43007</v>
      </c>
      <c r="D76">
        <v>92456</v>
      </c>
      <c r="E76" t="s">
        <v>5790</v>
      </c>
      <c r="F76">
        <v>532834.69999999995</v>
      </c>
      <c r="G76">
        <v>0</v>
      </c>
      <c r="H76">
        <v>33869.599999999999</v>
      </c>
      <c r="I76">
        <v>764771.7</v>
      </c>
      <c r="J76">
        <v>0</v>
      </c>
      <c r="K76">
        <v>12676.17</v>
      </c>
      <c r="L76">
        <v>0</v>
      </c>
      <c r="M76">
        <v>0</v>
      </c>
      <c r="N76">
        <v>400</v>
      </c>
      <c r="O76">
        <v>0</v>
      </c>
      <c r="P76">
        <v>0</v>
      </c>
      <c r="Q76">
        <v>189324.82</v>
      </c>
      <c r="R76">
        <v>0</v>
      </c>
      <c r="S76">
        <v>0</v>
      </c>
      <c r="T76">
        <v>0</v>
      </c>
      <c r="U76">
        <v>0</v>
      </c>
      <c r="V76">
        <v>0</v>
      </c>
      <c r="X76">
        <v>0</v>
      </c>
      <c r="Y76">
        <v>0</v>
      </c>
      <c r="Z76">
        <v>0</v>
      </c>
      <c r="AA76">
        <v>0</v>
      </c>
      <c r="AB76">
        <v>0</v>
      </c>
      <c r="AC76">
        <v>0</v>
      </c>
      <c r="AD76">
        <v>0</v>
      </c>
      <c r="AE76">
        <v>582697.18999999994</v>
      </c>
      <c r="AF76">
        <v>50102.94</v>
      </c>
      <c r="AG76">
        <v>80164.7</v>
      </c>
      <c r="AH76">
        <v>16032.94</v>
      </c>
      <c r="AI76">
        <v>14028.82</v>
      </c>
      <c r="AJ76">
        <v>0</v>
      </c>
      <c r="AK76">
        <v>12024.71</v>
      </c>
      <c r="AL76">
        <v>8016.47</v>
      </c>
      <c r="AM76">
        <v>10020.59</v>
      </c>
      <c r="AN76">
        <v>12024.71</v>
      </c>
      <c r="AO76">
        <v>13026.76</v>
      </c>
      <c r="AP76">
        <v>20041.18</v>
      </c>
      <c r="AQ76">
        <v>14529.85</v>
      </c>
      <c r="AR76">
        <v>5010.29</v>
      </c>
      <c r="AS76">
        <v>20041.18</v>
      </c>
      <c r="AT76">
        <v>50102.94</v>
      </c>
      <c r="AU76">
        <v>0</v>
      </c>
      <c r="AV76">
        <v>7515.44</v>
      </c>
      <c r="AW76">
        <v>9018.5300000000007</v>
      </c>
      <c r="AX76">
        <v>2004.12</v>
      </c>
      <c r="AY76">
        <v>0</v>
      </c>
      <c r="AZ76">
        <v>8016.47</v>
      </c>
      <c r="BA76">
        <v>4895</v>
      </c>
      <c r="BB76">
        <v>2004.12</v>
      </c>
      <c r="BC76">
        <v>3006.18</v>
      </c>
      <c r="BD76">
        <v>50102.94</v>
      </c>
      <c r="BE76">
        <v>2505.15</v>
      </c>
      <c r="BF76">
        <v>10020.58</v>
      </c>
      <c r="BG76">
        <v>0</v>
      </c>
      <c r="BH76">
        <v>0</v>
      </c>
      <c r="BI76">
        <v>24149.81</v>
      </c>
      <c r="BJ76">
        <v>0</v>
      </c>
      <c r="BK76">
        <v>0</v>
      </c>
      <c r="BL76">
        <v>5289.25</v>
      </c>
      <c r="BM76">
        <v>58019.41</v>
      </c>
      <c r="BN76">
        <v>24149.81</v>
      </c>
      <c r="BO76">
        <v>1000</v>
      </c>
      <c r="BP76">
        <v>0</v>
      </c>
      <c r="BQ76">
        <v>3470.63</v>
      </c>
      <c r="BR76">
        <v>0</v>
      </c>
      <c r="BS76">
        <v>117857.44</v>
      </c>
      <c r="BT76" t="s">
        <v>366</v>
      </c>
      <c r="BU76" s="381">
        <v>468903.78</v>
      </c>
      <c r="BV76" s="381">
        <v>0</v>
      </c>
      <c r="BW76" s="381">
        <v>0</v>
      </c>
      <c r="BX76" s="259">
        <v>0</v>
      </c>
      <c r="BY76" s="259">
        <v>0</v>
      </c>
      <c r="BZ76" s="259">
        <v>0</v>
      </c>
      <c r="CA76">
        <v>967172.69</v>
      </c>
      <c r="CB76">
        <v>1031103.61</v>
      </c>
      <c r="CC76">
        <v>87458.47</v>
      </c>
      <c r="CD76">
        <v>121328.07</v>
      </c>
      <c r="CE76">
        <v>468903.78</v>
      </c>
      <c r="CI76" s="381">
        <v>468903.78</v>
      </c>
      <c r="CJ76" s="381">
        <v>0</v>
      </c>
      <c r="CL76" s="381">
        <f t="shared" si="25"/>
        <v>0</v>
      </c>
      <c r="CM76" s="381">
        <f t="shared" si="26"/>
        <v>0</v>
      </c>
      <c r="CO76" s="381">
        <v>470124.49999999977</v>
      </c>
      <c r="CP76" s="381">
        <v>5194.75</v>
      </c>
      <c r="CR76" s="381"/>
    </row>
    <row r="77" spans="1:99">
      <c r="A77">
        <v>3301021</v>
      </c>
      <c r="B77">
        <v>1021</v>
      </c>
      <c r="C77">
        <v>42999</v>
      </c>
      <c r="D77">
        <v>92465</v>
      </c>
      <c r="E77" t="s">
        <v>5791</v>
      </c>
      <c r="F77">
        <v>11817.74</v>
      </c>
      <c r="G77">
        <v>0</v>
      </c>
      <c r="H77">
        <v>17639.52</v>
      </c>
      <c r="I77">
        <v>307005.34999999998</v>
      </c>
      <c r="J77">
        <v>0</v>
      </c>
      <c r="K77">
        <v>4042.5</v>
      </c>
      <c r="L77">
        <v>0</v>
      </c>
      <c r="M77">
        <v>0</v>
      </c>
      <c r="N77">
        <v>0</v>
      </c>
      <c r="O77">
        <v>0</v>
      </c>
      <c r="P77">
        <v>0</v>
      </c>
      <c r="Q77">
        <v>240461.38</v>
      </c>
      <c r="R77">
        <v>0</v>
      </c>
      <c r="S77">
        <v>0</v>
      </c>
      <c r="T77">
        <v>0</v>
      </c>
      <c r="U77">
        <v>8751</v>
      </c>
      <c r="V77">
        <v>0</v>
      </c>
      <c r="X77">
        <v>0</v>
      </c>
      <c r="Y77">
        <v>0</v>
      </c>
      <c r="Z77">
        <v>0</v>
      </c>
      <c r="AA77">
        <v>0</v>
      </c>
      <c r="AB77">
        <v>0</v>
      </c>
      <c r="AC77">
        <v>0</v>
      </c>
      <c r="AD77">
        <v>0</v>
      </c>
      <c r="AE77">
        <v>305518.19</v>
      </c>
      <c r="AF77">
        <v>26269.84</v>
      </c>
      <c r="AG77">
        <v>42031.74</v>
      </c>
      <c r="AH77">
        <v>8406.35</v>
      </c>
      <c r="AI77">
        <v>7355.55</v>
      </c>
      <c r="AJ77">
        <v>0</v>
      </c>
      <c r="AK77">
        <v>6304.76</v>
      </c>
      <c r="AL77">
        <v>4203.17</v>
      </c>
      <c r="AM77">
        <v>5253.97</v>
      </c>
      <c r="AN77">
        <v>6304.76</v>
      </c>
      <c r="AO77">
        <v>6830.16</v>
      </c>
      <c r="AP77">
        <v>10507.93</v>
      </c>
      <c r="AQ77">
        <v>7618.25</v>
      </c>
      <c r="AR77">
        <v>2626.98</v>
      </c>
      <c r="AS77">
        <v>10507.93</v>
      </c>
      <c r="AT77">
        <v>26269.84</v>
      </c>
      <c r="AU77">
        <v>0</v>
      </c>
      <c r="AV77">
        <v>3940.48</v>
      </c>
      <c r="AW77">
        <v>4728.57</v>
      </c>
      <c r="AX77">
        <v>1050.79</v>
      </c>
      <c r="AY77">
        <v>0</v>
      </c>
      <c r="AZ77">
        <v>4203.17</v>
      </c>
      <c r="BA77">
        <v>4895</v>
      </c>
      <c r="BB77">
        <v>1050.79</v>
      </c>
      <c r="BC77">
        <v>1576.19</v>
      </c>
      <c r="BD77">
        <v>26269.84</v>
      </c>
      <c r="BE77">
        <v>1313.49</v>
      </c>
      <c r="BF77">
        <v>5253.97</v>
      </c>
      <c r="BG77">
        <v>0</v>
      </c>
      <c r="BH77">
        <v>0</v>
      </c>
      <c r="BI77">
        <v>24117.54</v>
      </c>
      <c r="BJ77">
        <v>0</v>
      </c>
      <c r="BK77">
        <v>0</v>
      </c>
      <c r="BL77">
        <v>4384.75</v>
      </c>
      <c r="BM77">
        <v>0</v>
      </c>
      <c r="BN77">
        <v>24117.54</v>
      </c>
      <c r="BO77">
        <v>1000</v>
      </c>
      <c r="BP77">
        <v>0</v>
      </c>
      <c r="BQ77">
        <v>4384.75</v>
      </c>
      <c r="BR77">
        <v>14363.98</v>
      </c>
      <c r="BS77">
        <v>27393.08</v>
      </c>
      <c r="BT77" t="s">
        <v>367</v>
      </c>
      <c r="BU77" s="381">
        <v>17668.72</v>
      </c>
      <c r="BV77" s="381">
        <v>0</v>
      </c>
      <c r="BW77" s="381">
        <v>0</v>
      </c>
      <c r="BX77" s="259">
        <v>0</v>
      </c>
      <c r="BY77" s="259">
        <v>0</v>
      </c>
      <c r="BZ77" s="259">
        <v>0</v>
      </c>
      <c r="CA77">
        <v>560260.23</v>
      </c>
      <c r="CB77">
        <v>554409.25</v>
      </c>
      <c r="CC77">
        <v>28502.29</v>
      </c>
      <c r="CD77">
        <v>46141.81</v>
      </c>
      <c r="CE77">
        <v>17668.72</v>
      </c>
      <c r="CI77" s="381">
        <v>17668.729999999981</v>
      </c>
      <c r="CJ77" s="381">
        <v>9753.5600000000013</v>
      </c>
      <c r="CL77" s="381">
        <f t="shared" si="25"/>
        <v>9.9999999802093953E-3</v>
      </c>
      <c r="CM77" s="381">
        <f t="shared" si="26"/>
        <v>9753.5600000000013</v>
      </c>
      <c r="CO77" s="381">
        <v>119166.30000000016</v>
      </c>
      <c r="CP77" s="381">
        <v>11694.310000000001</v>
      </c>
      <c r="CR77" s="381">
        <f>CL77</f>
        <v>9.9999999802093953E-3</v>
      </c>
      <c r="CT77" s="259">
        <f t="shared" ref="CT77:CT79" si="30">IF(CM77&gt;0,CM77,0)</f>
        <v>9753.5600000000013</v>
      </c>
      <c r="CU77" s="259">
        <f t="shared" ref="CU77:CU79" si="31">IF(CM77&lt;0,CM77,0)</f>
        <v>0</v>
      </c>
    </row>
    <row r="78" spans="1:99">
      <c r="A78">
        <v>3304015</v>
      </c>
      <c r="B78">
        <v>4015</v>
      </c>
      <c r="C78">
        <v>43108</v>
      </c>
      <c r="D78">
        <v>92201</v>
      </c>
      <c r="E78" t="s">
        <v>5792</v>
      </c>
      <c r="F78">
        <v>1312936</v>
      </c>
      <c r="G78">
        <v>0</v>
      </c>
      <c r="H78">
        <v>70885.91</v>
      </c>
      <c r="I78">
        <v>5225736.03</v>
      </c>
      <c r="J78">
        <v>0</v>
      </c>
      <c r="K78">
        <v>62580</v>
      </c>
      <c r="L78">
        <v>0</v>
      </c>
      <c r="M78">
        <v>330166.5</v>
      </c>
      <c r="N78">
        <v>8913.86</v>
      </c>
      <c r="O78">
        <v>0</v>
      </c>
      <c r="P78">
        <v>0</v>
      </c>
      <c r="Q78">
        <v>95277.59</v>
      </c>
      <c r="R78">
        <v>0</v>
      </c>
      <c r="S78">
        <v>0</v>
      </c>
      <c r="T78">
        <v>0</v>
      </c>
      <c r="U78">
        <v>3397.25</v>
      </c>
      <c r="V78">
        <v>0</v>
      </c>
      <c r="X78">
        <v>0</v>
      </c>
      <c r="Y78">
        <v>0</v>
      </c>
      <c r="Z78">
        <v>0</v>
      </c>
      <c r="AA78">
        <v>0</v>
      </c>
      <c r="AB78">
        <v>0</v>
      </c>
      <c r="AC78">
        <v>98158.67</v>
      </c>
      <c r="AD78">
        <v>0</v>
      </c>
      <c r="AE78">
        <v>3365764.7</v>
      </c>
      <c r="AF78">
        <v>290152.13</v>
      </c>
      <c r="AG78">
        <v>464243.41</v>
      </c>
      <c r="AH78">
        <v>92848.68</v>
      </c>
      <c r="AI78">
        <v>81242.600000000006</v>
      </c>
      <c r="AJ78">
        <v>0</v>
      </c>
      <c r="AK78">
        <v>69636.509999999995</v>
      </c>
      <c r="AL78">
        <v>46424.34</v>
      </c>
      <c r="AM78">
        <v>58030.43</v>
      </c>
      <c r="AN78">
        <v>69636.509999999995</v>
      </c>
      <c r="AO78">
        <v>75439.55</v>
      </c>
      <c r="AP78">
        <v>116060.85</v>
      </c>
      <c r="AQ78">
        <v>84144.12</v>
      </c>
      <c r="AR78">
        <v>29015.21</v>
      </c>
      <c r="AS78">
        <v>116060.85</v>
      </c>
      <c r="AT78">
        <v>290152.13</v>
      </c>
      <c r="AU78">
        <v>67225.919999999998</v>
      </c>
      <c r="AV78">
        <v>43522.82</v>
      </c>
      <c r="AW78">
        <v>52227.38</v>
      </c>
      <c r="AX78">
        <v>11606.09</v>
      </c>
      <c r="AY78">
        <v>8704.56</v>
      </c>
      <c r="AZ78">
        <v>46424.34</v>
      </c>
      <c r="BA78">
        <v>4895</v>
      </c>
      <c r="BB78">
        <v>11606.09</v>
      </c>
      <c r="BC78">
        <v>17409.13</v>
      </c>
      <c r="BD78">
        <v>290152.13</v>
      </c>
      <c r="BE78">
        <v>14507.61</v>
      </c>
      <c r="BF78">
        <v>58030.41</v>
      </c>
      <c r="BG78">
        <v>0</v>
      </c>
      <c r="BH78">
        <v>0</v>
      </c>
      <c r="BI78">
        <v>0</v>
      </c>
      <c r="BJ78">
        <v>0</v>
      </c>
      <c r="BK78">
        <v>0</v>
      </c>
      <c r="BL78">
        <v>16571.88</v>
      </c>
      <c r="BM78">
        <v>148137.51999999999</v>
      </c>
      <c r="BN78">
        <v>0</v>
      </c>
      <c r="BO78">
        <v>1000</v>
      </c>
      <c r="BP78">
        <v>0</v>
      </c>
      <c r="BQ78">
        <v>0</v>
      </c>
      <c r="BR78">
        <v>58910.48</v>
      </c>
      <c r="BS78">
        <v>0</v>
      </c>
      <c r="BT78" t="s">
        <v>368</v>
      </c>
      <c r="BU78" s="381">
        <v>1262002.3999999999</v>
      </c>
      <c r="BV78" s="381">
        <v>0</v>
      </c>
      <c r="BW78" s="381">
        <v>176684.83</v>
      </c>
      <c r="BX78" s="259">
        <v>0</v>
      </c>
      <c r="BY78" s="259">
        <v>0</v>
      </c>
      <c r="BZ78" s="259">
        <v>0</v>
      </c>
      <c r="CA78">
        <v>5824229.9000000004</v>
      </c>
      <c r="CB78">
        <v>5875163.5</v>
      </c>
      <c r="CC78">
        <v>164709.4</v>
      </c>
      <c r="CD78">
        <v>58910.48</v>
      </c>
      <c r="CE78">
        <v>1438687.23</v>
      </c>
      <c r="CI78" s="381">
        <v>1262002.4000000006</v>
      </c>
      <c r="CJ78" s="381">
        <v>27444.28</v>
      </c>
      <c r="CL78" s="381">
        <f t="shared" si="25"/>
        <v>0</v>
      </c>
      <c r="CM78" s="381">
        <f t="shared" si="26"/>
        <v>-149240.54999999999</v>
      </c>
      <c r="CO78" s="381">
        <v>1167619.1300000011</v>
      </c>
      <c r="CP78" s="381">
        <v>43990.84</v>
      </c>
      <c r="CR78" s="381"/>
      <c r="CT78" s="259">
        <f t="shared" si="30"/>
        <v>0</v>
      </c>
      <c r="CU78" s="259">
        <f t="shared" si="31"/>
        <v>-149240.54999999999</v>
      </c>
    </row>
    <row r="79" spans="1:99">
      <c r="A79">
        <v>3304201</v>
      </c>
      <c r="B79">
        <v>4201</v>
      </c>
      <c r="C79">
        <v>43040</v>
      </c>
      <c r="D79">
        <v>92205</v>
      </c>
      <c r="E79" t="s">
        <v>5793</v>
      </c>
      <c r="F79">
        <v>1693049</v>
      </c>
      <c r="G79">
        <v>0</v>
      </c>
      <c r="H79">
        <v>161473.20000000001</v>
      </c>
      <c r="I79">
        <v>8774031.4299999997</v>
      </c>
      <c r="J79">
        <v>0</v>
      </c>
      <c r="K79">
        <v>46882.5</v>
      </c>
      <c r="L79">
        <v>0</v>
      </c>
      <c r="M79">
        <v>575460.5</v>
      </c>
      <c r="N79">
        <v>29653.95</v>
      </c>
      <c r="O79">
        <v>0</v>
      </c>
      <c r="P79">
        <v>0</v>
      </c>
      <c r="Q79">
        <v>387843.26</v>
      </c>
      <c r="R79">
        <v>190365.14</v>
      </c>
      <c r="S79">
        <v>0</v>
      </c>
      <c r="T79">
        <v>0</v>
      </c>
      <c r="U79">
        <v>2993</v>
      </c>
      <c r="V79">
        <v>0</v>
      </c>
      <c r="X79">
        <v>0</v>
      </c>
      <c r="Y79">
        <v>0</v>
      </c>
      <c r="Z79">
        <v>0</v>
      </c>
      <c r="AA79">
        <v>0</v>
      </c>
      <c r="AB79">
        <v>0</v>
      </c>
      <c r="AC79">
        <v>156700.48000000001</v>
      </c>
      <c r="AD79">
        <v>0</v>
      </c>
      <c r="AE79">
        <v>5515273.3600000003</v>
      </c>
      <c r="AF79">
        <v>475454.6</v>
      </c>
      <c r="AG79">
        <v>760727.36</v>
      </c>
      <c r="AH79">
        <v>152145.47</v>
      </c>
      <c r="AI79">
        <v>133127.29</v>
      </c>
      <c r="AJ79">
        <v>0</v>
      </c>
      <c r="AK79">
        <v>114109.1</v>
      </c>
      <c r="AL79">
        <v>76072.740000000005</v>
      </c>
      <c r="AM79">
        <v>95090.92</v>
      </c>
      <c r="AN79">
        <v>114109.1</v>
      </c>
      <c r="AO79">
        <v>123618.2</v>
      </c>
      <c r="AP79">
        <v>190181.84</v>
      </c>
      <c r="AQ79">
        <v>137881.82999999999</v>
      </c>
      <c r="AR79">
        <v>47545.46</v>
      </c>
      <c r="AS79">
        <v>190181.84</v>
      </c>
      <c r="AT79">
        <v>475454.6</v>
      </c>
      <c r="AU79">
        <v>114746.88</v>
      </c>
      <c r="AV79">
        <v>71318.19</v>
      </c>
      <c r="AW79">
        <v>85581.83</v>
      </c>
      <c r="AX79">
        <v>19018.18</v>
      </c>
      <c r="AY79">
        <v>14263.64</v>
      </c>
      <c r="AZ79">
        <v>76072.740000000005</v>
      </c>
      <c r="BA79">
        <v>4895</v>
      </c>
      <c r="BB79">
        <v>19018.18</v>
      </c>
      <c r="BC79">
        <v>28527.279999999999</v>
      </c>
      <c r="BD79">
        <v>475454.6</v>
      </c>
      <c r="BE79">
        <v>23772.73</v>
      </c>
      <c r="BF79">
        <v>95090.92</v>
      </c>
      <c r="BG79">
        <v>0</v>
      </c>
      <c r="BH79">
        <v>0</v>
      </c>
      <c r="BI79">
        <v>99563.5</v>
      </c>
      <c r="BJ79">
        <v>0</v>
      </c>
      <c r="BK79">
        <v>0</v>
      </c>
      <c r="BL79">
        <v>24410.31</v>
      </c>
      <c r="BM79">
        <v>0</v>
      </c>
      <c r="BN79">
        <v>99563.5</v>
      </c>
      <c r="BO79">
        <v>1000</v>
      </c>
      <c r="BP79">
        <v>0</v>
      </c>
      <c r="BQ79">
        <v>0</v>
      </c>
      <c r="BR79">
        <v>147755.31</v>
      </c>
      <c r="BS79">
        <v>137691.70000000001</v>
      </c>
      <c r="BT79" t="s">
        <v>2</v>
      </c>
      <c r="BU79" s="381">
        <v>2128681.88</v>
      </c>
      <c r="BV79" s="381">
        <v>0</v>
      </c>
      <c r="BW79" s="381">
        <v>0</v>
      </c>
      <c r="BX79" s="259">
        <v>0</v>
      </c>
      <c r="BY79" s="259">
        <v>0</v>
      </c>
      <c r="BZ79" s="259">
        <v>0</v>
      </c>
      <c r="CA79">
        <v>10163930.26</v>
      </c>
      <c r="CB79">
        <v>9728297.3800000008</v>
      </c>
      <c r="CC79">
        <v>123973.81</v>
      </c>
      <c r="CD79">
        <v>285447.01</v>
      </c>
      <c r="CE79">
        <v>2128681.88</v>
      </c>
      <c r="CI79" s="381">
        <v>2228245.3800000018</v>
      </c>
      <c r="CJ79" s="381">
        <v>24491.869999999995</v>
      </c>
      <c r="CL79" s="381">
        <f t="shared" si="25"/>
        <v>99563.500000001863</v>
      </c>
      <c r="CM79" s="381">
        <f t="shared" si="26"/>
        <v>24491.869999999995</v>
      </c>
      <c r="CO79" s="381">
        <v>2462119.2100000018</v>
      </c>
      <c r="CP79" s="381">
        <v>14787.839999999993</v>
      </c>
      <c r="CR79" s="381">
        <f>CL79</f>
        <v>99563.500000001863</v>
      </c>
      <c r="CT79" s="259">
        <f t="shared" si="30"/>
        <v>24491.869999999995</v>
      </c>
      <c r="CU79" s="259">
        <f t="shared" si="31"/>
        <v>0</v>
      </c>
    </row>
    <row r="80" spans="1:99">
      <c r="A80">
        <v>3303411</v>
      </c>
      <c r="B80">
        <v>3411</v>
      </c>
      <c r="C80">
        <v>43045</v>
      </c>
      <c r="D80">
        <v>92197</v>
      </c>
      <c r="E80" t="s">
        <v>5794</v>
      </c>
      <c r="F80">
        <v>174087.8</v>
      </c>
      <c r="G80">
        <v>0</v>
      </c>
      <c r="H80">
        <v>0</v>
      </c>
      <c r="I80">
        <v>1082067.6399999999</v>
      </c>
      <c r="J80">
        <v>0</v>
      </c>
      <c r="K80">
        <v>164545.82999999999</v>
      </c>
      <c r="L80">
        <v>0</v>
      </c>
      <c r="M80">
        <v>153851</v>
      </c>
      <c r="N80">
        <v>4200</v>
      </c>
      <c r="O80">
        <v>0</v>
      </c>
      <c r="P80">
        <v>0</v>
      </c>
      <c r="Q80">
        <v>324799.35999999999</v>
      </c>
      <c r="R80">
        <v>0</v>
      </c>
      <c r="S80">
        <v>0</v>
      </c>
      <c r="T80">
        <v>0</v>
      </c>
      <c r="U80">
        <v>0</v>
      </c>
      <c r="V80">
        <v>3494.1</v>
      </c>
      <c r="X80">
        <v>0</v>
      </c>
      <c r="Y80">
        <v>0</v>
      </c>
      <c r="Z80">
        <v>0</v>
      </c>
      <c r="AA80">
        <v>0</v>
      </c>
      <c r="AB80">
        <v>0</v>
      </c>
      <c r="AC80">
        <v>17167.66</v>
      </c>
      <c r="AD80">
        <v>36211</v>
      </c>
      <c r="AE80">
        <v>867984.4</v>
      </c>
      <c r="AF80">
        <v>74633.22</v>
      </c>
      <c r="AG80">
        <v>119413.16</v>
      </c>
      <c r="AH80">
        <v>23882.63</v>
      </c>
      <c r="AI80">
        <v>20897.3</v>
      </c>
      <c r="AJ80">
        <v>0</v>
      </c>
      <c r="AK80">
        <v>17911.97</v>
      </c>
      <c r="AL80">
        <v>11941.32</v>
      </c>
      <c r="AM80">
        <v>14926.64</v>
      </c>
      <c r="AN80">
        <v>17911.97</v>
      </c>
      <c r="AO80">
        <v>19404.64</v>
      </c>
      <c r="AP80">
        <v>29853.29</v>
      </c>
      <c r="AQ80">
        <v>21643.64</v>
      </c>
      <c r="AR80">
        <v>7463.32</v>
      </c>
      <c r="AS80">
        <v>29853.29</v>
      </c>
      <c r="AT80">
        <v>74633.22</v>
      </c>
      <c r="AU80">
        <v>33654.800000000003</v>
      </c>
      <c r="AV80">
        <v>11194.98</v>
      </c>
      <c r="AW80">
        <v>13433.98</v>
      </c>
      <c r="AX80">
        <v>2985.33</v>
      </c>
      <c r="AY80">
        <v>0</v>
      </c>
      <c r="AZ80">
        <v>11941.32</v>
      </c>
      <c r="BA80">
        <v>4895</v>
      </c>
      <c r="BB80">
        <v>2985.33</v>
      </c>
      <c r="BC80">
        <v>4477.99</v>
      </c>
      <c r="BD80">
        <v>74633.22</v>
      </c>
      <c r="BE80">
        <v>3731.66</v>
      </c>
      <c r="BF80">
        <v>14926.67</v>
      </c>
      <c r="BG80">
        <v>0</v>
      </c>
      <c r="BH80">
        <v>0</v>
      </c>
      <c r="BI80">
        <v>0</v>
      </c>
      <c r="BJ80">
        <v>0</v>
      </c>
      <c r="BK80">
        <v>0</v>
      </c>
      <c r="BL80">
        <v>6409.8</v>
      </c>
      <c r="BM80">
        <v>0</v>
      </c>
      <c r="BN80">
        <v>0</v>
      </c>
      <c r="BO80">
        <v>1000</v>
      </c>
      <c r="BP80">
        <v>0</v>
      </c>
      <c r="BQ80">
        <v>6409.8</v>
      </c>
      <c r="BR80">
        <v>0</v>
      </c>
      <c r="BS80">
        <v>0</v>
      </c>
      <c r="BT80" t="s">
        <v>369</v>
      </c>
      <c r="BU80" s="381">
        <v>429210.1</v>
      </c>
      <c r="BV80" s="381">
        <v>0</v>
      </c>
      <c r="BW80" s="381">
        <v>0</v>
      </c>
      <c r="BX80" s="259">
        <v>0</v>
      </c>
      <c r="BY80" s="259">
        <v>0</v>
      </c>
      <c r="BZ80" s="259">
        <v>0</v>
      </c>
      <c r="CA80">
        <v>1786336.59</v>
      </c>
      <c r="CB80">
        <v>1531214.29</v>
      </c>
      <c r="CC80">
        <v>6409.8</v>
      </c>
      <c r="CD80">
        <v>6409.8</v>
      </c>
      <c r="CE80">
        <v>429210.1</v>
      </c>
      <c r="CI80" s="381">
        <v>429210.09999999986</v>
      </c>
      <c r="CJ80" s="381">
        <v>0</v>
      </c>
      <c r="CL80" s="381">
        <f t="shared" si="25"/>
        <v>0</v>
      </c>
      <c r="CM80" s="381">
        <f t="shared" si="26"/>
        <v>0</v>
      </c>
      <c r="CO80" s="381">
        <v>391018.42000000062</v>
      </c>
      <c r="CP80" s="381">
        <v>0</v>
      </c>
      <c r="CR80" s="381"/>
    </row>
    <row r="81" spans="1:99">
      <c r="A81">
        <v>3302474</v>
      </c>
      <c r="B81">
        <v>2474</v>
      </c>
      <c r="C81">
        <v>43006</v>
      </c>
      <c r="D81">
        <v>95971</v>
      </c>
      <c r="E81" t="s">
        <v>5795</v>
      </c>
      <c r="F81">
        <v>23680.48</v>
      </c>
      <c r="G81">
        <v>0</v>
      </c>
      <c r="H81">
        <v>23357.09</v>
      </c>
      <c r="I81">
        <v>1982958.82</v>
      </c>
      <c r="J81">
        <v>0</v>
      </c>
      <c r="K81">
        <v>21603.75</v>
      </c>
      <c r="L81">
        <v>0</v>
      </c>
      <c r="M81">
        <v>182191</v>
      </c>
      <c r="N81">
        <v>3713.86</v>
      </c>
      <c r="O81">
        <v>0</v>
      </c>
      <c r="P81">
        <v>0</v>
      </c>
      <c r="Q81">
        <v>110621.6</v>
      </c>
      <c r="R81">
        <v>0</v>
      </c>
      <c r="S81">
        <v>0</v>
      </c>
      <c r="T81">
        <v>0</v>
      </c>
      <c r="U81">
        <v>25107</v>
      </c>
      <c r="V81">
        <v>0</v>
      </c>
      <c r="X81">
        <v>0</v>
      </c>
      <c r="Y81">
        <v>0</v>
      </c>
      <c r="Z81">
        <v>0</v>
      </c>
      <c r="AA81">
        <v>0</v>
      </c>
      <c r="AB81">
        <v>0</v>
      </c>
      <c r="AC81">
        <v>18101.18</v>
      </c>
      <c r="AD81">
        <v>74569</v>
      </c>
      <c r="AE81">
        <v>1424994.77</v>
      </c>
      <c r="AF81">
        <v>122527.5</v>
      </c>
      <c r="AG81">
        <v>196043.99</v>
      </c>
      <c r="AH81">
        <v>39208.800000000003</v>
      </c>
      <c r="AI81">
        <v>34307.699999999997</v>
      </c>
      <c r="AJ81">
        <v>0</v>
      </c>
      <c r="AK81">
        <v>29406.6</v>
      </c>
      <c r="AL81">
        <v>19604.400000000001</v>
      </c>
      <c r="AM81">
        <v>24505.5</v>
      </c>
      <c r="AN81">
        <v>29406.6</v>
      </c>
      <c r="AO81">
        <v>31857.15</v>
      </c>
      <c r="AP81">
        <v>49011</v>
      </c>
      <c r="AQ81">
        <v>35532.97</v>
      </c>
      <c r="AR81">
        <v>12252.75</v>
      </c>
      <c r="AS81">
        <v>49011</v>
      </c>
      <c r="AT81">
        <v>122527.5</v>
      </c>
      <c r="AU81">
        <v>33857.5</v>
      </c>
      <c r="AV81">
        <v>18379.12</v>
      </c>
      <c r="AW81">
        <v>22054.95</v>
      </c>
      <c r="AX81">
        <v>4901.1000000000004</v>
      </c>
      <c r="AY81">
        <v>0</v>
      </c>
      <c r="AZ81">
        <v>19604.400000000001</v>
      </c>
      <c r="BA81">
        <v>4895</v>
      </c>
      <c r="BB81">
        <v>4901.1000000000004</v>
      </c>
      <c r="BC81">
        <v>7351.65</v>
      </c>
      <c r="BD81">
        <v>122527.5</v>
      </c>
      <c r="BE81">
        <v>6126.37</v>
      </c>
      <c r="BF81">
        <v>24505.5</v>
      </c>
      <c r="BG81">
        <v>0</v>
      </c>
      <c r="BH81">
        <v>0</v>
      </c>
      <c r="BI81">
        <v>29796.87</v>
      </c>
      <c r="BJ81">
        <v>0</v>
      </c>
      <c r="BK81">
        <v>0</v>
      </c>
      <c r="BL81">
        <v>8713.75</v>
      </c>
      <c r="BM81">
        <v>0</v>
      </c>
      <c r="BN81">
        <v>29796.87</v>
      </c>
      <c r="BO81">
        <v>1000</v>
      </c>
      <c r="BP81">
        <v>0</v>
      </c>
      <c r="BQ81">
        <v>8713.75</v>
      </c>
      <c r="BR81">
        <v>7437.73</v>
      </c>
      <c r="BS81">
        <v>45716.23</v>
      </c>
      <c r="BT81" t="s">
        <v>370</v>
      </c>
      <c r="BU81" s="381">
        <v>0</v>
      </c>
      <c r="BV81" s="381">
        <v>-76552.59</v>
      </c>
      <c r="BW81" s="381">
        <v>0</v>
      </c>
      <c r="BX81" s="259">
        <v>0</v>
      </c>
      <c r="BY81" s="259">
        <v>0</v>
      </c>
      <c r="BZ81" s="259">
        <v>0</v>
      </c>
      <c r="CA81">
        <v>2418866.21</v>
      </c>
      <c r="CB81">
        <v>2519099.29</v>
      </c>
      <c r="CC81">
        <v>38510.620000000003</v>
      </c>
      <c r="CD81">
        <v>61867.71</v>
      </c>
      <c r="CE81">
        <v>-76552.59</v>
      </c>
      <c r="CI81" s="381">
        <v>-46755.729999999967</v>
      </c>
      <c r="CJ81" s="381">
        <v>21179</v>
      </c>
      <c r="CL81" s="381">
        <f t="shared" si="25"/>
        <v>29796.86000000003</v>
      </c>
      <c r="CM81" s="381">
        <f t="shared" si="26"/>
        <v>21179</v>
      </c>
      <c r="CO81" s="381">
        <v>0</v>
      </c>
      <c r="CP81" s="381">
        <v>29847.75</v>
      </c>
      <c r="CR81" s="381">
        <f>CL81</f>
        <v>29796.86000000003</v>
      </c>
      <c r="CT81" s="259">
        <f t="shared" ref="CT81:CT82" si="32">IF(CM81&gt;0,CM81,0)</f>
        <v>21179</v>
      </c>
      <c r="CU81" s="259">
        <f t="shared" ref="CU81:CU82" si="33">IF(CM81&lt;0,CM81,0)</f>
        <v>0</v>
      </c>
    </row>
    <row r="82" spans="1:99">
      <c r="A82">
        <v>3304223</v>
      </c>
      <c r="B82">
        <v>4223</v>
      </c>
      <c r="C82">
        <v>43058</v>
      </c>
      <c r="D82">
        <v>92134</v>
      </c>
      <c r="E82" t="s">
        <v>5796</v>
      </c>
      <c r="F82">
        <v>5159547</v>
      </c>
      <c r="G82">
        <v>0</v>
      </c>
      <c r="H82">
        <v>74083.89</v>
      </c>
      <c r="I82">
        <v>7915861.79</v>
      </c>
      <c r="J82">
        <v>1048442</v>
      </c>
      <c r="K82">
        <v>78577.539999999994</v>
      </c>
      <c r="L82">
        <v>0</v>
      </c>
      <c r="M82">
        <v>671016.5</v>
      </c>
      <c r="N82">
        <v>15598.51</v>
      </c>
      <c r="O82">
        <v>0</v>
      </c>
      <c r="P82">
        <v>0</v>
      </c>
      <c r="Q82">
        <v>727736.69</v>
      </c>
      <c r="R82">
        <v>18440.419999999998</v>
      </c>
      <c r="S82">
        <v>0</v>
      </c>
      <c r="T82">
        <v>0</v>
      </c>
      <c r="U82">
        <v>10723.79</v>
      </c>
      <c r="V82">
        <v>0</v>
      </c>
      <c r="X82">
        <v>0</v>
      </c>
      <c r="Y82">
        <v>0</v>
      </c>
      <c r="Z82">
        <v>0</v>
      </c>
      <c r="AA82">
        <v>0</v>
      </c>
      <c r="AB82">
        <v>0</v>
      </c>
      <c r="AC82">
        <v>162017.78</v>
      </c>
      <c r="AD82">
        <v>0</v>
      </c>
      <c r="AE82">
        <v>5814007.2400000002</v>
      </c>
      <c r="AF82">
        <v>501207.52</v>
      </c>
      <c r="AG82">
        <v>801932.03</v>
      </c>
      <c r="AH82">
        <v>160386.41</v>
      </c>
      <c r="AI82">
        <v>140338.10999999999</v>
      </c>
      <c r="AJ82">
        <v>0</v>
      </c>
      <c r="AK82">
        <v>120289.81</v>
      </c>
      <c r="AL82">
        <v>80193.2</v>
      </c>
      <c r="AM82">
        <v>100241.5</v>
      </c>
      <c r="AN82">
        <v>120289.81</v>
      </c>
      <c r="AO82">
        <v>130313.96</v>
      </c>
      <c r="AP82">
        <v>200483.01</v>
      </c>
      <c r="AQ82">
        <v>145350.18</v>
      </c>
      <c r="AR82">
        <v>50120.75</v>
      </c>
      <c r="AS82">
        <v>200483.01</v>
      </c>
      <c r="AT82">
        <v>501207.52</v>
      </c>
      <c r="AU82">
        <v>171194.56</v>
      </c>
      <c r="AV82">
        <v>75181.13</v>
      </c>
      <c r="AW82">
        <v>90217.35</v>
      </c>
      <c r="AX82">
        <v>20048.3</v>
      </c>
      <c r="AY82">
        <v>15036.23</v>
      </c>
      <c r="AZ82">
        <v>80193.2</v>
      </c>
      <c r="BA82">
        <v>4895</v>
      </c>
      <c r="BB82">
        <v>20048.3</v>
      </c>
      <c r="BC82">
        <v>30072.45</v>
      </c>
      <c r="BD82">
        <v>501207.52</v>
      </c>
      <c r="BE82">
        <v>25060.38</v>
      </c>
      <c r="BF82">
        <v>100241.5</v>
      </c>
      <c r="BG82">
        <v>628003.09</v>
      </c>
      <c r="BH82">
        <v>0</v>
      </c>
      <c r="BI82">
        <v>0</v>
      </c>
      <c r="BJ82">
        <v>0</v>
      </c>
      <c r="BK82">
        <v>0</v>
      </c>
      <c r="BL82">
        <v>24910.94</v>
      </c>
      <c r="BM82">
        <v>0</v>
      </c>
      <c r="BN82">
        <v>0</v>
      </c>
      <c r="BO82">
        <v>1000</v>
      </c>
      <c r="BP82">
        <v>0</v>
      </c>
      <c r="BQ82">
        <v>0</v>
      </c>
      <c r="BR82">
        <v>0</v>
      </c>
      <c r="BS82">
        <v>0</v>
      </c>
      <c r="BT82" t="s">
        <v>371</v>
      </c>
      <c r="BU82" s="381">
        <v>4979718.95</v>
      </c>
      <c r="BV82" s="381">
        <v>0</v>
      </c>
      <c r="BW82" s="381">
        <v>98994.83</v>
      </c>
      <c r="BX82" s="259">
        <v>0</v>
      </c>
      <c r="BY82" s="259">
        <v>0</v>
      </c>
      <c r="BZ82" s="259">
        <v>0</v>
      </c>
      <c r="CA82">
        <v>10648415.02</v>
      </c>
      <c r="CB82">
        <v>10828243.07</v>
      </c>
      <c r="CC82">
        <v>24910.94</v>
      </c>
      <c r="CD82">
        <v>0</v>
      </c>
      <c r="CE82">
        <v>5078713.78</v>
      </c>
      <c r="CI82" s="381">
        <v>4979718.9499999937</v>
      </c>
      <c r="CJ82" s="381">
        <v>0</v>
      </c>
      <c r="CL82" s="381">
        <f t="shared" si="25"/>
        <v>0</v>
      </c>
      <c r="CM82" s="381">
        <f t="shared" si="26"/>
        <v>-98994.83</v>
      </c>
      <c r="CO82" s="381">
        <v>3880738.2999999989</v>
      </c>
      <c r="CP82" s="381">
        <v>24995.31</v>
      </c>
      <c r="CR82" s="381"/>
      <c r="CT82" s="259">
        <f t="shared" si="32"/>
        <v>0</v>
      </c>
      <c r="CU82" s="259">
        <f t="shared" si="33"/>
        <v>-98994.83</v>
      </c>
    </row>
    <row r="83" spans="1:99">
      <c r="A83">
        <v>3303317</v>
      </c>
      <c r="B83">
        <v>3317</v>
      </c>
      <c r="C83">
        <v>43009</v>
      </c>
      <c r="D83">
        <v>92231</v>
      </c>
      <c r="E83" t="s">
        <v>5797</v>
      </c>
      <c r="F83">
        <v>139707.1</v>
      </c>
      <c r="G83">
        <v>0</v>
      </c>
      <c r="H83">
        <v>0</v>
      </c>
      <c r="I83">
        <v>1299243.93</v>
      </c>
      <c r="J83">
        <v>0</v>
      </c>
      <c r="K83">
        <v>45150</v>
      </c>
      <c r="L83">
        <v>0</v>
      </c>
      <c r="M83">
        <v>136391</v>
      </c>
      <c r="N83">
        <v>600</v>
      </c>
      <c r="O83">
        <v>0</v>
      </c>
      <c r="P83">
        <v>0</v>
      </c>
      <c r="Q83">
        <v>22215.15</v>
      </c>
      <c r="R83">
        <v>0</v>
      </c>
      <c r="S83">
        <v>0</v>
      </c>
      <c r="T83">
        <v>0</v>
      </c>
      <c r="U83">
        <v>0</v>
      </c>
      <c r="V83">
        <v>0</v>
      </c>
      <c r="X83">
        <v>0</v>
      </c>
      <c r="Y83">
        <v>0</v>
      </c>
      <c r="Z83">
        <v>0</v>
      </c>
      <c r="AA83">
        <v>0</v>
      </c>
      <c r="AB83">
        <v>0</v>
      </c>
      <c r="AC83">
        <v>21663.759999999998</v>
      </c>
      <c r="AD83">
        <v>36985</v>
      </c>
      <c r="AE83">
        <v>903620.62</v>
      </c>
      <c r="AF83">
        <v>77697.39</v>
      </c>
      <c r="AG83">
        <v>124315.82</v>
      </c>
      <c r="AH83">
        <v>24863.16</v>
      </c>
      <c r="AI83">
        <v>21755.27</v>
      </c>
      <c r="AJ83">
        <v>0</v>
      </c>
      <c r="AK83">
        <v>18647.37</v>
      </c>
      <c r="AL83">
        <v>12431.58</v>
      </c>
      <c r="AM83">
        <v>15539.48</v>
      </c>
      <c r="AN83">
        <v>18647.37</v>
      </c>
      <c r="AO83">
        <v>20201.32</v>
      </c>
      <c r="AP83">
        <v>31078.959999999999</v>
      </c>
      <c r="AQ83">
        <v>22532.240000000002</v>
      </c>
      <c r="AR83">
        <v>7769.74</v>
      </c>
      <c r="AS83">
        <v>31078.959999999999</v>
      </c>
      <c r="AT83">
        <v>77697.39</v>
      </c>
      <c r="AU83">
        <v>5246.96</v>
      </c>
      <c r="AV83">
        <v>11654.61</v>
      </c>
      <c r="AW83">
        <v>13985.53</v>
      </c>
      <c r="AX83">
        <v>3107.9</v>
      </c>
      <c r="AY83">
        <v>0</v>
      </c>
      <c r="AZ83">
        <v>12431.58</v>
      </c>
      <c r="BA83">
        <v>4895</v>
      </c>
      <c r="BB83">
        <v>3107.9</v>
      </c>
      <c r="BC83">
        <v>4661.84</v>
      </c>
      <c r="BD83">
        <v>77697.39</v>
      </c>
      <c r="BE83">
        <v>3884.87</v>
      </c>
      <c r="BF83">
        <v>15539.47</v>
      </c>
      <c r="BG83">
        <v>0</v>
      </c>
      <c r="BH83">
        <v>0</v>
      </c>
      <c r="BI83">
        <v>0</v>
      </c>
      <c r="BJ83">
        <v>0</v>
      </c>
      <c r="BK83">
        <v>0</v>
      </c>
      <c r="BL83">
        <v>6859.35</v>
      </c>
      <c r="BM83">
        <v>0</v>
      </c>
      <c r="BN83">
        <v>0</v>
      </c>
      <c r="BO83">
        <v>1000</v>
      </c>
      <c r="BP83">
        <v>0</v>
      </c>
      <c r="BQ83">
        <v>6859.35</v>
      </c>
      <c r="BR83">
        <v>0</v>
      </c>
      <c r="BS83">
        <v>0</v>
      </c>
      <c r="BT83" t="s">
        <v>372</v>
      </c>
      <c r="BU83" s="381">
        <v>137866.22</v>
      </c>
      <c r="BV83" s="381">
        <v>0</v>
      </c>
      <c r="BW83" s="381">
        <v>0</v>
      </c>
      <c r="BX83" s="259">
        <v>0</v>
      </c>
      <c r="BY83" s="259">
        <v>0</v>
      </c>
      <c r="BZ83" s="259">
        <v>0</v>
      </c>
      <c r="CA83">
        <v>1562248.84</v>
      </c>
      <c r="CB83">
        <v>1564089.72</v>
      </c>
      <c r="CC83">
        <v>6859.35</v>
      </c>
      <c r="CD83">
        <v>6859.35</v>
      </c>
      <c r="CE83">
        <v>137866.22</v>
      </c>
      <c r="CI83" s="381">
        <v>137866.21999999988</v>
      </c>
      <c r="CJ83" s="381">
        <v>0</v>
      </c>
      <c r="CL83" s="381">
        <f t="shared" si="25"/>
        <v>0</v>
      </c>
      <c r="CM83" s="381">
        <f t="shared" si="26"/>
        <v>0</v>
      </c>
      <c r="CO83" s="381">
        <v>28044.320000000676</v>
      </c>
      <c r="CP83" s="381">
        <v>44157</v>
      </c>
      <c r="CR83" s="381"/>
    </row>
    <row r="84" spans="1:99">
      <c r="A84">
        <v>3301023</v>
      </c>
      <c r="B84">
        <v>1023</v>
      </c>
      <c r="C84">
        <v>42972</v>
      </c>
      <c r="D84">
        <v>92467</v>
      </c>
      <c r="E84" t="s">
        <v>5798</v>
      </c>
      <c r="F84">
        <v>334100.2</v>
      </c>
      <c r="G84">
        <v>0</v>
      </c>
      <c r="H84">
        <v>19609.39</v>
      </c>
      <c r="I84">
        <v>410766.96</v>
      </c>
      <c r="J84">
        <v>0</v>
      </c>
      <c r="K84">
        <v>12400</v>
      </c>
      <c r="L84">
        <v>0</v>
      </c>
      <c r="M84">
        <v>0</v>
      </c>
      <c r="N84">
        <v>400</v>
      </c>
      <c r="O84">
        <v>0</v>
      </c>
      <c r="P84">
        <v>0</v>
      </c>
      <c r="Q84">
        <v>0</v>
      </c>
      <c r="R84">
        <v>0</v>
      </c>
      <c r="S84">
        <v>0</v>
      </c>
      <c r="T84">
        <v>0</v>
      </c>
      <c r="U84">
        <v>9816.4</v>
      </c>
      <c r="V84">
        <v>0</v>
      </c>
      <c r="X84">
        <v>0</v>
      </c>
      <c r="Y84">
        <v>0</v>
      </c>
      <c r="Z84">
        <v>0</v>
      </c>
      <c r="AA84">
        <v>0</v>
      </c>
      <c r="AB84">
        <v>0</v>
      </c>
      <c r="AC84">
        <v>0</v>
      </c>
      <c r="AD84">
        <v>0</v>
      </c>
      <c r="AE84">
        <v>142928.04999999999</v>
      </c>
      <c r="AF84">
        <v>12289.6</v>
      </c>
      <c r="AG84">
        <v>19663.36</v>
      </c>
      <c r="AH84">
        <v>3932.67</v>
      </c>
      <c r="AI84">
        <v>3441.09</v>
      </c>
      <c r="AJ84">
        <v>0</v>
      </c>
      <c r="AK84">
        <v>2949.5</v>
      </c>
      <c r="AL84">
        <v>1966.34</v>
      </c>
      <c r="AM84">
        <v>2457.92</v>
      </c>
      <c r="AN84">
        <v>2949.5</v>
      </c>
      <c r="AO84">
        <v>3195.3</v>
      </c>
      <c r="AP84">
        <v>4915.84</v>
      </c>
      <c r="AQ84">
        <v>3563.98</v>
      </c>
      <c r="AR84">
        <v>1228.96</v>
      </c>
      <c r="AS84">
        <v>4915.84</v>
      </c>
      <c r="AT84">
        <v>12289.6</v>
      </c>
      <c r="AU84">
        <v>0</v>
      </c>
      <c r="AV84">
        <v>1843.44</v>
      </c>
      <c r="AW84">
        <v>2212.13</v>
      </c>
      <c r="AX84">
        <v>491.58</v>
      </c>
      <c r="AY84">
        <v>0</v>
      </c>
      <c r="AZ84">
        <v>1966.34</v>
      </c>
      <c r="BA84">
        <v>4895</v>
      </c>
      <c r="BB84">
        <v>491.58</v>
      </c>
      <c r="BC84">
        <v>737.38</v>
      </c>
      <c r="BD84">
        <v>12289.6</v>
      </c>
      <c r="BE84">
        <v>614.48</v>
      </c>
      <c r="BF84">
        <v>2457.92</v>
      </c>
      <c r="BG84">
        <v>0</v>
      </c>
      <c r="BH84">
        <v>0</v>
      </c>
      <c r="BI84">
        <v>9212.4500000000007</v>
      </c>
      <c r="BJ84">
        <v>0</v>
      </c>
      <c r="BK84">
        <v>0</v>
      </c>
      <c r="BL84">
        <v>4742.5</v>
      </c>
      <c r="BM84">
        <v>0</v>
      </c>
      <c r="BN84">
        <v>9212.4500000000007</v>
      </c>
      <c r="BO84">
        <v>1000</v>
      </c>
      <c r="BP84">
        <v>0</v>
      </c>
      <c r="BQ84">
        <v>4742.5</v>
      </c>
      <c r="BR84">
        <v>585</v>
      </c>
      <c r="BS84">
        <v>28236.84</v>
      </c>
      <c r="BT84" t="s">
        <v>373</v>
      </c>
      <c r="BU84" s="381">
        <v>507584.11</v>
      </c>
      <c r="BV84" s="381">
        <v>0</v>
      </c>
      <c r="BW84" s="381">
        <v>0</v>
      </c>
      <c r="BX84" s="259">
        <v>0</v>
      </c>
      <c r="BY84" s="259">
        <v>0</v>
      </c>
      <c r="BZ84" s="259">
        <v>0</v>
      </c>
      <c r="CA84">
        <v>433383.36</v>
      </c>
      <c r="CB84">
        <v>259899.45</v>
      </c>
      <c r="CC84">
        <v>13954.95</v>
      </c>
      <c r="CD84">
        <v>33564.339999999997</v>
      </c>
      <c r="CE84">
        <v>507584.11</v>
      </c>
      <c r="CI84" s="381">
        <v>187014.96999999991</v>
      </c>
      <c r="CJ84" s="381">
        <v>24669.79</v>
      </c>
      <c r="CL84" s="381">
        <f t="shared" si="25"/>
        <v>-320569.14000000007</v>
      </c>
      <c r="CM84" s="381">
        <f t="shared" si="26"/>
        <v>24669.79</v>
      </c>
      <c r="CO84" s="381">
        <v>274462.42999999988</v>
      </c>
      <c r="CP84" s="381">
        <v>27919.88</v>
      </c>
      <c r="CR84" s="381">
        <v>320569.14000000007</v>
      </c>
      <c r="CS84" s="381">
        <v>0</v>
      </c>
      <c r="CT84" s="259">
        <f t="shared" ref="CT84:CT85" si="34">IF(CM84&gt;0,CM84,0)</f>
        <v>24669.79</v>
      </c>
      <c r="CU84" s="259">
        <f t="shared" ref="CU84:CU85" si="35">IF(CM84&lt;0,CM84,0)</f>
        <v>0</v>
      </c>
    </row>
    <row r="85" spans="1:99">
      <c r="A85">
        <v>3302015</v>
      </c>
      <c r="B85">
        <v>2015</v>
      </c>
      <c r="C85">
        <v>43103</v>
      </c>
      <c r="D85">
        <v>74121</v>
      </c>
      <c r="E85" t="s">
        <v>5799</v>
      </c>
      <c r="F85">
        <v>845275.5</v>
      </c>
      <c r="G85">
        <v>0</v>
      </c>
      <c r="H85">
        <v>20525.91</v>
      </c>
      <c r="I85">
        <v>2432145</v>
      </c>
      <c r="J85">
        <v>0</v>
      </c>
      <c r="K85">
        <v>92594.83</v>
      </c>
      <c r="L85">
        <v>0</v>
      </c>
      <c r="M85">
        <v>272085.5</v>
      </c>
      <c r="N85">
        <v>4513.8599999999997</v>
      </c>
      <c r="O85">
        <v>0</v>
      </c>
      <c r="P85">
        <v>0</v>
      </c>
      <c r="Q85">
        <v>62058.239999999998</v>
      </c>
      <c r="R85">
        <v>28524.49</v>
      </c>
      <c r="S85">
        <v>0</v>
      </c>
      <c r="T85">
        <v>0</v>
      </c>
      <c r="U85">
        <v>4170.91</v>
      </c>
      <c r="V85">
        <v>886.51</v>
      </c>
      <c r="X85">
        <v>0</v>
      </c>
      <c r="Y85">
        <v>0</v>
      </c>
      <c r="Z85">
        <v>0</v>
      </c>
      <c r="AA85">
        <v>0</v>
      </c>
      <c r="AB85">
        <v>0</v>
      </c>
      <c r="AC85">
        <v>45413.120000000003</v>
      </c>
      <c r="AD85">
        <v>68087</v>
      </c>
      <c r="AE85">
        <v>1820947.46</v>
      </c>
      <c r="AF85">
        <v>156573.29999999999</v>
      </c>
      <c r="AG85">
        <v>250517.28</v>
      </c>
      <c r="AH85">
        <v>50103.46</v>
      </c>
      <c r="AI85">
        <v>43840.52</v>
      </c>
      <c r="AJ85">
        <v>0</v>
      </c>
      <c r="AK85">
        <v>37577.589999999997</v>
      </c>
      <c r="AL85">
        <v>25051.73</v>
      </c>
      <c r="AM85">
        <v>31314.66</v>
      </c>
      <c r="AN85">
        <v>37577.589999999997</v>
      </c>
      <c r="AO85">
        <v>40709.06</v>
      </c>
      <c r="AP85">
        <v>62629.32</v>
      </c>
      <c r="AQ85">
        <v>45406.26</v>
      </c>
      <c r="AR85">
        <v>15657.33</v>
      </c>
      <c r="AS85">
        <v>62629.32</v>
      </c>
      <c r="AT85">
        <v>156573.29999999999</v>
      </c>
      <c r="AU85">
        <v>40128.25</v>
      </c>
      <c r="AV85">
        <v>23485.99</v>
      </c>
      <c r="AW85">
        <v>28183.19</v>
      </c>
      <c r="AX85">
        <v>6262.93</v>
      </c>
      <c r="AY85">
        <v>0</v>
      </c>
      <c r="AZ85">
        <v>25051.73</v>
      </c>
      <c r="BA85">
        <v>4895</v>
      </c>
      <c r="BB85">
        <v>6262.93</v>
      </c>
      <c r="BC85">
        <v>9394.4</v>
      </c>
      <c r="BD85">
        <v>156573.29999999999</v>
      </c>
      <c r="BE85">
        <v>7828.66</v>
      </c>
      <c r="BF85">
        <v>31314.66</v>
      </c>
      <c r="BG85">
        <v>0</v>
      </c>
      <c r="BH85">
        <v>0</v>
      </c>
      <c r="BI85">
        <v>0</v>
      </c>
      <c r="BJ85">
        <v>0</v>
      </c>
      <c r="BK85">
        <v>0</v>
      </c>
      <c r="BL85">
        <v>8950</v>
      </c>
      <c r="BM85">
        <v>0</v>
      </c>
      <c r="BN85">
        <v>0</v>
      </c>
      <c r="BO85">
        <v>1000</v>
      </c>
      <c r="BP85">
        <v>0</v>
      </c>
      <c r="BQ85">
        <v>0</v>
      </c>
      <c r="BR85">
        <v>0</v>
      </c>
      <c r="BS85">
        <v>0</v>
      </c>
      <c r="BT85" t="s">
        <v>374</v>
      </c>
      <c r="BU85" s="381">
        <v>679265.74</v>
      </c>
      <c r="BV85" s="381">
        <v>0</v>
      </c>
      <c r="BW85" s="381">
        <v>29475.91</v>
      </c>
      <c r="BX85" s="259">
        <v>0</v>
      </c>
      <c r="BY85" s="259">
        <v>0</v>
      </c>
      <c r="BZ85" s="259">
        <v>0</v>
      </c>
      <c r="CA85">
        <v>3010479.46</v>
      </c>
      <c r="CB85">
        <v>3176489.22</v>
      </c>
      <c r="CC85">
        <v>8950</v>
      </c>
      <c r="CD85">
        <v>0</v>
      </c>
      <c r="CE85">
        <v>708741.65</v>
      </c>
      <c r="CI85" s="381">
        <v>679265.74</v>
      </c>
      <c r="CJ85" s="381">
        <v>9800</v>
      </c>
      <c r="CL85" s="381">
        <f t="shared" si="25"/>
        <v>0</v>
      </c>
      <c r="CM85" s="381">
        <f t="shared" si="26"/>
        <v>-19675.91</v>
      </c>
      <c r="CO85" s="381">
        <v>562555.25999999954</v>
      </c>
      <c r="CP85" s="381">
        <v>13515</v>
      </c>
      <c r="CR85" s="381"/>
      <c r="CT85" s="259">
        <f t="shared" si="34"/>
        <v>0</v>
      </c>
      <c r="CU85" s="259">
        <f t="shared" si="35"/>
        <v>-19675.91</v>
      </c>
    </row>
    <row r="86" spans="1:99">
      <c r="A86">
        <v>3303352</v>
      </c>
      <c r="B86">
        <v>3352</v>
      </c>
      <c r="C86">
        <v>43072</v>
      </c>
      <c r="D86">
        <v>92315</v>
      </c>
      <c r="E86" t="s">
        <v>5800</v>
      </c>
      <c r="F86">
        <v>6127.32</v>
      </c>
      <c r="G86">
        <v>0</v>
      </c>
      <c r="H86">
        <v>0</v>
      </c>
      <c r="I86">
        <v>1137014.1100000001</v>
      </c>
      <c r="J86">
        <v>0</v>
      </c>
      <c r="K86">
        <v>42586.46</v>
      </c>
      <c r="L86">
        <v>0</v>
      </c>
      <c r="M86">
        <v>93120</v>
      </c>
      <c r="N86">
        <v>5000</v>
      </c>
      <c r="O86">
        <v>0</v>
      </c>
      <c r="P86">
        <v>0</v>
      </c>
      <c r="Q86">
        <v>67925.78</v>
      </c>
      <c r="R86">
        <v>0</v>
      </c>
      <c r="S86">
        <v>0</v>
      </c>
      <c r="T86">
        <v>0</v>
      </c>
      <c r="U86">
        <v>9077</v>
      </c>
      <c r="V86">
        <v>12175</v>
      </c>
      <c r="X86">
        <v>0</v>
      </c>
      <c r="Y86">
        <v>0</v>
      </c>
      <c r="Z86">
        <v>0</v>
      </c>
      <c r="AA86">
        <v>0</v>
      </c>
      <c r="AB86">
        <v>0</v>
      </c>
      <c r="AC86">
        <v>15490</v>
      </c>
      <c r="AD86">
        <v>44982</v>
      </c>
      <c r="AE86">
        <v>851955.97</v>
      </c>
      <c r="AF86">
        <v>73255.03</v>
      </c>
      <c r="AG86">
        <v>117208.04</v>
      </c>
      <c r="AH86">
        <v>23441.61</v>
      </c>
      <c r="AI86">
        <v>20511.41</v>
      </c>
      <c r="AJ86">
        <v>0</v>
      </c>
      <c r="AK86">
        <v>17581.21</v>
      </c>
      <c r="AL86">
        <v>11720.8</v>
      </c>
      <c r="AM86">
        <v>14651.01</v>
      </c>
      <c r="AN86">
        <v>17581.21</v>
      </c>
      <c r="AO86">
        <v>19046.310000000001</v>
      </c>
      <c r="AP86">
        <v>29302.01</v>
      </c>
      <c r="AQ86">
        <v>21243.96</v>
      </c>
      <c r="AR86">
        <v>7325.5</v>
      </c>
      <c r="AS86">
        <v>29302.01</v>
      </c>
      <c r="AT86">
        <v>73255.03</v>
      </c>
      <c r="AU86">
        <v>7207.96</v>
      </c>
      <c r="AV86">
        <v>10988.25</v>
      </c>
      <c r="AW86">
        <v>13185.91</v>
      </c>
      <c r="AX86">
        <v>2930.2</v>
      </c>
      <c r="AY86">
        <v>0</v>
      </c>
      <c r="AZ86">
        <v>11720.8</v>
      </c>
      <c r="BA86">
        <v>4895</v>
      </c>
      <c r="BB86">
        <v>2930.2</v>
      </c>
      <c r="BC86">
        <v>4395.3</v>
      </c>
      <c r="BD86">
        <v>73255.03</v>
      </c>
      <c r="BE86">
        <v>3662.75</v>
      </c>
      <c r="BF86">
        <v>14651.01</v>
      </c>
      <c r="BG86">
        <v>0</v>
      </c>
      <c r="BH86">
        <v>0</v>
      </c>
      <c r="BI86">
        <v>0</v>
      </c>
      <c r="BJ86">
        <v>0</v>
      </c>
      <c r="BK86">
        <v>0</v>
      </c>
      <c r="BL86">
        <v>6973.56</v>
      </c>
      <c r="BM86">
        <v>0</v>
      </c>
      <c r="BN86">
        <v>0</v>
      </c>
      <c r="BO86">
        <v>1000</v>
      </c>
      <c r="BP86">
        <v>0</v>
      </c>
      <c r="BQ86">
        <v>6973.56</v>
      </c>
      <c r="BR86">
        <v>0</v>
      </c>
      <c r="BS86">
        <v>0</v>
      </c>
      <c r="BT86" t="s">
        <v>375</v>
      </c>
      <c r="BU86" s="381">
        <v>0</v>
      </c>
      <c r="BV86" s="381">
        <v>-43705.85</v>
      </c>
      <c r="BW86" s="381">
        <v>0</v>
      </c>
      <c r="BX86" s="259">
        <v>0</v>
      </c>
      <c r="BY86" s="259">
        <v>0</v>
      </c>
      <c r="BZ86" s="259">
        <v>0</v>
      </c>
      <c r="CA86">
        <v>1427370.35</v>
      </c>
      <c r="CB86">
        <v>1477203.52</v>
      </c>
      <c r="CC86">
        <v>6973.56</v>
      </c>
      <c r="CD86">
        <v>6973.56</v>
      </c>
      <c r="CE86">
        <v>-43705.85</v>
      </c>
      <c r="CI86" s="381">
        <v>-43705.849999999926</v>
      </c>
      <c r="CJ86" s="381">
        <v>0</v>
      </c>
      <c r="CL86" s="381">
        <f t="shared" si="25"/>
        <v>7.2759576141834259E-11</v>
      </c>
      <c r="CM86" s="381">
        <f t="shared" si="26"/>
        <v>0</v>
      </c>
      <c r="CO86" s="381">
        <v>0</v>
      </c>
      <c r="CP86" s="381">
        <v>0</v>
      </c>
      <c r="CR86" s="381">
        <f>CL86</f>
        <v>7.2759576141834259E-11</v>
      </c>
    </row>
    <row r="87" spans="1:99">
      <c r="A87">
        <v>3304063</v>
      </c>
      <c r="B87">
        <v>4063</v>
      </c>
      <c r="C87">
        <v>43140</v>
      </c>
      <c r="D87">
        <v>92204</v>
      </c>
      <c r="E87" t="s">
        <v>5801</v>
      </c>
      <c r="F87">
        <v>610667.80000000005</v>
      </c>
      <c r="G87">
        <v>0</v>
      </c>
      <c r="H87">
        <v>181347.4</v>
      </c>
      <c r="I87">
        <v>5799249.2000000002</v>
      </c>
      <c r="J87">
        <v>0</v>
      </c>
      <c r="K87">
        <v>59271.199999999997</v>
      </c>
      <c r="L87">
        <v>0</v>
      </c>
      <c r="M87">
        <v>348795.5</v>
      </c>
      <c r="N87">
        <v>10627.72</v>
      </c>
      <c r="O87">
        <v>0</v>
      </c>
      <c r="P87">
        <v>0</v>
      </c>
      <c r="Q87">
        <v>77561.83</v>
      </c>
      <c r="R87">
        <v>0</v>
      </c>
      <c r="S87">
        <v>0</v>
      </c>
      <c r="T87">
        <v>0</v>
      </c>
      <c r="U87">
        <v>0</v>
      </c>
      <c r="V87">
        <v>0</v>
      </c>
      <c r="X87">
        <v>0</v>
      </c>
      <c r="Y87">
        <v>0</v>
      </c>
      <c r="Z87">
        <v>0</v>
      </c>
      <c r="AA87">
        <v>0</v>
      </c>
      <c r="AB87">
        <v>0</v>
      </c>
      <c r="AC87">
        <v>88500.61</v>
      </c>
      <c r="AD87">
        <v>0</v>
      </c>
      <c r="AE87">
        <v>3733119.12</v>
      </c>
      <c r="AF87">
        <v>321820.61</v>
      </c>
      <c r="AG87">
        <v>514912.98</v>
      </c>
      <c r="AH87">
        <v>102982.6</v>
      </c>
      <c r="AI87">
        <v>90109.77</v>
      </c>
      <c r="AJ87">
        <v>0</v>
      </c>
      <c r="AK87">
        <v>77236.95</v>
      </c>
      <c r="AL87">
        <v>51491.3</v>
      </c>
      <c r="AM87">
        <v>64364.12</v>
      </c>
      <c r="AN87">
        <v>77236.95</v>
      </c>
      <c r="AO87">
        <v>83673.36</v>
      </c>
      <c r="AP87">
        <v>128728.25</v>
      </c>
      <c r="AQ87">
        <v>93327.98</v>
      </c>
      <c r="AR87">
        <v>32182.06</v>
      </c>
      <c r="AS87">
        <v>128728.25</v>
      </c>
      <c r="AT87">
        <v>321820.61</v>
      </c>
      <c r="AU87">
        <v>120950.36</v>
      </c>
      <c r="AV87">
        <v>48273.09</v>
      </c>
      <c r="AW87">
        <v>57927.71</v>
      </c>
      <c r="AX87">
        <v>12872.82</v>
      </c>
      <c r="AY87">
        <v>9654.6200000000008</v>
      </c>
      <c r="AZ87">
        <v>51491.3</v>
      </c>
      <c r="BA87">
        <v>4895</v>
      </c>
      <c r="BB87">
        <v>12872.82</v>
      </c>
      <c r="BC87">
        <v>19309.240000000002</v>
      </c>
      <c r="BD87">
        <v>321820.61</v>
      </c>
      <c r="BE87">
        <v>16091.03</v>
      </c>
      <c r="BF87">
        <v>64364.13</v>
      </c>
      <c r="BG87">
        <v>0</v>
      </c>
      <c r="BH87">
        <v>0</v>
      </c>
      <c r="BI87">
        <v>17547.669999999998</v>
      </c>
      <c r="BJ87">
        <v>0</v>
      </c>
      <c r="BK87">
        <v>0</v>
      </c>
      <c r="BL87">
        <v>15100.94</v>
      </c>
      <c r="BM87">
        <v>0</v>
      </c>
      <c r="BN87">
        <v>17547.669999999998</v>
      </c>
      <c r="BO87">
        <v>1000</v>
      </c>
      <c r="BP87">
        <v>0</v>
      </c>
      <c r="BQ87">
        <v>15100.94</v>
      </c>
      <c r="BR87">
        <v>0</v>
      </c>
      <c r="BS87">
        <v>198895.07</v>
      </c>
      <c r="BT87" t="s">
        <v>377</v>
      </c>
      <c r="BU87" s="381">
        <v>414868.55</v>
      </c>
      <c r="BV87" s="381">
        <v>0</v>
      </c>
      <c r="BW87" s="381">
        <v>0</v>
      </c>
      <c r="BX87" s="259">
        <v>0</v>
      </c>
      <c r="BY87" s="259">
        <v>0</v>
      </c>
      <c r="BZ87" s="259">
        <v>0</v>
      </c>
      <c r="CA87">
        <v>6384006.0599999996</v>
      </c>
      <c r="CB87">
        <v>6579805.3099999996</v>
      </c>
      <c r="CC87">
        <v>32648.61</v>
      </c>
      <c r="CD87">
        <v>213996.01</v>
      </c>
      <c r="CE87">
        <v>414868.55</v>
      </c>
      <c r="CI87" s="381">
        <v>562693</v>
      </c>
      <c r="CJ87" s="381">
        <v>23388</v>
      </c>
      <c r="CL87" s="381">
        <f t="shared" si="25"/>
        <v>147824.45000000001</v>
      </c>
      <c r="CM87" s="381">
        <f t="shared" si="26"/>
        <v>23388</v>
      </c>
      <c r="CO87" s="381">
        <v>627229.27999999933</v>
      </c>
      <c r="CP87" s="381">
        <v>39715</v>
      </c>
      <c r="CR87" s="381">
        <f>CL87</f>
        <v>147824.45000000001</v>
      </c>
      <c r="CT87" s="259">
        <f>IF(CM87&gt;0,CM87,0)</f>
        <v>23388</v>
      </c>
      <c r="CU87" s="259">
        <f>IF(CM87&lt;0,CM87,0)</f>
        <v>0</v>
      </c>
    </row>
    <row r="88" spans="1:99">
      <c r="A88">
        <v>3302005</v>
      </c>
      <c r="B88">
        <v>2005</v>
      </c>
      <c r="C88">
        <v>42978</v>
      </c>
      <c r="D88">
        <v>74131</v>
      </c>
      <c r="E88" s="380" t="s">
        <v>5802</v>
      </c>
      <c r="F88">
        <v>-186517</v>
      </c>
      <c r="G88">
        <v>0</v>
      </c>
      <c r="H88">
        <v>69773.009999999995</v>
      </c>
      <c r="I88">
        <v>2989560.68</v>
      </c>
      <c r="J88">
        <v>0</v>
      </c>
      <c r="K88">
        <v>153040.38</v>
      </c>
      <c r="L88">
        <v>0</v>
      </c>
      <c r="M88">
        <v>213245</v>
      </c>
      <c r="N88">
        <v>2400</v>
      </c>
      <c r="O88">
        <v>0</v>
      </c>
      <c r="P88">
        <v>0</v>
      </c>
      <c r="Q88">
        <v>101895.72</v>
      </c>
      <c r="R88">
        <v>0</v>
      </c>
      <c r="S88">
        <v>0</v>
      </c>
      <c r="T88">
        <v>0</v>
      </c>
      <c r="U88">
        <v>33658.35</v>
      </c>
      <c r="V88">
        <v>0</v>
      </c>
      <c r="X88">
        <v>0</v>
      </c>
      <c r="Y88">
        <v>0</v>
      </c>
      <c r="Z88">
        <v>0</v>
      </c>
      <c r="AA88">
        <v>0</v>
      </c>
      <c r="AB88">
        <v>0</v>
      </c>
      <c r="AC88">
        <v>32544.57</v>
      </c>
      <c r="AD88">
        <v>111089</v>
      </c>
      <c r="AE88">
        <v>2001075.96</v>
      </c>
      <c r="AF88">
        <v>172061.56</v>
      </c>
      <c r="AG88">
        <v>275298.5</v>
      </c>
      <c r="AH88">
        <v>55059.7</v>
      </c>
      <c r="AI88">
        <v>48177.24</v>
      </c>
      <c r="AJ88">
        <v>0</v>
      </c>
      <c r="AK88">
        <v>41294.769999999997</v>
      </c>
      <c r="AL88">
        <v>27529.85</v>
      </c>
      <c r="AM88">
        <v>34412.31</v>
      </c>
      <c r="AN88">
        <v>41294.769999999997</v>
      </c>
      <c r="AO88">
        <v>44736.01</v>
      </c>
      <c r="AP88">
        <v>68824.62</v>
      </c>
      <c r="AQ88">
        <v>49897.85</v>
      </c>
      <c r="AR88">
        <v>17206.16</v>
      </c>
      <c r="AS88">
        <v>68824.62</v>
      </c>
      <c r="AT88">
        <v>172061.56</v>
      </c>
      <c r="AU88">
        <v>59344.800000000003</v>
      </c>
      <c r="AV88">
        <v>25809.23</v>
      </c>
      <c r="AW88">
        <v>30971.08</v>
      </c>
      <c r="AX88">
        <v>6882.46</v>
      </c>
      <c r="AY88">
        <v>0</v>
      </c>
      <c r="AZ88">
        <v>27529.85</v>
      </c>
      <c r="BA88">
        <v>4895</v>
      </c>
      <c r="BB88">
        <v>6882.46</v>
      </c>
      <c r="BC88">
        <v>10323.69</v>
      </c>
      <c r="BD88">
        <v>172061.56</v>
      </c>
      <c r="BE88">
        <v>8603.08</v>
      </c>
      <c r="BF88">
        <v>34412.31</v>
      </c>
      <c r="BG88">
        <v>0</v>
      </c>
      <c r="BH88">
        <v>0</v>
      </c>
      <c r="BI88">
        <v>30457.96</v>
      </c>
      <c r="BJ88">
        <v>0</v>
      </c>
      <c r="BK88">
        <v>0</v>
      </c>
      <c r="BL88">
        <v>11510.5</v>
      </c>
      <c r="BM88">
        <v>0</v>
      </c>
      <c r="BN88">
        <v>30457.96</v>
      </c>
      <c r="BO88">
        <v>1000</v>
      </c>
      <c r="BP88">
        <v>0</v>
      </c>
      <c r="BQ88">
        <v>0</v>
      </c>
      <c r="BR88">
        <v>27371.5</v>
      </c>
      <c r="BS88">
        <v>84369.97</v>
      </c>
      <c r="BT88" t="s">
        <v>376</v>
      </c>
      <c r="BU88" s="381">
        <v>0</v>
      </c>
      <c r="BV88" s="381">
        <v>-85012.29</v>
      </c>
      <c r="BW88" s="381">
        <v>0</v>
      </c>
      <c r="BX88" s="259">
        <v>0</v>
      </c>
      <c r="BY88" s="259">
        <v>0</v>
      </c>
      <c r="BZ88" s="259">
        <v>0</v>
      </c>
      <c r="CA88">
        <v>3637433.7</v>
      </c>
      <c r="CB88">
        <v>3535928.96</v>
      </c>
      <c r="CC88">
        <v>41968.46</v>
      </c>
      <c r="CD88">
        <v>111741.47</v>
      </c>
      <c r="CE88">
        <v>-85012.29</v>
      </c>
      <c r="CI88" s="381">
        <v>-85012.290000000328</v>
      </c>
      <c r="CJ88" s="381">
        <v>0</v>
      </c>
      <c r="CL88" s="381">
        <f t="shared" si="25"/>
        <v>-3.3469405025243759E-10</v>
      </c>
      <c r="CM88" s="381">
        <f t="shared" si="26"/>
        <v>0</v>
      </c>
      <c r="CO88" s="381">
        <v>0</v>
      </c>
      <c r="CP88" s="381">
        <v>0</v>
      </c>
      <c r="CR88" s="381">
        <f>CL88</f>
        <v>-3.3469405025243759E-10</v>
      </c>
    </row>
    <row r="89" spans="1:99">
      <c r="A89" s="389">
        <v>3305415</v>
      </c>
      <c r="B89" s="389">
        <v>5415</v>
      </c>
      <c r="C89">
        <v>43206</v>
      </c>
      <c r="D89">
        <v>92098</v>
      </c>
      <c r="E89" t="s">
        <v>5803</v>
      </c>
      <c r="F89">
        <v>562154.9</v>
      </c>
      <c r="G89">
        <v>0</v>
      </c>
      <c r="H89">
        <v>7043.2</v>
      </c>
      <c r="I89">
        <v>3742411.35</v>
      </c>
      <c r="J89">
        <v>0</v>
      </c>
      <c r="K89">
        <v>0</v>
      </c>
      <c r="L89">
        <v>0</v>
      </c>
      <c r="M89">
        <v>0</v>
      </c>
      <c r="N89">
        <v>-6456.6</v>
      </c>
      <c r="O89">
        <v>0</v>
      </c>
      <c r="P89">
        <v>-22.87</v>
      </c>
      <c r="Q89">
        <v>2544.46</v>
      </c>
      <c r="R89">
        <v>0</v>
      </c>
      <c r="S89">
        <v>0</v>
      </c>
      <c r="T89">
        <v>0</v>
      </c>
      <c r="U89">
        <v>-22982.09</v>
      </c>
      <c r="V89">
        <v>0</v>
      </c>
      <c r="X89">
        <v>0</v>
      </c>
      <c r="Y89">
        <v>0</v>
      </c>
      <c r="Z89">
        <v>0</v>
      </c>
      <c r="AA89">
        <v>0</v>
      </c>
      <c r="AB89">
        <v>0</v>
      </c>
      <c r="AC89">
        <v>0</v>
      </c>
      <c r="AD89">
        <v>0</v>
      </c>
      <c r="AE89">
        <v>1700369.65</v>
      </c>
      <c r="AF89">
        <v>0</v>
      </c>
      <c r="AG89">
        <v>14533.36</v>
      </c>
      <c r="AH89">
        <v>360312.21</v>
      </c>
      <c r="AI89">
        <v>456348.05</v>
      </c>
      <c r="AJ89">
        <v>93203.05</v>
      </c>
      <c r="AK89">
        <v>44986.06</v>
      </c>
      <c r="AL89">
        <v>47280.39</v>
      </c>
      <c r="AM89">
        <v>16385.349999999999</v>
      </c>
      <c r="AN89">
        <v>0</v>
      </c>
      <c r="AO89">
        <v>0</v>
      </c>
      <c r="AP89">
        <v>12271.04</v>
      </c>
      <c r="AQ89">
        <v>33990.46</v>
      </c>
      <c r="AR89">
        <v>67164.479999999996</v>
      </c>
      <c r="AS89">
        <v>-63.4</v>
      </c>
      <c r="AT89">
        <v>28903.79</v>
      </c>
      <c r="AU89">
        <v>0</v>
      </c>
      <c r="AV89">
        <v>-1975.88</v>
      </c>
      <c r="AW89">
        <v>27562.720000000001</v>
      </c>
      <c r="AX89">
        <v>81062.91</v>
      </c>
      <c r="AY89">
        <v>46409.66</v>
      </c>
      <c r="AZ89">
        <v>157804.74</v>
      </c>
      <c r="BA89">
        <v>25871.11</v>
      </c>
      <c r="BB89">
        <v>-7963.71</v>
      </c>
      <c r="BC89">
        <v>126427.91</v>
      </c>
      <c r="BD89">
        <v>-127012.44</v>
      </c>
      <c r="BE89">
        <v>0</v>
      </c>
      <c r="BF89">
        <v>172602.07</v>
      </c>
      <c r="BG89">
        <v>0</v>
      </c>
      <c r="BH89">
        <v>0</v>
      </c>
      <c r="BI89">
        <v>0</v>
      </c>
      <c r="BJ89">
        <v>0</v>
      </c>
      <c r="BK89">
        <v>0</v>
      </c>
      <c r="BL89">
        <v>0</v>
      </c>
      <c r="BM89">
        <v>31755.07</v>
      </c>
      <c r="BN89">
        <v>0</v>
      </c>
      <c r="BO89">
        <v>1000</v>
      </c>
      <c r="BP89">
        <v>0</v>
      </c>
      <c r="BQ89">
        <v>1150.52</v>
      </c>
      <c r="BR89">
        <v>0</v>
      </c>
      <c r="BS89">
        <v>0</v>
      </c>
      <c r="BT89" s="389">
        <v>0</v>
      </c>
      <c r="BU89" s="390">
        <v>901175.57</v>
      </c>
      <c r="BV89" s="390">
        <v>0</v>
      </c>
      <c r="BW89" s="390">
        <v>37647.75</v>
      </c>
      <c r="BX89" s="259">
        <v>0</v>
      </c>
      <c r="BY89" s="259">
        <v>0</v>
      </c>
      <c r="BZ89" s="259">
        <v>0</v>
      </c>
      <c r="CA89">
        <v>3715494.25</v>
      </c>
      <c r="CB89">
        <v>3376473.58</v>
      </c>
      <c r="CC89">
        <v>31755.07</v>
      </c>
      <c r="CD89">
        <v>1150.52</v>
      </c>
      <c r="CE89">
        <v>938823.32</v>
      </c>
      <c r="CI89" s="381">
        <v>0</v>
      </c>
      <c r="CJ89" s="381">
        <v>0</v>
      </c>
      <c r="CL89" s="381">
        <f t="shared" si="25"/>
        <v>-901175.57</v>
      </c>
      <c r="CM89" s="381">
        <f t="shared" si="26"/>
        <v>-37647.75</v>
      </c>
      <c r="CO89" s="381">
        <v>0</v>
      </c>
      <c r="CP89" s="381">
        <v>0</v>
      </c>
      <c r="CR89" s="381"/>
      <c r="CS89" s="381">
        <f>CL89</f>
        <v>-901175.57</v>
      </c>
      <c r="CT89" s="259">
        <f t="shared" ref="CT89:CT90" si="36">IF(CM89&gt;0,CM89,0)</f>
        <v>0</v>
      </c>
      <c r="CU89" s="259">
        <f t="shared" ref="CU89:CU90" si="37">IF(CM89&lt;0,CM89,0)</f>
        <v>-37647.75</v>
      </c>
    </row>
    <row r="90" spans="1:99">
      <c r="A90">
        <v>3301016</v>
      </c>
      <c r="B90">
        <v>1016</v>
      </c>
      <c r="C90">
        <v>42997</v>
      </c>
      <c r="D90">
        <v>92460</v>
      </c>
      <c r="E90" t="s">
        <v>5804</v>
      </c>
      <c r="F90">
        <v>-7557.74</v>
      </c>
      <c r="G90">
        <v>0</v>
      </c>
      <c r="H90">
        <v>18724</v>
      </c>
      <c r="I90">
        <v>531847.77</v>
      </c>
      <c r="J90">
        <v>0</v>
      </c>
      <c r="K90">
        <v>25517.5</v>
      </c>
      <c r="L90">
        <v>0</v>
      </c>
      <c r="M90">
        <v>0</v>
      </c>
      <c r="N90">
        <v>3200</v>
      </c>
      <c r="O90">
        <v>0</v>
      </c>
      <c r="P90">
        <v>0</v>
      </c>
      <c r="Q90">
        <v>27251.51</v>
      </c>
      <c r="R90">
        <v>0</v>
      </c>
      <c r="S90">
        <v>0</v>
      </c>
      <c r="T90">
        <v>0</v>
      </c>
      <c r="U90">
        <v>23450.76</v>
      </c>
      <c r="V90">
        <v>0</v>
      </c>
      <c r="X90">
        <v>0</v>
      </c>
      <c r="Y90">
        <v>0</v>
      </c>
      <c r="Z90">
        <v>0</v>
      </c>
      <c r="AA90">
        <v>0</v>
      </c>
      <c r="AB90">
        <v>0</v>
      </c>
      <c r="AC90">
        <v>0</v>
      </c>
      <c r="AD90">
        <v>0</v>
      </c>
      <c r="AE90">
        <v>320893.90999999997</v>
      </c>
      <c r="AF90">
        <v>27591.91</v>
      </c>
      <c r="AG90">
        <v>44147.06</v>
      </c>
      <c r="AH90">
        <v>8829.41</v>
      </c>
      <c r="AI90">
        <v>7725.73</v>
      </c>
      <c r="AJ90">
        <v>0</v>
      </c>
      <c r="AK90">
        <v>6622.06</v>
      </c>
      <c r="AL90">
        <v>4414.71</v>
      </c>
      <c r="AM90">
        <v>5518.38</v>
      </c>
      <c r="AN90">
        <v>6622.06</v>
      </c>
      <c r="AO90">
        <v>7173.9</v>
      </c>
      <c r="AP90">
        <v>11036.76</v>
      </c>
      <c r="AQ90">
        <v>8001.65</v>
      </c>
      <c r="AR90">
        <v>2759.19</v>
      </c>
      <c r="AS90">
        <v>11036.76</v>
      </c>
      <c r="AT90">
        <v>27591.91</v>
      </c>
      <c r="AU90">
        <v>0</v>
      </c>
      <c r="AV90">
        <v>4138.79</v>
      </c>
      <c r="AW90">
        <v>4966.54</v>
      </c>
      <c r="AX90">
        <v>1103.68</v>
      </c>
      <c r="AY90">
        <v>0</v>
      </c>
      <c r="AZ90">
        <v>4414.71</v>
      </c>
      <c r="BA90">
        <v>4895</v>
      </c>
      <c r="BB90">
        <v>1103.68</v>
      </c>
      <c r="BC90">
        <v>1655.51</v>
      </c>
      <c r="BD90">
        <v>27591.91</v>
      </c>
      <c r="BE90">
        <v>1379.6</v>
      </c>
      <c r="BF90">
        <v>5518.37</v>
      </c>
      <c r="BG90">
        <v>0</v>
      </c>
      <c r="BH90">
        <v>0</v>
      </c>
      <c r="BI90">
        <v>15715.49</v>
      </c>
      <c r="BJ90">
        <v>0</v>
      </c>
      <c r="BK90">
        <v>0</v>
      </c>
      <c r="BL90">
        <v>4805.95</v>
      </c>
      <c r="BM90">
        <v>30974.799999999999</v>
      </c>
      <c r="BN90">
        <v>15715.49</v>
      </c>
      <c r="BO90">
        <v>1000</v>
      </c>
      <c r="BP90">
        <v>0</v>
      </c>
      <c r="BQ90">
        <v>0</v>
      </c>
      <c r="BR90">
        <v>27574.74</v>
      </c>
      <c r="BS90">
        <v>42645.5</v>
      </c>
      <c r="BT90" t="s">
        <v>378</v>
      </c>
      <c r="BU90" s="381">
        <v>31261.119999999999</v>
      </c>
      <c r="BV90" s="381">
        <v>0</v>
      </c>
      <c r="BW90" s="381">
        <v>0</v>
      </c>
      <c r="BX90" s="259">
        <v>0</v>
      </c>
      <c r="BY90" s="259">
        <v>0</v>
      </c>
      <c r="BZ90" s="259">
        <v>0</v>
      </c>
      <c r="CA90">
        <v>611267.54</v>
      </c>
      <c r="CB90">
        <v>572448.68000000005</v>
      </c>
      <c r="CC90">
        <v>51496.24</v>
      </c>
      <c r="CD90">
        <v>70220.240000000005</v>
      </c>
      <c r="CE90">
        <v>31261.119999999999</v>
      </c>
      <c r="CI90" s="381">
        <v>46976.600000000202</v>
      </c>
      <c r="CJ90" s="381">
        <v>5992.58</v>
      </c>
      <c r="CL90" s="381">
        <f t="shared" si="25"/>
        <v>15715.480000000203</v>
      </c>
      <c r="CM90" s="381">
        <f t="shared" si="26"/>
        <v>5992.58</v>
      </c>
      <c r="CO90" s="381">
        <v>145367.85000000114</v>
      </c>
      <c r="CP90" s="381">
        <v>2934</v>
      </c>
      <c r="CR90" s="381">
        <f t="shared" ref="CR90:CR93" si="38">CL90</f>
        <v>15715.480000000203</v>
      </c>
      <c r="CT90" s="259">
        <f t="shared" si="36"/>
        <v>5992.58</v>
      </c>
      <c r="CU90" s="259">
        <f t="shared" si="37"/>
        <v>0</v>
      </c>
    </row>
    <row r="91" spans="1:99">
      <c r="A91">
        <v>3302115</v>
      </c>
      <c r="B91">
        <v>2115</v>
      </c>
      <c r="C91">
        <v>43116</v>
      </c>
      <c r="D91">
        <v>92436</v>
      </c>
      <c r="E91" t="s">
        <v>5805</v>
      </c>
      <c r="F91">
        <v>413435.6</v>
      </c>
      <c r="G91">
        <v>0</v>
      </c>
      <c r="H91">
        <v>47660</v>
      </c>
      <c r="I91">
        <v>1731204.07</v>
      </c>
      <c r="J91">
        <v>0</v>
      </c>
      <c r="K91">
        <v>62559.5</v>
      </c>
      <c r="L91">
        <v>0</v>
      </c>
      <c r="M91">
        <v>235600</v>
      </c>
      <c r="N91">
        <v>2256.9299999999998</v>
      </c>
      <c r="O91">
        <v>0</v>
      </c>
      <c r="P91">
        <v>0</v>
      </c>
      <c r="Q91">
        <v>31938.639999999999</v>
      </c>
      <c r="R91">
        <v>0</v>
      </c>
      <c r="S91">
        <v>0</v>
      </c>
      <c r="T91">
        <v>0</v>
      </c>
      <c r="U91">
        <v>1661.25</v>
      </c>
      <c r="V91">
        <v>0</v>
      </c>
      <c r="X91">
        <v>0</v>
      </c>
      <c r="Y91">
        <v>0</v>
      </c>
      <c r="Z91">
        <v>0</v>
      </c>
      <c r="AA91">
        <v>0</v>
      </c>
      <c r="AB91">
        <v>0</v>
      </c>
      <c r="AC91">
        <v>39430.620000000003</v>
      </c>
      <c r="AD91">
        <v>46682</v>
      </c>
      <c r="AE91">
        <v>1277801.02</v>
      </c>
      <c r="AF91">
        <v>109871.11</v>
      </c>
      <c r="AG91">
        <v>175793.78</v>
      </c>
      <c r="AH91">
        <v>35158.76</v>
      </c>
      <c r="AI91">
        <v>30763.91</v>
      </c>
      <c r="AJ91">
        <v>0</v>
      </c>
      <c r="AK91">
        <v>26369.07</v>
      </c>
      <c r="AL91">
        <v>17579.38</v>
      </c>
      <c r="AM91">
        <v>21974.22</v>
      </c>
      <c r="AN91">
        <v>26369.07</v>
      </c>
      <c r="AO91">
        <v>28566.49</v>
      </c>
      <c r="AP91">
        <v>43948.44</v>
      </c>
      <c r="AQ91">
        <v>31862.62</v>
      </c>
      <c r="AR91">
        <v>10987.11</v>
      </c>
      <c r="AS91">
        <v>43948.44</v>
      </c>
      <c r="AT91">
        <v>109871.11</v>
      </c>
      <c r="AU91">
        <v>41869.75</v>
      </c>
      <c r="AV91">
        <v>16480.669999999998</v>
      </c>
      <c r="AW91">
        <v>19776.8</v>
      </c>
      <c r="AX91">
        <v>4394.84</v>
      </c>
      <c r="AY91">
        <v>0</v>
      </c>
      <c r="AZ91">
        <v>17579.38</v>
      </c>
      <c r="BA91">
        <v>4895</v>
      </c>
      <c r="BB91">
        <v>4394.84</v>
      </c>
      <c r="BC91">
        <v>6592.27</v>
      </c>
      <c r="BD91">
        <v>109871.11</v>
      </c>
      <c r="BE91">
        <v>5493.56</v>
      </c>
      <c r="BF91">
        <v>21974.22</v>
      </c>
      <c r="BG91">
        <v>0</v>
      </c>
      <c r="BH91">
        <v>0</v>
      </c>
      <c r="BI91">
        <v>23308.53</v>
      </c>
      <c r="BJ91">
        <v>0</v>
      </c>
      <c r="BK91">
        <v>0</v>
      </c>
      <c r="BL91">
        <v>7691.13</v>
      </c>
      <c r="BM91">
        <v>0</v>
      </c>
      <c r="BN91">
        <v>23308.53</v>
      </c>
      <c r="BO91">
        <v>1000</v>
      </c>
      <c r="BP91">
        <v>0</v>
      </c>
      <c r="BQ91">
        <v>7691.13</v>
      </c>
      <c r="BR91">
        <v>0</v>
      </c>
      <c r="BS91">
        <v>70968.53</v>
      </c>
      <c r="BT91" t="s">
        <v>379</v>
      </c>
      <c r="BU91" s="381">
        <v>297273.11</v>
      </c>
      <c r="BV91" s="381">
        <v>0</v>
      </c>
      <c r="BW91" s="381">
        <v>0</v>
      </c>
      <c r="BX91" s="259">
        <v>0</v>
      </c>
      <c r="BY91" s="259">
        <v>0</v>
      </c>
      <c r="BZ91" s="259">
        <v>0</v>
      </c>
      <c r="CA91">
        <v>2151333.0099999998</v>
      </c>
      <c r="CB91">
        <v>2267495.5</v>
      </c>
      <c r="CC91">
        <v>30999.66</v>
      </c>
      <c r="CD91">
        <v>78659.66</v>
      </c>
      <c r="CE91">
        <v>297273.11</v>
      </c>
      <c r="CI91" s="381">
        <v>297273.12000000023</v>
      </c>
      <c r="CJ91" s="381">
        <v>0</v>
      </c>
      <c r="CL91" s="381">
        <f t="shared" si="25"/>
        <v>1.0000000242143869E-2</v>
      </c>
      <c r="CM91" s="381">
        <f t="shared" si="26"/>
        <v>0</v>
      </c>
      <c r="CO91" s="381">
        <v>291317.61999999976</v>
      </c>
      <c r="CP91" s="381">
        <v>4559.88</v>
      </c>
      <c r="CR91" s="381">
        <f t="shared" si="38"/>
        <v>1.0000000242143869E-2</v>
      </c>
    </row>
    <row r="92" spans="1:99">
      <c r="A92">
        <v>3302441</v>
      </c>
      <c r="B92">
        <v>2441</v>
      </c>
      <c r="C92">
        <v>43156</v>
      </c>
      <c r="D92">
        <v>92266</v>
      </c>
      <c r="E92" t="s">
        <v>5806</v>
      </c>
      <c r="F92">
        <v>487272.9</v>
      </c>
      <c r="G92">
        <v>0</v>
      </c>
      <c r="H92">
        <v>80232.009999999995</v>
      </c>
      <c r="I92">
        <v>2024975.18</v>
      </c>
      <c r="J92">
        <v>0</v>
      </c>
      <c r="K92">
        <v>25200</v>
      </c>
      <c r="L92">
        <v>0</v>
      </c>
      <c r="M92">
        <v>308461</v>
      </c>
      <c r="N92">
        <v>1200</v>
      </c>
      <c r="O92">
        <v>1200</v>
      </c>
      <c r="P92">
        <v>0</v>
      </c>
      <c r="Q92">
        <v>160829.16</v>
      </c>
      <c r="R92">
        <v>0</v>
      </c>
      <c r="S92">
        <v>0</v>
      </c>
      <c r="T92">
        <v>0</v>
      </c>
      <c r="U92">
        <v>30416.49</v>
      </c>
      <c r="V92">
        <v>0</v>
      </c>
      <c r="X92">
        <v>0</v>
      </c>
      <c r="Y92">
        <v>0</v>
      </c>
      <c r="Z92">
        <v>0</v>
      </c>
      <c r="AA92">
        <v>0</v>
      </c>
      <c r="AB92">
        <v>0</v>
      </c>
      <c r="AC92">
        <v>29965.599999999999</v>
      </c>
      <c r="AD92">
        <v>36698</v>
      </c>
      <c r="AE92">
        <v>1575731.61</v>
      </c>
      <c r="AF92">
        <v>135488.53</v>
      </c>
      <c r="AG92">
        <v>216781.65</v>
      </c>
      <c r="AH92">
        <v>43356.33</v>
      </c>
      <c r="AI92">
        <v>37936.79</v>
      </c>
      <c r="AJ92">
        <v>0</v>
      </c>
      <c r="AK92">
        <v>32517.25</v>
      </c>
      <c r="AL92">
        <v>21678.16</v>
      </c>
      <c r="AM92">
        <v>27097.71</v>
      </c>
      <c r="AN92">
        <v>32517.25</v>
      </c>
      <c r="AO92">
        <v>35227.019999999997</v>
      </c>
      <c r="AP92">
        <v>54195.41</v>
      </c>
      <c r="AQ92">
        <v>39291.67</v>
      </c>
      <c r="AR92">
        <v>13548.85</v>
      </c>
      <c r="AS92">
        <v>54195.41</v>
      </c>
      <c r="AT92">
        <v>135488.53</v>
      </c>
      <c r="AU92">
        <v>14333.98</v>
      </c>
      <c r="AV92">
        <v>20323.28</v>
      </c>
      <c r="AW92">
        <v>24387.94</v>
      </c>
      <c r="AX92">
        <v>5419.54</v>
      </c>
      <c r="AY92">
        <v>0</v>
      </c>
      <c r="AZ92">
        <v>21678.16</v>
      </c>
      <c r="BA92">
        <v>4895</v>
      </c>
      <c r="BB92">
        <v>5419.54</v>
      </c>
      <c r="BC92">
        <v>8129.31</v>
      </c>
      <c r="BD92">
        <v>135488.53</v>
      </c>
      <c r="BE92">
        <v>6774.43</v>
      </c>
      <c r="BF92">
        <v>27097.71</v>
      </c>
      <c r="BG92">
        <v>0</v>
      </c>
      <c r="BH92">
        <v>0</v>
      </c>
      <c r="BI92">
        <v>4857.1000000000004</v>
      </c>
      <c r="BJ92">
        <v>0</v>
      </c>
      <c r="BK92">
        <v>0</v>
      </c>
      <c r="BL92">
        <v>8178.25</v>
      </c>
      <c r="BM92">
        <v>0</v>
      </c>
      <c r="BN92">
        <v>4857.1000000000004</v>
      </c>
      <c r="BO92">
        <v>1000</v>
      </c>
      <c r="BP92">
        <v>0</v>
      </c>
      <c r="BQ92">
        <v>8178.25</v>
      </c>
      <c r="BR92">
        <v>0</v>
      </c>
      <c r="BS92">
        <v>85089.11</v>
      </c>
      <c r="BT92" t="s">
        <v>380</v>
      </c>
      <c r="BU92" s="381">
        <v>372361.64</v>
      </c>
      <c r="BV92" s="381">
        <v>0</v>
      </c>
      <c r="BW92" s="381">
        <v>0</v>
      </c>
      <c r="BX92" s="259">
        <v>0</v>
      </c>
      <c r="BY92" s="259">
        <v>0</v>
      </c>
      <c r="BZ92" s="259">
        <v>0</v>
      </c>
      <c r="CA92">
        <v>2618945.4300000002</v>
      </c>
      <c r="CB92">
        <v>2733856.69</v>
      </c>
      <c r="CC92">
        <v>13035.35</v>
      </c>
      <c r="CD92">
        <v>93267.36</v>
      </c>
      <c r="CE92">
        <v>372361.64</v>
      </c>
      <c r="CI92" s="381">
        <v>377218.73</v>
      </c>
      <c r="CJ92" s="381">
        <v>30413.25</v>
      </c>
      <c r="CL92" s="381">
        <f t="shared" si="25"/>
        <v>4857.0899999999674</v>
      </c>
      <c r="CM92" s="381">
        <f t="shared" si="26"/>
        <v>30413.25</v>
      </c>
      <c r="CO92" s="381">
        <v>319126.28000000305</v>
      </c>
      <c r="CP92" s="381">
        <v>38444.129999999997</v>
      </c>
      <c r="CR92" s="381">
        <f t="shared" si="38"/>
        <v>4857.0899999999674</v>
      </c>
      <c r="CT92" s="259">
        <f t="shared" ref="CT92:CT100" si="39">IF(CM92&gt;0,CM92,0)</f>
        <v>30413.25</v>
      </c>
      <c r="CU92" s="259">
        <f t="shared" ref="CU92:CU100" si="40">IF(CM92&lt;0,CM92,0)</f>
        <v>0</v>
      </c>
    </row>
    <row r="93" spans="1:99">
      <c r="A93">
        <v>3302321</v>
      </c>
      <c r="B93">
        <v>2321</v>
      </c>
      <c r="C93">
        <v>43030</v>
      </c>
      <c r="D93">
        <v>92321</v>
      </c>
      <c r="E93" t="s">
        <v>5807</v>
      </c>
      <c r="F93">
        <v>243791.7</v>
      </c>
      <c r="G93">
        <v>0</v>
      </c>
      <c r="H93">
        <v>20449.86</v>
      </c>
      <c r="I93">
        <v>1132376.5900000001</v>
      </c>
      <c r="J93">
        <v>0</v>
      </c>
      <c r="K93">
        <v>84471.25</v>
      </c>
      <c r="L93">
        <v>0</v>
      </c>
      <c r="M93">
        <v>170550</v>
      </c>
      <c r="N93">
        <v>5656.93</v>
      </c>
      <c r="O93">
        <v>0</v>
      </c>
      <c r="P93">
        <v>0</v>
      </c>
      <c r="Q93">
        <v>82272.67</v>
      </c>
      <c r="R93">
        <v>0</v>
      </c>
      <c r="S93">
        <v>0</v>
      </c>
      <c r="T93">
        <v>0</v>
      </c>
      <c r="U93">
        <v>1015</v>
      </c>
      <c r="V93">
        <v>5741.5</v>
      </c>
      <c r="X93">
        <v>0</v>
      </c>
      <c r="Y93">
        <v>0</v>
      </c>
      <c r="Z93">
        <v>0</v>
      </c>
      <c r="AA93">
        <v>0</v>
      </c>
      <c r="AB93">
        <v>0</v>
      </c>
      <c r="AC93">
        <v>20833.28</v>
      </c>
      <c r="AD93">
        <v>25366</v>
      </c>
      <c r="AE93">
        <v>824345.73</v>
      </c>
      <c r="AF93">
        <v>70880.97</v>
      </c>
      <c r="AG93">
        <v>113409.56</v>
      </c>
      <c r="AH93">
        <v>22681.91</v>
      </c>
      <c r="AI93">
        <v>19846.669999999998</v>
      </c>
      <c r="AJ93">
        <v>0</v>
      </c>
      <c r="AK93">
        <v>17011.43</v>
      </c>
      <c r="AL93">
        <v>11340.96</v>
      </c>
      <c r="AM93">
        <v>14176.19</v>
      </c>
      <c r="AN93">
        <v>17011.43</v>
      </c>
      <c r="AO93">
        <v>18429.05</v>
      </c>
      <c r="AP93">
        <v>28352.39</v>
      </c>
      <c r="AQ93">
        <v>20555.48</v>
      </c>
      <c r="AR93">
        <v>7088.1</v>
      </c>
      <c r="AS93">
        <v>28352.39</v>
      </c>
      <c r="AT93">
        <v>70880.97</v>
      </c>
      <c r="AU93">
        <v>15754.47</v>
      </c>
      <c r="AV93">
        <v>10632.15</v>
      </c>
      <c r="AW93">
        <v>12758.58</v>
      </c>
      <c r="AX93">
        <v>2835.24</v>
      </c>
      <c r="AY93">
        <v>0</v>
      </c>
      <c r="AZ93">
        <v>11340.96</v>
      </c>
      <c r="BA93">
        <v>4895</v>
      </c>
      <c r="BB93">
        <v>2835.24</v>
      </c>
      <c r="BC93">
        <v>4252.8599999999997</v>
      </c>
      <c r="BD93">
        <v>70880.97</v>
      </c>
      <c r="BE93">
        <v>3544.05</v>
      </c>
      <c r="BF93">
        <v>14176.21</v>
      </c>
      <c r="BG93">
        <v>0</v>
      </c>
      <c r="BH93">
        <v>0</v>
      </c>
      <c r="BI93">
        <v>14292.73</v>
      </c>
      <c r="BJ93">
        <v>0</v>
      </c>
      <c r="BK93">
        <v>0</v>
      </c>
      <c r="BL93">
        <v>6317.5</v>
      </c>
      <c r="BM93">
        <v>0</v>
      </c>
      <c r="BN93">
        <v>14292.73</v>
      </c>
      <c r="BO93">
        <v>1000</v>
      </c>
      <c r="BP93">
        <v>0</v>
      </c>
      <c r="BQ93">
        <v>6317.5</v>
      </c>
      <c r="BR93">
        <v>14142.38</v>
      </c>
      <c r="BS93">
        <v>20600.21</v>
      </c>
      <c r="BT93" t="s">
        <v>381</v>
      </c>
      <c r="BU93" s="381">
        <v>319513.23</v>
      </c>
      <c r="BV93" s="381">
        <v>0</v>
      </c>
      <c r="BW93" s="381">
        <v>0</v>
      </c>
      <c r="BX93" s="259">
        <v>0</v>
      </c>
      <c r="BY93" s="259">
        <v>0</v>
      </c>
      <c r="BZ93" s="259">
        <v>0</v>
      </c>
      <c r="CA93">
        <v>1528283.22</v>
      </c>
      <c r="CB93">
        <v>1452561.69</v>
      </c>
      <c r="CC93">
        <v>20610.23</v>
      </c>
      <c r="CD93">
        <v>41060.089999999997</v>
      </c>
      <c r="CE93">
        <v>319513.23</v>
      </c>
      <c r="CI93" s="381">
        <v>328357.75</v>
      </c>
      <c r="CJ93" s="381">
        <v>10537.1</v>
      </c>
      <c r="CL93" s="381">
        <f t="shared" si="25"/>
        <v>8844.5200000000186</v>
      </c>
      <c r="CM93" s="381">
        <f t="shared" si="26"/>
        <v>10537.1</v>
      </c>
      <c r="CO93" s="381">
        <v>385866.67999999924</v>
      </c>
      <c r="CP93" s="381">
        <v>6066.4</v>
      </c>
      <c r="CR93" s="381">
        <f t="shared" si="38"/>
        <v>8844.5200000000186</v>
      </c>
      <c r="CT93" s="259">
        <f t="shared" si="39"/>
        <v>10537.1</v>
      </c>
      <c r="CU93" s="259">
        <f t="shared" si="40"/>
        <v>0</v>
      </c>
    </row>
    <row r="94" spans="1:99">
      <c r="A94">
        <v>3302189</v>
      </c>
      <c r="B94">
        <v>2189</v>
      </c>
      <c r="C94">
        <v>43014</v>
      </c>
      <c r="D94">
        <v>92344</v>
      </c>
      <c r="E94" t="s">
        <v>5808</v>
      </c>
      <c r="F94">
        <v>136004.1</v>
      </c>
      <c r="G94">
        <v>0</v>
      </c>
      <c r="H94">
        <v>36622.339999999997</v>
      </c>
      <c r="I94">
        <v>1578833.49</v>
      </c>
      <c r="J94">
        <v>0</v>
      </c>
      <c r="K94">
        <v>59970</v>
      </c>
      <c r="L94">
        <v>0</v>
      </c>
      <c r="M94">
        <v>196425.5</v>
      </c>
      <c r="N94">
        <v>2056.9299999999998</v>
      </c>
      <c r="O94">
        <v>0</v>
      </c>
      <c r="P94">
        <v>0</v>
      </c>
      <c r="Q94">
        <v>53773.11</v>
      </c>
      <c r="R94">
        <v>0</v>
      </c>
      <c r="S94">
        <v>0</v>
      </c>
      <c r="T94">
        <v>0</v>
      </c>
      <c r="U94">
        <v>6025.77</v>
      </c>
      <c r="V94">
        <v>0</v>
      </c>
      <c r="X94">
        <v>0</v>
      </c>
      <c r="Y94">
        <v>0</v>
      </c>
      <c r="Z94">
        <v>0</v>
      </c>
      <c r="AA94">
        <v>0</v>
      </c>
      <c r="AB94">
        <v>0</v>
      </c>
      <c r="AC94">
        <v>33705</v>
      </c>
      <c r="AD94">
        <v>38279</v>
      </c>
      <c r="AE94">
        <v>1374299.88</v>
      </c>
      <c r="AF94">
        <v>118168.52</v>
      </c>
      <c r="AG94">
        <v>189069.63</v>
      </c>
      <c r="AH94">
        <v>37813.93</v>
      </c>
      <c r="AI94">
        <v>33087.19</v>
      </c>
      <c r="AJ94">
        <v>0</v>
      </c>
      <c r="AK94">
        <v>28360.44</v>
      </c>
      <c r="AL94">
        <v>18906.96</v>
      </c>
      <c r="AM94">
        <v>23633.7</v>
      </c>
      <c r="AN94">
        <v>28360.44</v>
      </c>
      <c r="AO94">
        <v>30723.81</v>
      </c>
      <c r="AP94">
        <v>47267.41</v>
      </c>
      <c r="AQ94">
        <v>34268.870000000003</v>
      </c>
      <c r="AR94">
        <v>11816.85</v>
      </c>
      <c r="AS94">
        <v>47267.41</v>
      </c>
      <c r="AT94">
        <v>118168.52</v>
      </c>
      <c r="AU94">
        <v>31534.81</v>
      </c>
      <c r="AV94">
        <v>17725.28</v>
      </c>
      <c r="AW94">
        <v>21270.33</v>
      </c>
      <c r="AX94">
        <v>4726.74</v>
      </c>
      <c r="AY94">
        <v>0</v>
      </c>
      <c r="AZ94">
        <v>18906.96</v>
      </c>
      <c r="BA94">
        <v>4895</v>
      </c>
      <c r="BB94">
        <v>4726.74</v>
      </c>
      <c r="BC94">
        <v>7090.11</v>
      </c>
      <c r="BD94">
        <v>118168.52</v>
      </c>
      <c r="BE94">
        <v>5908.43</v>
      </c>
      <c r="BF94">
        <v>23633.7</v>
      </c>
      <c r="BG94">
        <v>0</v>
      </c>
      <c r="BH94">
        <v>0</v>
      </c>
      <c r="BI94">
        <v>0</v>
      </c>
      <c r="BJ94">
        <v>0</v>
      </c>
      <c r="BK94">
        <v>0</v>
      </c>
      <c r="BL94">
        <v>7512.25</v>
      </c>
      <c r="BM94">
        <v>0</v>
      </c>
      <c r="BN94">
        <v>0</v>
      </c>
      <c r="BO94">
        <v>1000</v>
      </c>
      <c r="BP94">
        <v>0</v>
      </c>
      <c r="BQ94">
        <v>0</v>
      </c>
      <c r="BR94">
        <v>55.11</v>
      </c>
      <c r="BS94">
        <v>40899.08</v>
      </c>
      <c r="BT94" t="s">
        <v>382</v>
      </c>
      <c r="BU94" s="381">
        <v>0</v>
      </c>
      <c r="BV94" s="381">
        <v>-294727.28999999998</v>
      </c>
      <c r="BW94" s="381">
        <v>3180.4</v>
      </c>
      <c r="BX94" s="259">
        <v>0</v>
      </c>
      <c r="BY94" s="259">
        <v>0</v>
      </c>
      <c r="BZ94" s="259">
        <v>0</v>
      </c>
      <c r="CA94">
        <v>1969068.8</v>
      </c>
      <c r="CB94">
        <v>2399800.1800000002</v>
      </c>
      <c r="CC94">
        <v>7512.25</v>
      </c>
      <c r="CD94">
        <v>40954.19</v>
      </c>
      <c r="CE94">
        <v>-291546.89</v>
      </c>
      <c r="CI94" s="381">
        <v>-237278.13000000024</v>
      </c>
      <c r="CJ94" s="381">
        <v>5.8264504332328215E-13</v>
      </c>
      <c r="CL94" s="381">
        <f t="shared" si="25"/>
        <v>57449.159999999742</v>
      </c>
      <c r="CM94" s="381">
        <f t="shared" si="26"/>
        <v>-3180.3999999999996</v>
      </c>
      <c r="CO94" s="381">
        <v>0</v>
      </c>
      <c r="CP94" s="381">
        <v>3803.01</v>
      </c>
      <c r="CR94" s="381">
        <f>CL94</f>
        <v>57449.159999999742</v>
      </c>
      <c r="CT94" s="259">
        <f t="shared" si="39"/>
        <v>0</v>
      </c>
      <c r="CU94" s="259">
        <f t="shared" si="40"/>
        <v>-3180.3999999999996</v>
      </c>
    </row>
    <row r="95" spans="1:99">
      <c r="A95" s="389">
        <v>3302119</v>
      </c>
      <c r="B95" s="389">
        <v>2119</v>
      </c>
      <c r="C95">
        <v>43276</v>
      </c>
      <c r="D95">
        <v>92387</v>
      </c>
      <c r="E95" t="s">
        <v>5809</v>
      </c>
      <c r="F95">
        <v>-87041.48</v>
      </c>
      <c r="G95">
        <v>0</v>
      </c>
      <c r="H95">
        <v>510.96</v>
      </c>
      <c r="I95">
        <v>1782254.8</v>
      </c>
      <c r="J95">
        <v>0</v>
      </c>
      <c r="K95">
        <v>0</v>
      </c>
      <c r="L95">
        <v>0</v>
      </c>
      <c r="M95">
        <v>201882.75</v>
      </c>
      <c r="N95">
        <v>0</v>
      </c>
      <c r="O95">
        <v>0</v>
      </c>
      <c r="P95">
        <v>0</v>
      </c>
      <c r="Q95">
        <v>8775.19</v>
      </c>
      <c r="R95">
        <v>0</v>
      </c>
      <c r="S95">
        <v>0</v>
      </c>
      <c r="T95">
        <v>0</v>
      </c>
      <c r="U95">
        <v>26285.279999999999</v>
      </c>
      <c r="V95">
        <v>0</v>
      </c>
      <c r="X95">
        <v>0</v>
      </c>
      <c r="Y95">
        <v>0</v>
      </c>
      <c r="Z95">
        <v>0</v>
      </c>
      <c r="AA95">
        <v>0</v>
      </c>
      <c r="AB95">
        <v>0</v>
      </c>
      <c r="AC95">
        <v>0</v>
      </c>
      <c r="AD95">
        <v>0</v>
      </c>
      <c r="AE95">
        <v>867185.47</v>
      </c>
      <c r="AF95">
        <v>34021.5</v>
      </c>
      <c r="AG95">
        <v>337912.91</v>
      </c>
      <c r="AH95">
        <v>37341.35</v>
      </c>
      <c r="AI95">
        <v>172934.98</v>
      </c>
      <c r="AJ95">
        <v>0</v>
      </c>
      <c r="AK95">
        <v>63222.91</v>
      </c>
      <c r="AL95">
        <v>-212.63</v>
      </c>
      <c r="AM95">
        <v>5121</v>
      </c>
      <c r="AN95">
        <v>0</v>
      </c>
      <c r="AO95">
        <v>0</v>
      </c>
      <c r="AP95">
        <v>91413.53</v>
      </c>
      <c r="AQ95">
        <v>3884.45</v>
      </c>
      <c r="AR95">
        <v>5162.55</v>
      </c>
      <c r="AS95">
        <v>4792.26</v>
      </c>
      <c r="AT95">
        <v>32280.38</v>
      </c>
      <c r="AU95">
        <v>0</v>
      </c>
      <c r="AV95">
        <v>13487.83</v>
      </c>
      <c r="AW95">
        <v>72581.440000000002</v>
      </c>
      <c r="AX95">
        <v>0</v>
      </c>
      <c r="AY95">
        <v>0</v>
      </c>
      <c r="AZ95">
        <v>41334.720000000001</v>
      </c>
      <c r="BA95">
        <v>6765</v>
      </c>
      <c r="BB95">
        <v>1315.2</v>
      </c>
      <c r="BC95">
        <v>92152.62</v>
      </c>
      <c r="BD95">
        <v>20729.47</v>
      </c>
      <c r="BE95">
        <v>0</v>
      </c>
      <c r="BF95">
        <v>108573.88</v>
      </c>
      <c r="BG95">
        <v>0</v>
      </c>
      <c r="BH95">
        <v>0</v>
      </c>
      <c r="BI95">
        <v>0</v>
      </c>
      <c r="BJ95">
        <v>0</v>
      </c>
      <c r="BK95">
        <v>0</v>
      </c>
      <c r="BL95">
        <v>0</v>
      </c>
      <c r="BM95">
        <v>22541.85</v>
      </c>
      <c r="BN95">
        <v>0</v>
      </c>
      <c r="BO95">
        <v>1000</v>
      </c>
      <c r="BP95">
        <v>0</v>
      </c>
      <c r="BQ95">
        <v>0</v>
      </c>
      <c r="BR95">
        <v>0</v>
      </c>
      <c r="BS95">
        <v>0</v>
      </c>
      <c r="BT95" s="389">
        <v>0</v>
      </c>
      <c r="BU95" s="390">
        <v>0</v>
      </c>
      <c r="BV95" s="390">
        <v>-79844.28</v>
      </c>
      <c r="BW95" s="390">
        <v>23052.81</v>
      </c>
      <c r="BX95" s="259">
        <v>0</v>
      </c>
      <c r="BY95" s="259">
        <v>0</v>
      </c>
      <c r="BZ95" s="259">
        <v>0</v>
      </c>
      <c r="CA95">
        <v>2019198.02</v>
      </c>
      <c r="CB95">
        <v>2012000.82</v>
      </c>
      <c r="CC95">
        <v>22541.85</v>
      </c>
      <c r="CD95">
        <v>0</v>
      </c>
      <c r="CE95">
        <v>-56791.47</v>
      </c>
      <c r="CI95" s="381">
        <v>0</v>
      </c>
      <c r="CJ95" s="381">
        <v>0</v>
      </c>
      <c r="CL95" s="381">
        <f t="shared" si="25"/>
        <v>79844.28</v>
      </c>
      <c r="CM95" s="381">
        <f t="shared" si="26"/>
        <v>-23052.81</v>
      </c>
      <c r="CO95" s="381">
        <v>0</v>
      </c>
      <c r="CP95" s="381">
        <v>0</v>
      </c>
      <c r="CR95" s="381"/>
      <c r="CT95" s="259">
        <f t="shared" si="39"/>
        <v>0</v>
      </c>
      <c r="CU95" s="259">
        <f t="shared" si="40"/>
        <v>-23052.81</v>
      </c>
    </row>
    <row r="96" spans="1:99">
      <c r="A96">
        <v>3307060</v>
      </c>
      <c r="B96">
        <v>7060</v>
      </c>
      <c r="C96">
        <v>43012</v>
      </c>
      <c r="D96">
        <v>92070</v>
      </c>
      <c r="E96" t="s">
        <v>5810</v>
      </c>
      <c r="F96">
        <v>37488.54</v>
      </c>
      <c r="G96">
        <v>0</v>
      </c>
      <c r="H96">
        <v>82127.86</v>
      </c>
      <c r="I96">
        <v>28326.84</v>
      </c>
      <c r="J96">
        <v>0</v>
      </c>
      <c r="K96">
        <v>2150683.1</v>
      </c>
      <c r="L96">
        <v>0</v>
      </c>
      <c r="M96">
        <v>68720</v>
      </c>
      <c r="N96">
        <v>9056.93</v>
      </c>
      <c r="O96">
        <v>0</v>
      </c>
      <c r="P96">
        <v>0</v>
      </c>
      <c r="Q96">
        <v>167117.35</v>
      </c>
      <c r="R96">
        <v>0</v>
      </c>
      <c r="S96">
        <v>0</v>
      </c>
      <c r="T96">
        <v>0</v>
      </c>
      <c r="U96">
        <v>0</v>
      </c>
      <c r="V96">
        <v>0</v>
      </c>
      <c r="X96">
        <v>0</v>
      </c>
      <c r="Y96">
        <v>0</v>
      </c>
      <c r="Z96">
        <v>0</v>
      </c>
      <c r="AA96">
        <v>0</v>
      </c>
      <c r="AB96">
        <v>0</v>
      </c>
      <c r="AC96">
        <v>39300.080000000002</v>
      </c>
      <c r="AD96">
        <v>21855</v>
      </c>
      <c r="AE96">
        <v>1620721.69</v>
      </c>
      <c r="AF96">
        <v>139717.39000000001</v>
      </c>
      <c r="AG96">
        <v>223547.82</v>
      </c>
      <c r="AH96">
        <v>44709.56</v>
      </c>
      <c r="AI96">
        <v>39120.870000000003</v>
      </c>
      <c r="AJ96">
        <v>0</v>
      </c>
      <c r="AK96">
        <v>33532.17</v>
      </c>
      <c r="AL96">
        <v>22354.78</v>
      </c>
      <c r="AM96">
        <v>27943.48</v>
      </c>
      <c r="AN96">
        <v>33532.17</v>
      </c>
      <c r="AO96">
        <v>36326.519999999997</v>
      </c>
      <c r="AP96">
        <v>55886.95</v>
      </c>
      <c r="AQ96">
        <v>40518.04</v>
      </c>
      <c r="AR96">
        <v>13971.74</v>
      </c>
      <c r="AS96">
        <v>55886.95</v>
      </c>
      <c r="AT96">
        <v>139717.39000000001</v>
      </c>
      <c r="AU96">
        <v>0</v>
      </c>
      <c r="AV96">
        <v>20957.61</v>
      </c>
      <c r="AW96">
        <v>25149.13</v>
      </c>
      <c r="AX96">
        <v>5588.7</v>
      </c>
      <c r="AY96">
        <v>4191.5200000000004</v>
      </c>
      <c r="AZ96">
        <v>22354.78</v>
      </c>
      <c r="BA96">
        <v>3135</v>
      </c>
      <c r="BB96">
        <v>5588.7</v>
      </c>
      <c r="BC96">
        <v>8383.0400000000009</v>
      </c>
      <c r="BD96">
        <v>139717.39000000001</v>
      </c>
      <c r="BE96">
        <v>6985.87</v>
      </c>
      <c r="BF96">
        <v>27943.48</v>
      </c>
      <c r="BG96">
        <v>0</v>
      </c>
      <c r="BH96">
        <v>0</v>
      </c>
      <c r="BI96">
        <v>44272.86</v>
      </c>
      <c r="BJ96">
        <v>0</v>
      </c>
      <c r="BK96">
        <v>0</v>
      </c>
      <c r="BL96">
        <v>9315.6299999999992</v>
      </c>
      <c r="BM96">
        <v>0</v>
      </c>
      <c r="BN96">
        <v>44272.86</v>
      </c>
      <c r="BO96">
        <v>1000</v>
      </c>
      <c r="BP96">
        <v>0</v>
      </c>
      <c r="BQ96">
        <v>0</v>
      </c>
      <c r="BR96">
        <v>33778.410000000003</v>
      </c>
      <c r="BS96">
        <v>101937.94</v>
      </c>
      <c r="BT96" t="s">
        <v>383</v>
      </c>
      <c r="BU96" s="381">
        <v>0</v>
      </c>
      <c r="BV96" s="381">
        <v>-319207.76</v>
      </c>
      <c r="BW96" s="381">
        <v>0</v>
      </c>
      <c r="BX96" s="259">
        <v>0</v>
      </c>
      <c r="BY96" s="259">
        <v>0</v>
      </c>
      <c r="BZ96" s="259">
        <v>0</v>
      </c>
      <c r="CA96">
        <v>2485059.2999999998</v>
      </c>
      <c r="CB96">
        <v>2841755.6</v>
      </c>
      <c r="CC96">
        <v>53588.49</v>
      </c>
      <c r="CD96">
        <v>135716.35</v>
      </c>
      <c r="CE96">
        <v>-319207.76</v>
      </c>
      <c r="CI96" s="381">
        <v>-224781.79999999984</v>
      </c>
      <c r="CJ96" s="381">
        <v>45431.210000000006</v>
      </c>
      <c r="CL96" s="381">
        <f t="shared" si="25"/>
        <v>94425.960000000166</v>
      </c>
      <c r="CM96" s="381">
        <f t="shared" si="26"/>
        <v>45431.210000000006</v>
      </c>
      <c r="CO96" s="381">
        <v>0</v>
      </c>
      <c r="CP96" s="381">
        <v>85432.59</v>
      </c>
      <c r="CR96" s="381">
        <f t="shared" ref="CR96:CR97" si="41">CL96</f>
        <v>94425.960000000166</v>
      </c>
      <c r="CT96" s="259">
        <f t="shared" si="39"/>
        <v>45431.210000000006</v>
      </c>
      <c r="CU96" s="259">
        <f t="shared" si="40"/>
        <v>0</v>
      </c>
    </row>
    <row r="97" spans="1:99">
      <c r="A97">
        <v>3301024</v>
      </c>
      <c r="B97">
        <v>1024</v>
      </c>
      <c r="C97">
        <v>43179</v>
      </c>
      <c r="D97">
        <v>92468</v>
      </c>
      <c r="E97" t="s">
        <v>5811</v>
      </c>
      <c r="F97">
        <v>-449524</v>
      </c>
      <c r="G97">
        <v>0</v>
      </c>
      <c r="H97">
        <v>33750.01</v>
      </c>
      <c r="I97">
        <v>459605.95</v>
      </c>
      <c r="J97">
        <v>0</v>
      </c>
      <c r="K97">
        <v>3150.46</v>
      </c>
      <c r="L97">
        <v>0</v>
      </c>
      <c r="M97">
        <v>0</v>
      </c>
      <c r="N97">
        <v>400</v>
      </c>
      <c r="O97">
        <v>0</v>
      </c>
      <c r="P97">
        <v>0</v>
      </c>
      <c r="Q97">
        <v>0</v>
      </c>
      <c r="R97">
        <v>0</v>
      </c>
      <c r="S97">
        <v>0</v>
      </c>
      <c r="T97">
        <v>0</v>
      </c>
      <c r="U97">
        <v>20008.740000000002</v>
      </c>
      <c r="V97">
        <v>0</v>
      </c>
      <c r="X97">
        <v>0</v>
      </c>
      <c r="Y97">
        <v>0</v>
      </c>
      <c r="Z97">
        <v>0</v>
      </c>
      <c r="AA97">
        <v>0</v>
      </c>
      <c r="AB97">
        <v>0</v>
      </c>
      <c r="AC97">
        <v>0</v>
      </c>
      <c r="AD97">
        <v>0</v>
      </c>
      <c r="AE97">
        <v>363513.23</v>
      </c>
      <c r="AF97">
        <v>31256.51</v>
      </c>
      <c r="AG97">
        <v>50010.42</v>
      </c>
      <c r="AH97">
        <v>10002.08</v>
      </c>
      <c r="AI97">
        <v>8751.82</v>
      </c>
      <c r="AJ97">
        <v>0</v>
      </c>
      <c r="AK97">
        <v>7501.56</v>
      </c>
      <c r="AL97">
        <v>5001.04</v>
      </c>
      <c r="AM97">
        <v>6251.3</v>
      </c>
      <c r="AN97">
        <v>7501.56</v>
      </c>
      <c r="AO97">
        <v>8126.69</v>
      </c>
      <c r="AP97">
        <v>12502.6</v>
      </c>
      <c r="AQ97">
        <v>9064.39</v>
      </c>
      <c r="AR97">
        <v>3125.65</v>
      </c>
      <c r="AS97">
        <v>12502.6</v>
      </c>
      <c r="AT97">
        <v>31256.51</v>
      </c>
      <c r="AU97">
        <v>0</v>
      </c>
      <c r="AV97">
        <v>4688.4799999999996</v>
      </c>
      <c r="AW97">
        <v>5626.17</v>
      </c>
      <c r="AX97">
        <v>1250.26</v>
      </c>
      <c r="AY97">
        <v>0</v>
      </c>
      <c r="AZ97">
        <v>5001.04</v>
      </c>
      <c r="BA97">
        <v>4895</v>
      </c>
      <c r="BB97">
        <v>1250.26</v>
      </c>
      <c r="BC97">
        <v>1875.39</v>
      </c>
      <c r="BD97">
        <v>31256.51</v>
      </c>
      <c r="BE97">
        <v>1562.83</v>
      </c>
      <c r="BF97">
        <v>6251.3</v>
      </c>
      <c r="BG97">
        <v>0</v>
      </c>
      <c r="BH97">
        <v>0</v>
      </c>
      <c r="BI97">
        <v>22950.12</v>
      </c>
      <c r="BJ97">
        <v>0</v>
      </c>
      <c r="BK97">
        <v>0</v>
      </c>
      <c r="BL97">
        <v>4776.25</v>
      </c>
      <c r="BM97">
        <v>0</v>
      </c>
      <c r="BN97">
        <v>22950.12</v>
      </c>
      <c r="BO97">
        <v>1000</v>
      </c>
      <c r="BP97">
        <v>0</v>
      </c>
      <c r="BQ97">
        <v>4776.25</v>
      </c>
      <c r="BR97">
        <v>0</v>
      </c>
      <c r="BS97">
        <v>56700.13</v>
      </c>
      <c r="BT97" t="s">
        <v>384</v>
      </c>
      <c r="BU97" s="381">
        <v>0</v>
      </c>
      <c r="BV97" s="381">
        <v>-619334.18999999994</v>
      </c>
      <c r="BW97" s="381">
        <v>0</v>
      </c>
      <c r="BX97" s="259">
        <v>0</v>
      </c>
      <c r="BY97" s="259">
        <v>0</v>
      </c>
      <c r="BZ97" s="259">
        <v>0</v>
      </c>
      <c r="CA97">
        <v>483165.15</v>
      </c>
      <c r="CB97">
        <v>652975.31999999995</v>
      </c>
      <c r="CC97">
        <v>27726.37</v>
      </c>
      <c r="CD97">
        <v>61476.38</v>
      </c>
      <c r="CE97">
        <v>-619334.18999999994</v>
      </c>
      <c r="CI97" s="381">
        <v>-565326.36</v>
      </c>
      <c r="CJ97" s="381">
        <v>10409</v>
      </c>
      <c r="CL97" s="381">
        <f t="shared" si="25"/>
        <v>54007.829999999958</v>
      </c>
      <c r="CM97" s="381">
        <f t="shared" si="26"/>
        <v>10409</v>
      </c>
      <c r="CO97" s="381">
        <v>0</v>
      </c>
      <c r="CP97" s="381">
        <v>17941</v>
      </c>
      <c r="CR97" s="381">
        <f t="shared" si="41"/>
        <v>54007.829999999958</v>
      </c>
      <c r="CT97" s="259">
        <f t="shared" si="39"/>
        <v>10409</v>
      </c>
      <c r="CU97" s="259">
        <f t="shared" si="40"/>
        <v>0</v>
      </c>
    </row>
    <row r="98" spans="1:99">
      <c r="A98">
        <v>3307062</v>
      </c>
      <c r="B98">
        <v>7062</v>
      </c>
      <c r="C98">
        <v>43117</v>
      </c>
      <c r="D98">
        <v>92072</v>
      </c>
      <c r="E98" t="s">
        <v>5812</v>
      </c>
      <c r="F98">
        <v>260388.4</v>
      </c>
      <c r="G98">
        <v>0</v>
      </c>
      <c r="H98">
        <v>53248.49</v>
      </c>
      <c r="I98">
        <v>35233.47</v>
      </c>
      <c r="J98">
        <v>0</v>
      </c>
      <c r="K98">
        <v>4190520.22</v>
      </c>
      <c r="L98">
        <v>0</v>
      </c>
      <c r="M98">
        <v>118578.25</v>
      </c>
      <c r="N98">
        <v>2600</v>
      </c>
      <c r="O98">
        <v>0</v>
      </c>
      <c r="P98">
        <v>0</v>
      </c>
      <c r="Q98">
        <v>627758.88</v>
      </c>
      <c r="R98">
        <v>0</v>
      </c>
      <c r="S98">
        <v>0</v>
      </c>
      <c r="T98">
        <v>0</v>
      </c>
      <c r="U98">
        <v>10864.14</v>
      </c>
      <c r="V98">
        <v>0</v>
      </c>
      <c r="X98">
        <v>0</v>
      </c>
      <c r="Y98">
        <v>0</v>
      </c>
      <c r="Z98">
        <v>0</v>
      </c>
      <c r="AA98">
        <v>0</v>
      </c>
      <c r="AB98">
        <v>0</v>
      </c>
      <c r="AC98">
        <v>91650.07</v>
      </c>
      <c r="AD98">
        <v>14444</v>
      </c>
      <c r="AE98">
        <v>2703554.36</v>
      </c>
      <c r="AF98">
        <v>233065.03</v>
      </c>
      <c r="AG98">
        <v>372904.05</v>
      </c>
      <c r="AH98">
        <v>74580.81</v>
      </c>
      <c r="AI98">
        <v>65258.21</v>
      </c>
      <c r="AJ98">
        <v>0</v>
      </c>
      <c r="AK98">
        <v>55935.61</v>
      </c>
      <c r="AL98">
        <v>37290.400000000001</v>
      </c>
      <c r="AM98">
        <v>46613.01</v>
      </c>
      <c r="AN98">
        <v>55935.61</v>
      </c>
      <c r="AO98">
        <v>60596.91</v>
      </c>
      <c r="AP98">
        <v>93226.01</v>
      </c>
      <c r="AQ98">
        <v>67588.86</v>
      </c>
      <c r="AR98">
        <v>23306.5</v>
      </c>
      <c r="AS98">
        <v>93226.01</v>
      </c>
      <c r="AT98">
        <v>233065.03</v>
      </c>
      <c r="AU98">
        <v>0</v>
      </c>
      <c r="AV98">
        <v>34959.75</v>
      </c>
      <c r="AW98">
        <v>41951.71</v>
      </c>
      <c r="AX98">
        <v>9322.6</v>
      </c>
      <c r="AY98">
        <v>6991.95</v>
      </c>
      <c r="AZ98">
        <v>37290.400000000001</v>
      </c>
      <c r="BA98">
        <v>4895</v>
      </c>
      <c r="BB98">
        <v>9322.6</v>
      </c>
      <c r="BC98">
        <v>13983.9</v>
      </c>
      <c r="BD98">
        <v>233065.03</v>
      </c>
      <c r="BE98">
        <v>11653.25</v>
      </c>
      <c r="BF98">
        <v>46613.02</v>
      </c>
      <c r="BG98">
        <v>0</v>
      </c>
      <c r="BH98">
        <v>0</v>
      </c>
      <c r="BI98">
        <v>32416.09</v>
      </c>
      <c r="BJ98">
        <v>0</v>
      </c>
      <c r="BK98">
        <v>0</v>
      </c>
      <c r="BL98">
        <v>10480</v>
      </c>
      <c r="BM98">
        <v>0</v>
      </c>
      <c r="BN98">
        <v>32416.09</v>
      </c>
      <c r="BO98">
        <v>1000</v>
      </c>
      <c r="BP98">
        <v>0</v>
      </c>
      <c r="BQ98">
        <v>10480</v>
      </c>
      <c r="BR98">
        <v>0</v>
      </c>
      <c r="BS98">
        <v>85664.58</v>
      </c>
      <c r="BT98" t="s">
        <v>385</v>
      </c>
      <c r="BU98" s="381">
        <v>653425.72</v>
      </c>
      <c r="BV98" s="381">
        <v>0</v>
      </c>
      <c r="BW98" s="381">
        <v>0</v>
      </c>
      <c r="BX98" s="259">
        <v>0</v>
      </c>
      <c r="BY98" s="259">
        <v>0</v>
      </c>
      <c r="BZ98" s="259">
        <v>0</v>
      </c>
      <c r="CA98">
        <v>5091649.03</v>
      </c>
      <c r="CB98">
        <v>4698611.71</v>
      </c>
      <c r="CC98">
        <v>42896.09</v>
      </c>
      <c r="CD98">
        <v>96144.58</v>
      </c>
      <c r="CE98">
        <v>653425.72</v>
      </c>
      <c r="CI98" s="381">
        <v>660064.80999999947</v>
      </c>
      <c r="CJ98" s="381">
        <v>42896.09</v>
      </c>
      <c r="CL98" s="381">
        <f t="shared" si="25"/>
        <v>6639.0899999995017</v>
      </c>
      <c r="CM98" s="381">
        <f t="shared" si="26"/>
        <v>42896.09</v>
      </c>
      <c r="CO98" s="381">
        <v>805759.3399999988</v>
      </c>
      <c r="CP98" s="381">
        <v>53477.34</v>
      </c>
      <c r="CR98" s="381">
        <f>CL98</f>
        <v>6639.0899999995017</v>
      </c>
      <c r="CT98" s="259">
        <f t="shared" si="39"/>
        <v>42896.09</v>
      </c>
      <c r="CU98" s="259">
        <f t="shared" si="40"/>
        <v>0</v>
      </c>
    </row>
    <row r="99" spans="1:99">
      <c r="A99">
        <v>3302462</v>
      </c>
      <c r="B99">
        <v>2462</v>
      </c>
      <c r="C99">
        <v>43142</v>
      </c>
      <c r="D99">
        <v>92352</v>
      </c>
      <c r="E99" t="s">
        <v>5813</v>
      </c>
      <c r="F99">
        <v>710513.8</v>
      </c>
      <c r="G99">
        <v>0</v>
      </c>
      <c r="H99">
        <v>9470.35</v>
      </c>
      <c r="I99">
        <v>1924341.52</v>
      </c>
      <c r="J99">
        <v>0</v>
      </c>
      <c r="K99">
        <v>3120</v>
      </c>
      <c r="L99">
        <v>0</v>
      </c>
      <c r="M99">
        <v>49045</v>
      </c>
      <c r="N99">
        <v>7180</v>
      </c>
      <c r="O99">
        <v>0</v>
      </c>
      <c r="P99">
        <v>0</v>
      </c>
      <c r="Q99">
        <v>919709.33</v>
      </c>
      <c r="R99">
        <v>79689.06</v>
      </c>
      <c r="S99">
        <v>0</v>
      </c>
      <c r="T99">
        <v>0</v>
      </c>
      <c r="U99">
        <v>69651.59</v>
      </c>
      <c r="V99">
        <v>8562.94</v>
      </c>
      <c r="X99">
        <v>0</v>
      </c>
      <c r="Y99">
        <v>0</v>
      </c>
      <c r="Z99">
        <v>0</v>
      </c>
      <c r="AA99">
        <v>0</v>
      </c>
      <c r="AB99">
        <v>0</v>
      </c>
      <c r="AC99">
        <v>7528.13</v>
      </c>
      <c r="AD99">
        <v>98524</v>
      </c>
      <c r="AE99">
        <v>1809231.16</v>
      </c>
      <c r="AF99">
        <v>155565.88</v>
      </c>
      <c r="AG99">
        <v>248905.4</v>
      </c>
      <c r="AH99">
        <v>49781.08</v>
      </c>
      <c r="AI99">
        <v>43558.45</v>
      </c>
      <c r="AJ99">
        <v>0</v>
      </c>
      <c r="AK99">
        <v>37335.81</v>
      </c>
      <c r="AL99">
        <v>24890.54</v>
      </c>
      <c r="AM99">
        <v>31113.18</v>
      </c>
      <c r="AN99">
        <v>37335.81</v>
      </c>
      <c r="AO99">
        <v>40447.129999999997</v>
      </c>
      <c r="AP99">
        <v>62226.35</v>
      </c>
      <c r="AQ99">
        <v>45114.1</v>
      </c>
      <c r="AR99">
        <v>15556.59</v>
      </c>
      <c r="AS99">
        <v>62226.35</v>
      </c>
      <c r="AT99">
        <v>155565.88</v>
      </c>
      <c r="AU99">
        <v>30873.599999999999</v>
      </c>
      <c r="AV99">
        <v>23334.880000000001</v>
      </c>
      <c r="AW99">
        <v>28001.86</v>
      </c>
      <c r="AX99">
        <v>6222.64</v>
      </c>
      <c r="AY99">
        <v>0</v>
      </c>
      <c r="AZ99">
        <v>24890.54</v>
      </c>
      <c r="BA99">
        <v>4895</v>
      </c>
      <c r="BB99">
        <v>6222.64</v>
      </c>
      <c r="BC99">
        <v>9333.9500000000007</v>
      </c>
      <c r="BD99">
        <v>155565.88</v>
      </c>
      <c r="BE99">
        <v>7778.29</v>
      </c>
      <c r="BF99">
        <v>31113.17</v>
      </c>
      <c r="BG99">
        <v>0</v>
      </c>
      <c r="BH99">
        <v>0</v>
      </c>
      <c r="BI99">
        <v>0</v>
      </c>
      <c r="BJ99">
        <v>0</v>
      </c>
      <c r="BK99">
        <v>0</v>
      </c>
      <c r="BL99">
        <v>8770</v>
      </c>
      <c r="BM99">
        <v>48227.71</v>
      </c>
      <c r="BN99">
        <v>0</v>
      </c>
      <c r="BO99">
        <v>1000</v>
      </c>
      <c r="BP99">
        <v>0</v>
      </c>
      <c r="BQ99">
        <v>0</v>
      </c>
      <c r="BR99">
        <v>19869.62</v>
      </c>
      <c r="BS99">
        <v>0</v>
      </c>
      <c r="BT99" t="s">
        <v>386</v>
      </c>
      <c r="BU99" s="381">
        <v>730779.21</v>
      </c>
      <c r="BV99" s="381">
        <v>0</v>
      </c>
      <c r="BW99" s="381">
        <v>46598.44</v>
      </c>
      <c r="BX99" s="259">
        <v>0</v>
      </c>
      <c r="BY99" s="259">
        <v>0</v>
      </c>
      <c r="BZ99" s="259">
        <v>0</v>
      </c>
      <c r="CA99">
        <v>3167351.57</v>
      </c>
      <c r="CB99">
        <v>3147086.16</v>
      </c>
      <c r="CC99">
        <v>56997.71</v>
      </c>
      <c r="CD99">
        <v>19869.62</v>
      </c>
      <c r="CE99">
        <v>777377.65</v>
      </c>
      <c r="CI99" s="381">
        <v>730779.20999999973</v>
      </c>
      <c r="CJ99" s="381">
        <v>14805</v>
      </c>
      <c r="CL99" s="381">
        <f t="shared" si="25"/>
        <v>0</v>
      </c>
      <c r="CM99" s="381">
        <f t="shared" si="26"/>
        <v>-31793.440000000002</v>
      </c>
      <c r="CO99" s="381">
        <v>624319.06999999913</v>
      </c>
      <c r="CP99" s="381">
        <v>4390.83</v>
      </c>
      <c r="CR99" s="381"/>
      <c r="CT99" s="259">
        <f t="shared" si="39"/>
        <v>0</v>
      </c>
      <c r="CU99" s="259">
        <f t="shared" si="40"/>
        <v>-31793.440000000002</v>
      </c>
    </row>
    <row r="100" spans="1:99">
      <c r="A100">
        <v>3307012</v>
      </c>
      <c r="B100">
        <v>7012</v>
      </c>
      <c r="C100">
        <v>42975</v>
      </c>
      <c r="D100">
        <v>92050</v>
      </c>
      <c r="E100" t="s">
        <v>5814</v>
      </c>
      <c r="F100">
        <v>-338394</v>
      </c>
      <c r="G100">
        <v>0</v>
      </c>
      <c r="H100">
        <v>23826.33</v>
      </c>
      <c r="I100">
        <v>25260.74</v>
      </c>
      <c r="J100">
        <v>0</v>
      </c>
      <c r="K100">
        <v>1391191.68</v>
      </c>
      <c r="L100">
        <v>0</v>
      </c>
      <c r="M100">
        <v>55290.5</v>
      </c>
      <c r="N100">
        <v>5856.93</v>
      </c>
      <c r="O100">
        <v>0</v>
      </c>
      <c r="P100">
        <v>0</v>
      </c>
      <c r="Q100">
        <v>762652.44</v>
      </c>
      <c r="R100">
        <v>0</v>
      </c>
      <c r="S100">
        <v>0</v>
      </c>
      <c r="T100">
        <v>0</v>
      </c>
      <c r="U100">
        <v>0</v>
      </c>
      <c r="V100">
        <v>0</v>
      </c>
      <c r="X100">
        <v>0</v>
      </c>
      <c r="Y100">
        <v>0</v>
      </c>
      <c r="Z100">
        <v>0</v>
      </c>
      <c r="AA100">
        <v>0</v>
      </c>
      <c r="AB100">
        <v>0</v>
      </c>
      <c r="AC100">
        <v>19800.259999999998</v>
      </c>
      <c r="AD100">
        <v>20288</v>
      </c>
      <c r="AE100">
        <v>1373041.96</v>
      </c>
      <c r="AF100">
        <v>118365.69</v>
      </c>
      <c r="AG100">
        <v>189385.1</v>
      </c>
      <c r="AH100">
        <v>37877.019999999997</v>
      </c>
      <c r="AI100">
        <v>33142.39</v>
      </c>
      <c r="AJ100">
        <v>0</v>
      </c>
      <c r="AK100">
        <v>28407.759999999998</v>
      </c>
      <c r="AL100">
        <v>18938.509999999998</v>
      </c>
      <c r="AM100">
        <v>23673.14</v>
      </c>
      <c r="AN100">
        <v>28407.759999999998</v>
      </c>
      <c r="AO100">
        <v>30775.08</v>
      </c>
      <c r="AP100">
        <v>47346.27</v>
      </c>
      <c r="AQ100">
        <v>34326.050000000003</v>
      </c>
      <c r="AR100">
        <v>11836.57</v>
      </c>
      <c r="AS100">
        <v>47346.27</v>
      </c>
      <c r="AT100">
        <v>118365.69</v>
      </c>
      <c r="AU100">
        <v>0</v>
      </c>
      <c r="AV100">
        <v>17754.849999999999</v>
      </c>
      <c r="AW100">
        <v>21305.82</v>
      </c>
      <c r="AX100">
        <v>4734.63</v>
      </c>
      <c r="AY100">
        <v>3550.97</v>
      </c>
      <c r="AZ100">
        <v>18938.509999999998</v>
      </c>
      <c r="BA100">
        <v>3331</v>
      </c>
      <c r="BB100">
        <v>4734.63</v>
      </c>
      <c r="BC100">
        <v>7101.94</v>
      </c>
      <c r="BD100">
        <v>118365.69</v>
      </c>
      <c r="BE100">
        <v>5918.28</v>
      </c>
      <c r="BF100">
        <v>23673.14</v>
      </c>
      <c r="BG100">
        <v>0</v>
      </c>
      <c r="BH100">
        <v>0</v>
      </c>
      <c r="BI100">
        <v>0</v>
      </c>
      <c r="BJ100">
        <v>0</v>
      </c>
      <c r="BK100">
        <v>0</v>
      </c>
      <c r="BL100">
        <v>6885.63</v>
      </c>
      <c r="BM100">
        <v>10573.52</v>
      </c>
      <c r="BN100">
        <v>0</v>
      </c>
      <c r="BO100">
        <v>1000</v>
      </c>
      <c r="BP100">
        <v>0</v>
      </c>
      <c r="BQ100">
        <v>0</v>
      </c>
      <c r="BR100">
        <v>5000</v>
      </c>
      <c r="BS100">
        <v>0</v>
      </c>
      <c r="BT100" t="s">
        <v>387</v>
      </c>
      <c r="BU100" s="381">
        <v>0</v>
      </c>
      <c r="BV100" s="381">
        <v>-428698.18</v>
      </c>
      <c r="BW100" s="381">
        <v>36285.480000000003</v>
      </c>
      <c r="BX100" s="259">
        <v>0</v>
      </c>
      <c r="BY100" s="259">
        <v>0</v>
      </c>
      <c r="BZ100" s="259">
        <v>0</v>
      </c>
      <c r="CA100">
        <v>2280340.5499999998</v>
      </c>
      <c r="CB100">
        <v>2370644.7200000002</v>
      </c>
      <c r="CC100">
        <v>17459.150000000001</v>
      </c>
      <c r="CD100">
        <v>5000</v>
      </c>
      <c r="CE100">
        <v>-392412.7</v>
      </c>
      <c r="CI100" s="381">
        <v>103482</v>
      </c>
      <c r="CJ100" s="381">
        <v>36285</v>
      </c>
      <c r="CL100" s="381">
        <f t="shared" si="25"/>
        <v>532180.17999999993</v>
      </c>
      <c r="CM100" s="381">
        <f t="shared" si="26"/>
        <v>-0.48000000000320142</v>
      </c>
      <c r="CO100" s="381">
        <v>0</v>
      </c>
      <c r="CP100" s="381">
        <v>38628</v>
      </c>
      <c r="CR100" s="381">
        <f>CL100</f>
        <v>532180.17999999993</v>
      </c>
      <c r="CT100" s="259">
        <f t="shared" si="39"/>
        <v>0</v>
      </c>
      <c r="CU100" s="259">
        <f t="shared" si="40"/>
        <v>-0.48000000000320142</v>
      </c>
    </row>
    <row r="101" spans="1:99">
      <c r="A101">
        <v>3302127</v>
      </c>
      <c r="B101">
        <v>2127</v>
      </c>
      <c r="C101">
        <v>43050</v>
      </c>
      <c r="D101">
        <v>92389</v>
      </c>
      <c r="E101" t="s">
        <v>5815</v>
      </c>
      <c r="F101">
        <v>480350.6</v>
      </c>
      <c r="G101">
        <v>0</v>
      </c>
      <c r="H101">
        <v>27845.279999999999</v>
      </c>
      <c r="I101">
        <v>2512054.98</v>
      </c>
      <c r="J101">
        <v>0</v>
      </c>
      <c r="K101">
        <v>153687.29</v>
      </c>
      <c r="L101">
        <v>0</v>
      </c>
      <c r="M101">
        <v>348820</v>
      </c>
      <c r="N101">
        <v>4113.8599999999997</v>
      </c>
      <c r="O101">
        <v>0</v>
      </c>
      <c r="P101">
        <v>0</v>
      </c>
      <c r="Q101">
        <v>111936.51</v>
      </c>
      <c r="R101">
        <v>0</v>
      </c>
      <c r="S101">
        <v>0</v>
      </c>
      <c r="T101">
        <v>0</v>
      </c>
      <c r="U101">
        <v>9990.7199999999993</v>
      </c>
      <c r="V101">
        <v>10000</v>
      </c>
      <c r="X101">
        <v>0</v>
      </c>
      <c r="Y101">
        <v>0</v>
      </c>
      <c r="Z101">
        <v>0</v>
      </c>
      <c r="AA101">
        <v>0</v>
      </c>
      <c r="AB101">
        <v>0</v>
      </c>
      <c r="AC101">
        <v>57385.62</v>
      </c>
      <c r="AD101">
        <v>61294</v>
      </c>
      <c r="AE101">
        <v>1726571.09</v>
      </c>
      <c r="AF101">
        <v>148458.39000000001</v>
      </c>
      <c r="AG101">
        <v>237533.43</v>
      </c>
      <c r="AH101">
        <v>47506.69</v>
      </c>
      <c r="AI101">
        <v>41568.35</v>
      </c>
      <c r="AJ101">
        <v>0</v>
      </c>
      <c r="AK101">
        <v>35630.01</v>
      </c>
      <c r="AL101">
        <v>23753.34</v>
      </c>
      <c r="AM101">
        <v>29691.68</v>
      </c>
      <c r="AN101">
        <v>35630.01</v>
      </c>
      <c r="AO101">
        <v>38599.18</v>
      </c>
      <c r="AP101">
        <v>59383.360000000001</v>
      </c>
      <c r="AQ101">
        <v>43052.93</v>
      </c>
      <c r="AR101">
        <v>14845.84</v>
      </c>
      <c r="AS101">
        <v>59383.360000000001</v>
      </c>
      <c r="AT101">
        <v>148458.39000000001</v>
      </c>
      <c r="AU101">
        <v>56601.599999999999</v>
      </c>
      <c r="AV101">
        <v>22268.76</v>
      </c>
      <c r="AW101">
        <v>26722.51</v>
      </c>
      <c r="AX101">
        <v>5938.34</v>
      </c>
      <c r="AY101">
        <v>0</v>
      </c>
      <c r="AZ101">
        <v>23753.34</v>
      </c>
      <c r="BA101">
        <v>4895</v>
      </c>
      <c r="BB101">
        <v>5938.34</v>
      </c>
      <c r="BC101">
        <v>8907.5</v>
      </c>
      <c r="BD101">
        <v>148458.39000000001</v>
      </c>
      <c r="BE101">
        <v>7422.92</v>
      </c>
      <c r="BF101">
        <v>29691.68</v>
      </c>
      <c r="BG101">
        <v>289847.83</v>
      </c>
      <c r="BH101">
        <v>0</v>
      </c>
      <c r="BI101">
        <v>0</v>
      </c>
      <c r="BJ101">
        <v>0</v>
      </c>
      <c r="BK101">
        <v>0</v>
      </c>
      <c r="BL101">
        <v>9096.25</v>
      </c>
      <c r="BM101">
        <v>0</v>
      </c>
      <c r="BN101">
        <v>0</v>
      </c>
      <c r="BO101">
        <v>1000</v>
      </c>
      <c r="BP101">
        <v>0</v>
      </c>
      <c r="BQ101">
        <v>0</v>
      </c>
      <c r="BR101">
        <v>0</v>
      </c>
      <c r="BS101">
        <v>0</v>
      </c>
      <c r="BT101" t="s">
        <v>388</v>
      </c>
      <c r="BU101" s="381">
        <v>429121.32</v>
      </c>
      <c r="BV101" s="381">
        <v>0</v>
      </c>
      <c r="BW101" s="381">
        <v>36941.53</v>
      </c>
      <c r="BX101" s="259">
        <v>0</v>
      </c>
      <c r="BY101" s="259">
        <v>0</v>
      </c>
      <c r="BZ101" s="259">
        <v>0</v>
      </c>
      <c r="CA101">
        <v>3269282.98</v>
      </c>
      <c r="CB101">
        <v>3320512.26</v>
      </c>
      <c r="CC101">
        <v>9096.25</v>
      </c>
      <c r="CD101">
        <v>0</v>
      </c>
      <c r="CE101">
        <v>466062.85</v>
      </c>
      <c r="CI101" s="381">
        <v>429121.32000000041</v>
      </c>
      <c r="CJ101" s="381">
        <v>36941.53</v>
      </c>
      <c r="CL101" s="381">
        <f t="shared" si="25"/>
        <v>0</v>
      </c>
      <c r="CM101" s="381">
        <f t="shared" si="26"/>
        <v>0</v>
      </c>
      <c r="CO101" s="381">
        <v>314028.36000000092</v>
      </c>
      <c r="CP101" s="381">
        <v>45956.78</v>
      </c>
      <c r="CR101" s="381"/>
    </row>
    <row r="102" spans="1:99">
      <c r="A102">
        <v>3302129</v>
      </c>
      <c r="B102">
        <v>2129</v>
      </c>
      <c r="C102">
        <v>43053</v>
      </c>
      <c r="D102">
        <v>92391</v>
      </c>
      <c r="E102" t="s">
        <v>5816</v>
      </c>
      <c r="F102">
        <v>199824.6</v>
      </c>
      <c r="G102">
        <v>0</v>
      </c>
      <c r="H102">
        <v>58644.72</v>
      </c>
      <c r="I102">
        <v>1405745.4</v>
      </c>
      <c r="J102">
        <v>0</v>
      </c>
      <c r="K102">
        <v>253640.5</v>
      </c>
      <c r="L102">
        <v>0</v>
      </c>
      <c r="M102">
        <v>93456</v>
      </c>
      <c r="N102">
        <v>856.93</v>
      </c>
      <c r="O102">
        <v>0</v>
      </c>
      <c r="P102">
        <v>0</v>
      </c>
      <c r="Q102">
        <v>101715.24</v>
      </c>
      <c r="R102">
        <v>45</v>
      </c>
      <c r="S102">
        <v>0</v>
      </c>
      <c r="T102">
        <v>0</v>
      </c>
      <c r="U102">
        <v>8757.5499999999993</v>
      </c>
      <c r="V102">
        <v>0</v>
      </c>
      <c r="X102">
        <v>0</v>
      </c>
      <c r="Y102">
        <v>0</v>
      </c>
      <c r="Z102">
        <v>0</v>
      </c>
      <c r="AA102">
        <v>0</v>
      </c>
      <c r="AB102">
        <v>0</v>
      </c>
      <c r="AC102">
        <v>17701.5</v>
      </c>
      <c r="AD102">
        <v>106505</v>
      </c>
      <c r="AE102">
        <v>1134327.3999999999</v>
      </c>
      <c r="AF102">
        <v>97534.6</v>
      </c>
      <c r="AG102">
        <v>156055.35999999999</v>
      </c>
      <c r="AH102">
        <v>31211.07</v>
      </c>
      <c r="AI102">
        <v>27309.69</v>
      </c>
      <c r="AJ102">
        <v>0</v>
      </c>
      <c r="AK102">
        <v>23408.3</v>
      </c>
      <c r="AL102">
        <v>15605.54</v>
      </c>
      <c r="AM102">
        <v>19506.919999999998</v>
      </c>
      <c r="AN102">
        <v>23408.3</v>
      </c>
      <c r="AO102">
        <v>25359</v>
      </c>
      <c r="AP102">
        <v>39013.839999999997</v>
      </c>
      <c r="AQ102">
        <v>28285.03</v>
      </c>
      <c r="AR102">
        <v>9753.4599999999991</v>
      </c>
      <c r="AS102">
        <v>39013.839999999997</v>
      </c>
      <c r="AT102">
        <v>97534.6</v>
      </c>
      <c r="AU102">
        <v>17042.23</v>
      </c>
      <c r="AV102">
        <v>14630.19</v>
      </c>
      <c r="AW102">
        <v>17556.23</v>
      </c>
      <c r="AX102">
        <v>3901.38</v>
      </c>
      <c r="AY102">
        <v>0</v>
      </c>
      <c r="AZ102">
        <v>15605.54</v>
      </c>
      <c r="BA102">
        <v>4895</v>
      </c>
      <c r="BB102">
        <v>3901.38</v>
      </c>
      <c r="BC102">
        <v>5852.08</v>
      </c>
      <c r="BD102">
        <v>97534.6</v>
      </c>
      <c r="BE102">
        <v>4876.7299999999996</v>
      </c>
      <c r="BF102">
        <v>19506.919999999998</v>
      </c>
      <c r="BG102">
        <v>0</v>
      </c>
      <c r="BH102">
        <v>0</v>
      </c>
      <c r="BI102">
        <v>0</v>
      </c>
      <c r="BJ102">
        <v>0</v>
      </c>
      <c r="BK102">
        <v>0</v>
      </c>
      <c r="BL102">
        <v>7172.5</v>
      </c>
      <c r="BM102">
        <v>4757.29</v>
      </c>
      <c r="BN102">
        <v>0</v>
      </c>
      <c r="BO102">
        <v>1000</v>
      </c>
      <c r="BP102">
        <v>0</v>
      </c>
      <c r="BQ102">
        <v>0</v>
      </c>
      <c r="BR102">
        <v>13376</v>
      </c>
      <c r="BS102">
        <v>0</v>
      </c>
      <c r="BT102" t="s">
        <v>389</v>
      </c>
      <c r="BU102" s="381">
        <v>215618.49</v>
      </c>
      <c r="BV102" s="381">
        <v>0</v>
      </c>
      <c r="BW102" s="381">
        <v>57198.51</v>
      </c>
      <c r="BX102" s="259">
        <v>0</v>
      </c>
      <c r="BY102" s="259">
        <v>0</v>
      </c>
      <c r="BZ102" s="259">
        <v>0</v>
      </c>
      <c r="CA102">
        <v>1988423.12</v>
      </c>
      <c r="CB102">
        <v>1972629.23</v>
      </c>
      <c r="CC102">
        <v>11929.79</v>
      </c>
      <c r="CD102">
        <v>13376</v>
      </c>
      <c r="CE102">
        <v>272817</v>
      </c>
      <c r="CI102" s="381">
        <v>215618.48999999967</v>
      </c>
      <c r="CJ102" s="381">
        <v>57198.510000000009</v>
      </c>
      <c r="CL102" s="381">
        <f t="shared" si="25"/>
        <v>-3.2014213502407074E-10</v>
      </c>
      <c r="CM102" s="381">
        <f t="shared" si="26"/>
        <v>0</v>
      </c>
      <c r="CO102" s="381">
        <v>50081.93357843082</v>
      </c>
      <c r="CP102" s="381">
        <v>30406.470000000008</v>
      </c>
      <c r="CR102" s="381"/>
      <c r="CS102" s="381">
        <f t="shared" ref="CS102:CS103" si="42">CL102</f>
        <v>-3.2014213502407074E-10</v>
      </c>
    </row>
    <row r="103" spans="1:99">
      <c r="A103">
        <v>3302128</v>
      </c>
      <c r="B103">
        <v>2128</v>
      </c>
      <c r="C103">
        <v>43163</v>
      </c>
      <c r="D103">
        <v>92390</v>
      </c>
      <c r="E103" t="s">
        <v>5817</v>
      </c>
      <c r="F103">
        <v>238598.1</v>
      </c>
      <c r="G103">
        <v>0</v>
      </c>
      <c r="H103">
        <v>22990.59</v>
      </c>
      <c r="I103">
        <v>1757940.97</v>
      </c>
      <c r="J103">
        <v>0</v>
      </c>
      <c r="K103">
        <v>231025</v>
      </c>
      <c r="L103">
        <v>0</v>
      </c>
      <c r="M103">
        <v>171690.5</v>
      </c>
      <c r="N103">
        <v>856.93</v>
      </c>
      <c r="O103">
        <v>0</v>
      </c>
      <c r="P103">
        <v>0</v>
      </c>
      <c r="Q103">
        <v>163956.16</v>
      </c>
      <c r="R103">
        <v>34600.19</v>
      </c>
      <c r="S103">
        <v>0</v>
      </c>
      <c r="T103">
        <v>0</v>
      </c>
      <c r="U103">
        <v>16502.759999999998</v>
      </c>
      <c r="V103">
        <v>0</v>
      </c>
      <c r="X103">
        <v>0</v>
      </c>
      <c r="Y103">
        <v>0</v>
      </c>
      <c r="Z103">
        <v>0</v>
      </c>
      <c r="AA103">
        <v>0</v>
      </c>
      <c r="AB103">
        <v>0</v>
      </c>
      <c r="AC103">
        <v>33028.75</v>
      </c>
      <c r="AD103">
        <v>19645</v>
      </c>
      <c r="AE103">
        <v>1389399.35</v>
      </c>
      <c r="AF103">
        <v>119466.84</v>
      </c>
      <c r="AG103">
        <v>191146.94</v>
      </c>
      <c r="AH103">
        <v>38229.39</v>
      </c>
      <c r="AI103">
        <v>33450.720000000001</v>
      </c>
      <c r="AJ103">
        <v>0</v>
      </c>
      <c r="AK103">
        <v>28672.04</v>
      </c>
      <c r="AL103">
        <v>19114.689999999999</v>
      </c>
      <c r="AM103">
        <v>23893.37</v>
      </c>
      <c r="AN103">
        <v>28672.04</v>
      </c>
      <c r="AO103">
        <v>31061.38</v>
      </c>
      <c r="AP103">
        <v>47786.74</v>
      </c>
      <c r="AQ103">
        <v>34645.379999999997</v>
      </c>
      <c r="AR103">
        <v>11946.68</v>
      </c>
      <c r="AS103">
        <v>47786.74</v>
      </c>
      <c r="AT103">
        <v>119466.84</v>
      </c>
      <c r="AU103">
        <v>18462.41</v>
      </c>
      <c r="AV103">
        <v>17920.03</v>
      </c>
      <c r="AW103">
        <v>21504.03</v>
      </c>
      <c r="AX103">
        <v>4778.67</v>
      </c>
      <c r="AY103">
        <v>0</v>
      </c>
      <c r="AZ103">
        <v>19114.689999999999</v>
      </c>
      <c r="BA103">
        <v>4895</v>
      </c>
      <c r="BB103">
        <v>4778.67</v>
      </c>
      <c r="BC103">
        <v>7168.01</v>
      </c>
      <c r="BD103">
        <v>119466.84</v>
      </c>
      <c r="BE103">
        <v>5973.34</v>
      </c>
      <c r="BF103">
        <v>23893.37</v>
      </c>
      <c r="BG103">
        <v>0</v>
      </c>
      <c r="BH103">
        <v>0</v>
      </c>
      <c r="BI103">
        <v>0</v>
      </c>
      <c r="BJ103">
        <v>0</v>
      </c>
      <c r="BK103">
        <v>0</v>
      </c>
      <c r="BL103">
        <v>8140</v>
      </c>
      <c r="BM103">
        <v>40436</v>
      </c>
      <c r="BN103">
        <v>0</v>
      </c>
      <c r="BO103">
        <v>1000</v>
      </c>
      <c r="BP103">
        <v>0</v>
      </c>
      <c r="BQ103">
        <v>0</v>
      </c>
      <c r="BR103">
        <v>0</v>
      </c>
      <c r="BS103">
        <v>0</v>
      </c>
      <c r="BT103" t="s">
        <v>390</v>
      </c>
      <c r="BU103" s="381">
        <v>255150.16</v>
      </c>
      <c r="BV103" s="381">
        <v>0</v>
      </c>
      <c r="BW103" s="381">
        <v>71566.59</v>
      </c>
      <c r="BX103" s="259">
        <v>0</v>
      </c>
      <c r="BY103" s="259">
        <v>0</v>
      </c>
      <c r="BZ103" s="259">
        <v>0</v>
      </c>
      <c r="CA103">
        <v>2429246.2599999998</v>
      </c>
      <c r="CB103">
        <v>2412694.2000000002</v>
      </c>
      <c r="CC103">
        <v>48576</v>
      </c>
      <c r="CD103">
        <v>0</v>
      </c>
      <c r="CE103">
        <v>326716.75</v>
      </c>
      <c r="CI103" s="381">
        <v>255150.15999999963</v>
      </c>
      <c r="CJ103" s="381">
        <v>71566.59</v>
      </c>
      <c r="CL103" s="381">
        <f t="shared" si="25"/>
        <v>-3.7834979593753815E-10</v>
      </c>
      <c r="CM103" s="381">
        <f t="shared" si="26"/>
        <v>0</v>
      </c>
      <c r="CO103" s="381">
        <v>213519.83208333323</v>
      </c>
      <c r="CP103" s="381">
        <v>76166.37</v>
      </c>
      <c r="CR103" s="381"/>
      <c r="CS103" s="381">
        <f t="shared" si="42"/>
        <v>-3.7834979593753815E-10</v>
      </c>
    </row>
    <row r="104" spans="1:99">
      <c r="A104">
        <v>3302420</v>
      </c>
      <c r="B104">
        <v>2420</v>
      </c>
      <c r="C104">
        <v>43158</v>
      </c>
      <c r="D104">
        <v>92255</v>
      </c>
      <c r="E104" t="s">
        <v>5818</v>
      </c>
      <c r="F104">
        <v>301020.09999999998</v>
      </c>
      <c r="G104">
        <v>0</v>
      </c>
      <c r="H104">
        <v>39815.03</v>
      </c>
      <c r="I104">
        <v>1908972.54</v>
      </c>
      <c r="J104">
        <v>0</v>
      </c>
      <c r="K104">
        <v>97056.19</v>
      </c>
      <c r="L104">
        <v>0</v>
      </c>
      <c r="M104">
        <v>29056.5</v>
      </c>
      <c r="N104">
        <v>9456.93</v>
      </c>
      <c r="O104">
        <v>0</v>
      </c>
      <c r="P104">
        <v>0</v>
      </c>
      <c r="Q104">
        <v>218310.24</v>
      </c>
      <c r="R104">
        <v>0</v>
      </c>
      <c r="S104">
        <v>0</v>
      </c>
      <c r="T104">
        <v>0</v>
      </c>
      <c r="U104">
        <v>84966.24</v>
      </c>
      <c r="V104">
        <v>1071.5</v>
      </c>
      <c r="X104">
        <v>0</v>
      </c>
      <c r="Y104">
        <v>0</v>
      </c>
      <c r="Z104">
        <v>0</v>
      </c>
      <c r="AA104">
        <v>0</v>
      </c>
      <c r="AB104">
        <v>0</v>
      </c>
      <c r="AC104">
        <v>4728.62</v>
      </c>
      <c r="AD104">
        <v>99423</v>
      </c>
      <c r="AE104">
        <v>1358631.17</v>
      </c>
      <c r="AF104">
        <v>116821.25</v>
      </c>
      <c r="AG104">
        <v>186914</v>
      </c>
      <c r="AH104">
        <v>37382.800000000003</v>
      </c>
      <c r="AI104">
        <v>32709.95</v>
      </c>
      <c r="AJ104">
        <v>0</v>
      </c>
      <c r="AK104">
        <v>28037.1</v>
      </c>
      <c r="AL104">
        <v>18691.400000000001</v>
      </c>
      <c r="AM104">
        <v>23364.25</v>
      </c>
      <c r="AN104">
        <v>28037.1</v>
      </c>
      <c r="AO104">
        <v>30373.53</v>
      </c>
      <c r="AP104">
        <v>46728.5</v>
      </c>
      <c r="AQ104">
        <v>33878.160000000003</v>
      </c>
      <c r="AR104">
        <v>11682.13</v>
      </c>
      <c r="AS104">
        <v>46728.5</v>
      </c>
      <c r="AT104">
        <v>116821.25</v>
      </c>
      <c r="AU104">
        <v>24535.64</v>
      </c>
      <c r="AV104">
        <v>17523.189999999999</v>
      </c>
      <c r="AW104">
        <v>21027.83</v>
      </c>
      <c r="AX104">
        <v>4672.8500000000004</v>
      </c>
      <c r="AY104">
        <v>0</v>
      </c>
      <c r="AZ104">
        <v>18691.400000000001</v>
      </c>
      <c r="BA104">
        <v>9020</v>
      </c>
      <c r="BB104">
        <v>4672.8500000000004</v>
      </c>
      <c r="BC104">
        <v>7009.28</v>
      </c>
      <c r="BD104">
        <v>116821.25</v>
      </c>
      <c r="BE104">
        <v>5841.06</v>
      </c>
      <c r="BF104">
        <v>23364.25</v>
      </c>
      <c r="BG104">
        <v>0</v>
      </c>
      <c r="BH104">
        <v>0</v>
      </c>
      <c r="BI104">
        <v>57403.92</v>
      </c>
      <c r="BJ104">
        <v>0</v>
      </c>
      <c r="BK104">
        <v>0</v>
      </c>
      <c r="BL104">
        <v>8725</v>
      </c>
      <c r="BM104">
        <v>0</v>
      </c>
      <c r="BN104">
        <v>57403.92</v>
      </c>
      <c r="BO104">
        <v>1000</v>
      </c>
      <c r="BP104">
        <v>0</v>
      </c>
      <c r="BQ104">
        <v>0</v>
      </c>
      <c r="BR104">
        <v>48979.31</v>
      </c>
      <c r="BS104">
        <v>56964.639999999999</v>
      </c>
      <c r="BT104" t="s">
        <v>391</v>
      </c>
      <c r="BU104" s="381">
        <v>326677.25</v>
      </c>
      <c r="BV104" s="381">
        <v>0</v>
      </c>
      <c r="BW104" s="381">
        <v>0</v>
      </c>
      <c r="BX104" s="259">
        <v>0</v>
      </c>
      <c r="BY104" s="259">
        <v>0</v>
      </c>
      <c r="BZ104" s="259">
        <v>0</v>
      </c>
      <c r="CA104">
        <v>2453041.7599999998</v>
      </c>
      <c r="CB104">
        <v>2427384.61</v>
      </c>
      <c r="CC104">
        <v>66128.92</v>
      </c>
      <c r="CD104">
        <v>105943.95</v>
      </c>
      <c r="CE104">
        <v>326677.25</v>
      </c>
      <c r="CI104" s="381">
        <v>384081</v>
      </c>
      <c r="CJ104" s="381">
        <v>22179</v>
      </c>
      <c r="CL104" s="381">
        <f t="shared" si="25"/>
        <v>57403.75</v>
      </c>
      <c r="CM104" s="381">
        <f t="shared" si="26"/>
        <v>22179</v>
      </c>
      <c r="CO104" s="381">
        <v>284740</v>
      </c>
      <c r="CP104" s="381">
        <v>7014</v>
      </c>
      <c r="CR104" s="381">
        <f>CL104</f>
        <v>57403.75</v>
      </c>
      <c r="CT104" s="259">
        <f t="shared" ref="CT104:CT106" si="43">IF(CM104&gt;0,CM104,0)</f>
        <v>22179</v>
      </c>
      <c r="CU104" s="259">
        <f t="shared" ref="CU104:CU106" si="44">IF(CM104&lt;0,CM104,0)</f>
        <v>0</v>
      </c>
    </row>
    <row r="105" spans="1:99">
      <c r="A105">
        <v>3302004</v>
      </c>
      <c r="B105">
        <v>2004</v>
      </c>
      <c r="C105">
        <v>43024</v>
      </c>
      <c r="D105">
        <v>74130</v>
      </c>
      <c r="E105" t="s">
        <v>5819</v>
      </c>
      <c r="F105">
        <v>6180.56</v>
      </c>
      <c r="G105">
        <v>0</v>
      </c>
      <c r="H105">
        <v>71925.53</v>
      </c>
      <c r="I105">
        <v>1675775.23</v>
      </c>
      <c r="J105">
        <v>0</v>
      </c>
      <c r="K105">
        <v>12392.5</v>
      </c>
      <c r="L105">
        <v>0</v>
      </c>
      <c r="M105">
        <v>181876.5</v>
      </c>
      <c r="N105">
        <v>400</v>
      </c>
      <c r="O105">
        <v>0</v>
      </c>
      <c r="P105">
        <v>0</v>
      </c>
      <c r="Q105">
        <v>146453.91</v>
      </c>
      <c r="R105">
        <v>0</v>
      </c>
      <c r="S105">
        <v>0</v>
      </c>
      <c r="T105">
        <v>0</v>
      </c>
      <c r="U105">
        <v>0</v>
      </c>
      <c r="V105">
        <v>0</v>
      </c>
      <c r="X105">
        <v>0</v>
      </c>
      <c r="Y105">
        <v>0</v>
      </c>
      <c r="Z105">
        <v>0</v>
      </c>
      <c r="AA105">
        <v>0</v>
      </c>
      <c r="AB105">
        <v>0</v>
      </c>
      <c r="AC105">
        <v>28418.76</v>
      </c>
      <c r="AD105">
        <v>54356</v>
      </c>
      <c r="AE105">
        <v>1226147.3999999999</v>
      </c>
      <c r="AF105">
        <v>105429.7</v>
      </c>
      <c r="AG105">
        <v>168687.52</v>
      </c>
      <c r="AH105">
        <v>33737.5</v>
      </c>
      <c r="AI105">
        <v>29520.32</v>
      </c>
      <c r="AJ105">
        <v>0</v>
      </c>
      <c r="AK105">
        <v>25303.13</v>
      </c>
      <c r="AL105">
        <v>16868.75</v>
      </c>
      <c r="AM105">
        <v>21085.94</v>
      </c>
      <c r="AN105">
        <v>25303.13</v>
      </c>
      <c r="AO105">
        <v>27411.72</v>
      </c>
      <c r="AP105">
        <v>42171.88</v>
      </c>
      <c r="AQ105">
        <v>30574.61</v>
      </c>
      <c r="AR105">
        <v>10542.97</v>
      </c>
      <c r="AS105">
        <v>42171.88</v>
      </c>
      <c r="AT105">
        <v>105429.7</v>
      </c>
      <c r="AU105">
        <v>23631.7</v>
      </c>
      <c r="AV105">
        <v>15814.45</v>
      </c>
      <c r="AW105">
        <v>18977.349999999999</v>
      </c>
      <c r="AX105">
        <v>4217.1899999999996</v>
      </c>
      <c r="AY105">
        <v>0</v>
      </c>
      <c r="AZ105">
        <v>16868.75</v>
      </c>
      <c r="BA105">
        <v>4895</v>
      </c>
      <c r="BB105">
        <v>4217.1899999999996</v>
      </c>
      <c r="BC105">
        <v>6325.78</v>
      </c>
      <c r="BD105">
        <v>105429.7</v>
      </c>
      <c r="BE105">
        <v>5271.48</v>
      </c>
      <c r="BF105">
        <v>21085.94</v>
      </c>
      <c r="BG105">
        <v>0</v>
      </c>
      <c r="BH105">
        <v>0</v>
      </c>
      <c r="BI105">
        <v>55361.9</v>
      </c>
      <c r="BJ105">
        <v>0</v>
      </c>
      <c r="BK105">
        <v>0</v>
      </c>
      <c r="BL105">
        <v>7690</v>
      </c>
      <c r="BM105">
        <v>0</v>
      </c>
      <c r="BN105">
        <v>55361.9</v>
      </c>
      <c r="BO105">
        <v>1000</v>
      </c>
      <c r="BP105">
        <v>0</v>
      </c>
      <c r="BQ105">
        <v>7690</v>
      </c>
      <c r="BR105">
        <v>0</v>
      </c>
      <c r="BS105">
        <v>127287.43</v>
      </c>
      <c r="BT105" t="s">
        <v>392</v>
      </c>
      <c r="BU105" s="381">
        <v>0</v>
      </c>
      <c r="BV105" s="381">
        <v>-86629.119999999995</v>
      </c>
      <c r="BW105" s="381">
        <v>0</v>
      </c>
      <c r="BX105" s="259">
        <v>0</v>
      </c>
      <c r="BY105" s="259">
        <v>0</v>
      </c>
      <c r="BZ105" s="259">
        <v>0</v>
      </c>
      <c r="CA105">
        <v>2099672.9</v>
      </c>
      <c r="CB105">
        <v>2192482.58</v>
      </c>
      <c r="CC105">
        <v>63051.9</v>
      </c>
      <c r="CD105">
        <v>134977.43</v>
      </c>
      <c r="CE105">
        <v>-86629.119999999995</v>
      </c>
      <c r="CI105" s="381">
        <v>-22083.420000000362</v>
      </c>
      <c r="CJ105" s="381">
        <v>55361.9</v>
      </c>
      <c r="CL105" s="381">
        <f t="shared" si="25"/>
        <v>64545.699999999633</v>
      </c>
      <c r="CM105" s="381">
        <f t="shared" si="26"/>
        <v>55361.9</v>
      </c>
      <c r="CO105" s="381">
        <v>0</v>
      </c>
      <c r="CP105" s="381">
        <v>39010.620000000003</v>
      </c>
      <c r="CR105" s="381">
        <f>CL105</f>
        <v>64545.699999999633</v>
      </c>
      <c r="CT105" s="259">
        <f t="shared" si="43"/>
        <v>55361.9</v>
      </c>
      <c r="CU105" s="259">
        <f t="shared" si="44"/>
        <v>0</v>
      </c>
    </row>
    <row r="106" spans="1:99">
      <c r="A106">
        <v>3301012</v>
      </c>
      <c r="B106">
        <v>1012</v>
      </c>
      <c r="C106">
        <v>42989</v>
      </c>
      <c r="D106">
        <v>92457</v>
      </c>
      <c r="E106" t="s">
        <v>5820</v>
      </c>
      <c r="F106">
        <v>291606.7</v>
      </c>
      <c r="G106">
        <v>0</v>
      </c>
      <c r="H106">
        <v>30733.59</v>
      </c>
      <c r="I106">
        <v>613430.89</v>
      </c>
      <c r="J106">
        <v>0</v>
      </c>
      <c r="K106">
        <v>0</v>
      </c>
      <c r="L106">
        <v>0</v>
      </c>
      <c r="M106">
        <v>0</v>
      </c>
      <c r="N106">
        <v>0</v>
      </c>
      <c r="O106">
        <v>0</v>
      </c>
      <c r="P106">
        <v>0</v>
      </c>
      <c r="Q106">
        <v>34370.269999999997</v>
      </c>
      <c r="R106">
        <v>0</v>
      </c>
      <c r="S106">
        <v>0</v>
      </c>
      <c r="T106">
        <v>0</v>
      </c>
      <c r="U106">
        <v>2660</v>
      </c>
      <c r="V106">
        <v>1764.02</v>
      </c>
      <c r="X106">
        <v>0</v>
      </c>
      <c r="Y106">
        <v>0</v>
      </c>
      <c r="Z106">
        <v>0</v>
      </c>
      <c r="AA106">
        <v>0</v>
      </c>
      <c r="AB106">
        <v>0</v>
      </c>
      <c r="AC106">
        <v>0</v>
      </c>
      <c r="AD106">
        <v>0</v>
      </c>
      <c r="AE106">
        <v>348046.95</v>
      </c>
      <c r="AF106">
        <v>29926.65</v>
      </c>
      <c r="AG106">
        <v>47882.64</v>
      </c>
      <c r="AH106">
        <v>9576.5300000000007</v>
      </c>
      <c r="AI106">
        <v>8379.4599999999991</v>
      </c>
      <c r="AJ106">
        <v>0</v>
      </c>
      <c r="AK106">
        <v>7182.4</v>
      </c>
      <c r="AL106">
        <v>4788.26</v>
      </c>
      <c r="AM106">
        <v>5985.33</v>
      </c>
      <c r="AN106">
        <v>7182.4</v>
      </c>
      <c r="AO106">
        <v>7780.93</v>
      </c>
      <c r="AP106">
        <v>11970.66</v>
      </c>
      <c r="AQ106">
        <v>8678.73</v>
      </c>
      <c r="AR106">
        <v>2992.67</v>
      </c>
      <c r="AS106">
        <v>11970.66</v>
      </c>
      <c r="AT106">
        <v>29926.65</v>
      </c>
      <c r="AU106">
        <v>0</v>
      </c>
      <c r="AV106">
        <v>4489</v>
      </c>
      <c r="AW106">
        <v>5386.8</v>
      </c>
      <c r="AX106">
        <v>1197.07</v>
      </c>
      <c r="AY106">
        <v>0</v>
      </c>
      <c r="AZ106">
        <v>4788.26</v>
      </c>
      <c r="BA106">
        <v>4895</v>
      </c>
      <c r="BB106">
        <v>1197.07</v>
      </c>
      <c r="BC106">
        <v>1795.6</v>
      </c>
      <c r="BD106">
        <v>29926.65</v>
      </c>
      <c r="BE106">
        <v>1496.33</v>
      </c>
      <c r="BF106">
        <v>5985.32</v>
      </c>
      <c r="BG106">
        <v>0</v>
      </c>
      <c r="BH106">
        <v>0</v>
      </c>
      <c r="BI106">
        <v>24136.2</v>
      </c>
      <c r="BJ106">
        <v>0</v>
      </c>
      <c r="BK106">
        <v>0</v>
      </c>
      <c r="BL106">
        <v>4897.75</v>
      </c>
      <c r="BM106">
        <v>54869.79</v>
      </c>
      <c r="BN106">
        <v>24136.2</v>
      </c>
      <c r="BO106">
        <v>1000</v>
      </c>
      <c r="BP106">
        <v>0</v>
      </c>
      <c r="BQ106">
        <v>4897.75</v>
      </c>
      <c r="BR106">
        <v>0</v>
      </c>
      <c r="BS106">
        <v>109739.58</v>
      </c>
      <c r="BT106" t="s">
        <v>393</v>
      </c>
      <c r="BU106" s="381">
        <v>316267.65999999997</v>
      </c>
      <c r="BV106" s="381">
        <v>0</v>
      </c>
      <c r="BW106" s="381">
        <v>0</v>
      </c>
      <c r="BX106" s="259">
        <v>0</v>
      </c>
      <c r="BY106" s="259">
        <v>0</v>
      </c>
      <c r="BZ106" s="259">
        <v>0</v>
      </c>
      <c r="CA106">
        <v>652225.18000000005</v>
      </c>
      <c r="CB106">
        <v>627564.22</v>
      </c>
      <c r="CC106">
        <v>83903.74</v>
      </c>
      <c r="CD106">
        <v>114637.33</v>
      </c>
      <c r="CE106">
        <v>316267.65999999997</v>
      </c>
      <c r="CI106" s="381">
        <v>338021.99999999994</v>
      </c>
      <c r="CJ106" s="381">
        <v>40513.949999999997</v>
      </c>
      <c r="CL106" s="381">
        <f t="shared" si="25"/>
        <v>21754.339999999967</v>
      </c>
      <c r="CM106" s="381">
        <f t="shared" si="26"/>
        <v>40513.949999999997</v>
      </c>
      <c r="CO106" s="381">
        <v>495607.77999999974</v>
      </c>
      <c r="CP106" s="381">
        <v>45458.95</v>
      </c>
      <c r="CR106" s="381">
        <f>CL106</f>
        <v>21754.339999999967</v>
      </c>
      <c r="CT106" s="259">
        <f t="shared" si="43"/>
        <v>40513.949999999997</v>
      </c>
      <c r="CU106" s="259">
        <f t="shared" si="44"/>
        <v>0</v>
      </c>
    </row>
    <row r="107" spans="1:99">
      <c r="A107">
        <v>3302133</v>
      </c>
      <c r="B107">
        <v>2133</v>
      </c>
      <c r="C107">
        <v>43146</v>
      </c>
      <c r="D107">
        <v>92393</v>
      </c>
      <c r="E107" t="s">
        <v>5821</v>
      </c>
      <c r="F107">
        <v>452503.5</v>
      </c>
      <c r="G107">
        <v>0</v>
      </c>
      <c r="H107">
        <v>74791.5</v>
      </c>
      <c r="I107">
        <v>2442386.25</v>
      </c>
      <c r="J107">
        <v>0</v>
      </c>
      <c r="K107">
        <v>38533.75</v>
      </c>
      <c r="L107">
        <v>0</v>
      </c>
      <c r="M107">
        <v>268416.5</v>
      </c>
      <c r="N107">
        <v>3000</v>
      </c>
      <c r="O107">
        <v>0</v>
      </c>
      <c r="P107">
        <v>0</v>
      </c>
      <c r="Q107">
        <v>111022.29</v>
      </c>
      <c r="R107">
        <v>21348.51</v>
      </c>
      <c r="S107">
        <v>0</v>
      </c>
      <c r="T107">
        <v>0</v>
      </c>
      <c r="U107">
        <v>13036</v>
      </c>
      <c r="V107">
        <v>0</v>
      </c>
      <c r="X107">
        <v>0</v>
      </c>
      <c r="Y107">
        <v>0</v>
      </c>
      <c r="Z107">
        <v>0</v>
      </c>
      <c r="AA107">
        <v>0</v>
      </c>
      <c r="AB107">
        <v>0</v>
      </c>
      <c r="AC107">
        <v>17407.88</v>
      </c>
      <c r="AD107">
        <v>70238</v>
      </c>
      <c r="AE107">
        <v>1515386.13</v>
      </c>
      <c r="AF107">
        <v>130299.75</v>
      </c>
      <c r="AG107">
        <v>208479.61</v>
      </c>
      <c r="AH107">
        <v>41695.919999999998</v>
      </c>
      <c r="AI107">
        <v>36483.93</v>
      </c>
      <c r="AJ107">
        <v>0</v>
      </c>
      <c r="AK107">
        <v>31271.94</v>
      </c>
      <c r="AL107">
        <v>20847.96</v>
      </c>
      <c r="AM107">
        <v>26059.95</v>
      </c>
      <c r="AN107">
        <v>31271.94</v>
      </c>
      <c r="AO107">
        <v>33877.94</v>
      </c>
      <c r="AP107">
        <v>52119.9</v>
      </c>
      <c r="AQ107">
        <v>37786.93</v>
      </c>
      <c r="AR107">
        <v>13029.98</v>
      </c>
      <c r="AS107">
        <v>52119.9</v>
      </c>
      <c r="AT107">
        <v>130299.75</v>
      </c>
      <c r="AU107">
        <v>45024</v>
      </c>
      <c r="AV107">
        <v>19544.96</v>
      </c>
      <c r="AW107">
        <v>23453.96</v>
      </c>
      <c r="AX107">
        <v>5211.99</v>
      </c>
      <c r="AY107">
        <v>0</v>
      </c>
      <c r="AZ107">
        <v>20847.96</v>
      </c>
      <c r="BA107">
        <v>4895</v>
      </c>
      <c r="BB107">
        <v>5211.99</v>
      </c>
      <c r="BC107">
        <v>7817.99</v>
      </c>
      <c r="BD107">
        <v>130299.75</v>
      </c>
      <c r="BE107">
        <v>6514.99</v>
      </c>
      <c r="BF107">
        <v>26059.95</v>
      </c>
      <c r="BG107">
        <v>396258.74</v>
      </c>
      <c r="BH107">
        <v>0</v>
      </c>
      <c r="BI107">
        <v>0</v>
      </c>
      <c r="BJ107">
        <v>0</v>
      </c>
      <c r="BK107">
        <v>0</v>
      </c>
      <c r="BL107">
        <v>8635</v>
      </c>
      <c r="BM107">
        <v>6948.55</v>
      </c>
      <c r="BN107">
        <v>0</v>
      </c>
      <c r="BO107">
        <v>1000</v>
      </c>
      <c r="BP107">
        <v>0</v>
      </c>
      <c r="BQ107">
        <v>0</v>
      </c>
      <c r="BR107">
        <v>58213.75</v>
      </c>
      <c r="BS107">
        <v>0</v>
      </c>
      <c r="BT107" t="s">
        <v>394</v>
      </c>
      <c r="BU107" s="381">
        <v>385719.87</v>
      </c>
      <c r="BV107" s="381">
        <v>0</v>
      </c>
      <c r="BW107" s="381">
        <v>32161.3</v>
      </c>
      <c r="BX107" s="259">
        <v>0</v>
      </c>
      <c r="BY107" s="259">
        <v>0</v>
      </c>
      <c r="BZ107" s="259">
        <v>0</v>
      </c>
      <c r="CA107">
        <v>2985389.18</v>
      </c>
      <c r="CB107">
        <v>3052172.81</v>
      </c>
      <c r="CC107">
        <v>15583.55</v>
      </c>
      <c r="CD107">
        <v>58213.75</v>
      </c>
      <c r="CE107">
        <v>417881.17</v>
      </c>
      <c r="CI107" s="381">
        <v>385719.86999999994</v>
      </c>
      <c r="CJ107" s="381">
        <v>32161.299999999996</v>
      </c>
      <c r="CL107" s="381">
        <f t="shared" si="25"/>
        <v>0</v>
      </c>
      <c r="CM107" s="381">
        <f t="shared" si="26"/>
        <v>0</v>
      </c>
      <c r="CO107" s="381">
        <v>351829.37999999971</v>
      </c>
      <c r="CP107" s="381">
        <v>40863.799999999996</v>
      </c>
      <c r="CR107" s="381"/>
    </row>
    <row r="108" spans="1:99">
      <c r="A108">
        <v>3303322</v>
      </c>
      <c r="B108">
        <v>3322</v>
      </c>
      <c r="C108">
        <v>43113</v>
      </c>
      <c r="D108">
        <v>92236</v>
      </c>
      <c r="E108" t="s">
        <v>5822</v>
      </c>
      <c r="F108">
        <v>133769.20000000001</v>
      </c>
      <c r="G108">
        <v>0</v>
      </c>
      <c r="H108">
        <v>0</v>
      </c>
      <c r="I108">
        <v>1186152.3500000001</v>
      </c>
      <c r="J108">
        <v>0</v>
      </c>
      <c r="K108">
        <v>41138.449999999997</v>
      </c>
      <c r="L108">
        <v>0</v>
      </c>
      <c r="M108">
        <v>120340</v>
      </c>
      <c r="N108">
        <v>0</v>
      </c>
      <c r="O108">
        <v>0</v>
      </c>
      <c r="P108">
        <v>0</v>
      </c>
      <c r="Q108">
        <v>65523.47</v>
      </c>
      <c r="R108">
        <v>7290.91</v>
      </c>
      <c r="S108">
        <v>0</v>
      </c>
      <c r="T108">
        <v>0</v>
      </c>
      <c r="U108">
        <v>10077.870000000001</v>
      </c>
      <c r="V108">
        <v>0</v>
      </c>
      <c r="X108">
        <v>0</v>
      </c>
      <c r="Y108">
        <v>0</v>
      </c>
      <c r="Z108">
        <v>0</v>
      </c>
      <c r="AA108">
        <v>0</v>
      </c>
      <c r="AB108">
        <v>0</v>
      </c>
      <c r="AC108">
        <v>15160.5</v>
      </c>
      <c r="AD108">
        <v>45950</v>
      </c>
      <c r="AE108">
        <v>923811.41</v>
      </c>
      <c r="AF108">
        <v>79433.48</v>
      </c>
      <c r="AG108">
        <v>127093.57</v>
      </c>
      <c r="AH108">
        <v>25418.71</v>
      </c>
      <c r="AI108">
        <v>22241.38</v>
      </c>
      <c r="AJ108">
        <v>0</v>
      </c>
      <c r="AK108">
        <v>19064.04</v>
      </c>
      <c r="AL108">
        <v>12709.36</v>
      </c>
      <c r="AM108">
        <v>15886.7</v>
      </c>
      <c r="AN108">
        <v>19064.04</v>
      </c>
      <c r="AO108">
        <v>20652.71</v>
      </c>
      <c r="AP108">
        <v>31773.39</v>
      </c>
      <c r="AQ108">
        <v>23035.71</v>
      </c>
      <c r="AR108">
        <v>7943.35</v>
      </c>
      <c r="AS108">
        <v>31773.39</v>
      </c>
      <c r="AT108">
        <v>79433.48</v>
      </c>
      <c r="AU108">
        <v>3704.83</v>
      </c>
      <c r="AV108">
        <v>11915.02</v>
      </c>
      <c r="AW108">
        <v>14298.03</v>
      </c>
      <c r="AX108">
        <v>3177.34</v>
      </c>
      <c r="AY108">
        <v>0</v>
      </c>
      <c r="AZ108">
        <v>12709.36</v>
      </c>
      <c r="BA108">
        <v>4895</v>
      </c>
      <c r="BB108">
        <v>3177.34</v>
      </c>
      <c r="BC108">
        <v>4766.01</v>
      </c>
      <c r="BD108">
        <v>79433.48</v>
      </c>
      <c r="BE108">
        <v>3971.67</v>
      </c>
      <c r="BF108">
        <v>15886.71</v>
      </c>
      <c r="BG108">
        <v>0</v>
      </c>
      <c r="BH108">
        <v>0</v>
      </c>
      <c r="BI108">
        <v>0</v>
      </c>
      <c r="BJ108">
        <v>0</v>
      </c>
      <c r="BK108">
        <v>0</v>
      </c>
      <c r="BL108">
        <v>7000.29</v>
      </c>
      <c r="BM108">
        <v>13482.24</v>
      </c>
      <c r="BN108">
        <v>0</v>
      </c>
      <c r="BO108">
        <v>1000</v>
      </c>
      <c r="BP108">
        <v>0</v>
      </c>
      <c r="BQ108">
        <v>7000.29</v>
      </c>
      <c r="BR108">
        <v>0</v>
      </c>
      <c r="BS108">
        <v>0</v>
      </c>
      <c r="BT108" t="s">
        <v>397</v>
      </c>
      <c r="BU108" s="381">
        <v>28133.24</v>
      </c>
      <c r="BV108" s="381">
        <v>0</v>
      </c>
      <c r="BW108" s="381">
        <v>13482.24</v>
      </c>
      <c r="BX108" s="259">
        <v>0</v>
      </c>
      <c r="BY108" s="259">
        <v>0</v>
      </c>
      <c r="BZ108" s="259">
        <v>0</v>
      </c>
      <c r="CA108">
        <v>1491633.55</v>
      </c>
      <c r="CB108">
        <v>1597269.51</v>
      </c>
      <c r="CC108">
        <v>20482.53</v>
      </c>
      <c r="CD108">
        <v>7000.29</v>
      </c>
      <c r="CE108">
        <v>41615.480000000003</v>
      </c>
      <c r="CI108" s="381">
        <v>28133.239999999845</v>
      </c>
      <c r="CJ108" s="381">
        <v>13482.24</v>
      </c>
      <c r="CL108" s="381">
        <f t="shared" si="25"/>
        <v>-1.5643308870494366E-10</v>
      </c>
      <c r="CM108" s="381">
        <f t="shared" si="26"/>
        <v>0</v>
      </c>
      <c r="CO108" s="381">
        <v>64079.089999999705</v>
      </c>
      <c r="CP108" s="381">
        <v>13482.24</v>
      </c>
      <c r="CR108" s="381"/>
      <c r="CS108" s="381">
        <f>CL108</f>
        <v>-1.5643308870494366E-10</v>
      </c>
    </row>
    <row r="109" spans="1:99">
      <c r="A109">
        <v>3302406</v>
      </c>
      <c r="B109">
        <v>2406</v>
      </c>
      <c r="C109">
        <v>43037</v>
      </c>
      <c r="D109">
        <v>92250</v>
      </c>
      <c r="E109" t="s">
        <v>5823</v>
      </c>
      <c r="F109">
        <v>280296.3</v>
      </c>
      <c r="G109">
        <v>0</v>
      </c>
      <c r="H109">
        <v>88499.83</v>
      </c>
      <c r="I109">
        <v>1197041.29</v>
      </c>
      <c r="J109">
        <v>0</v>
      </c>
      <c r="K109">
        <v>33632</v>
      </c>
      <c r="L109">
        <v>0</v>
      </c>
      <c r="M109">
        <v>153851</v>
      </c>
      <c r="N109">
        <v>1056.98</v>
      </c>
      <c r="O109">
        <v>0</v>
      </c>
      <c r="P109">
        <v>0</v>
      </c>
      <c r="Q109">
        <v>0</v>
      </c>
      <c r="R109">
        <v>0</v>
      </c>
      <c r="S109">
        <v>0</v>
      </c>
      <c r="T109">
        <v>0</v>
      </c>
      <c r="U109">
        <v>49470.53</v>
      </c>
      <c r="V109">
        <v>0</v>
      </c>
      <c r="X109">
        <v>0</v>
      </c>
      <c r="Y109">
        <v>0</v>
      </c>
      <c r="Z109">
        <v>0</v>
      </c>
      <c r="AA109">
        <v>0</v>
      </c>
      <c r="AB109">
        <v>0</v>
      </c>
      <c r="AC109">
        <v>25366.880000000001</v>
      </c>
      <c r="AD109">
        <v>36468</v>
      </c>
      <c r="AE109">
        <v>896766.03</v>
      </c>
      <c r="AF109">
        <v>77108</v>
      </c>
      <c r="AG109">
        <v>123372.8</v>
      </c>
      <c r="AH109">
        <v>24674.560000000001</v>
      </c>
      <c r="AI109">
        <v>21590.240000000002</v>
      </c>
      <c r="AJ109">
        <v>0</v>
      </c>
      <c r="AK109">
        <v>18505.919999999998</v>
      </c>
      <c r="AL109">
        <v>12337.28</v>
      </c>
      <c r="AM109">
        <v>15421.6</v>
      </c>
      <c r="AN109">
        <v>18505.919999999998</v>
      </c>
      <c r="AO109">
        <v>20048.080000000002</v>
      </c>
      <c r="AP109">
        <v>30843.200000000001</v>
      </c>
      <c r="AQ109">
        <v>22361.32</v>
      </c>
      <c r="AR109">
        <v>7710.8</v>
      </c>
      <c r="AS109">
        <v>30843.200000000001</v>
      </c>
      <c r="AT109">
        <v>77108</v>
      </c>
      <c r="AU109">
        <v>12359.45</v>
      </c>
      <c r="AV109">
        <v>11566.2</v>
      </c>
      <c r="AW109">
        <v>13879.44</v>
      </c>
      <c r="AX109">
        <v>3084.32</v>
      </c>
      <c r="AY109">
        <v>0</v>
      </c>
      <c r="AZ109">
        <v>12337.28</v>
      </c>
      <c r="BA109">
        <v>4895</v>
      </c>
      <c r="BB109">
        <v>3084.32</v>
      </c>
      <c r="BC109">
        <v>4626.4799999999996</v>
      </c>
      <c r="BD109">
        <v>77108</v>
      </c>
      <c r="BE109">
        <v>3855.4</v>
      </c>
      <c r="BF109">
        <v>15421.6</v>
      </c>
      <c r="BG109">
        <v>0</v>
      </c>
      <c r="BH109">
        <v>0</v>
      </c>
      <c r="BI109">
        <v>53911.24</v>
      </c>
      <c r="BJ109">
        <v>0</v>
      </c>
      <c r="BK109">
        <v>0</v>
      </c>
      <c r="BL109">
        <v>6283.75</v>
      </c>
      <c r="BM109">
        <v>0</v>
      </c>
      <c r="BN109">
        <v>53911.24</v>
      </c>
      <c r="BO109">
        <v>1000</v>
      </c>
      <c r="BP109">
        <v>0</v>
      </c>
      <c r="BQ109">
        <v>0</v>
      </c>
      <c r="BR109">
        <v>0</v>
      </c>
      <c r="BS109">
        <v>148694.82</v>
      </c>
      <c r="BT109" t="s">
        <v>398</v>
      </c>
      <c r="BU109" s="381">
        <v>163857.29999999999</v>
      </c>
      <c r="BV109" s="381">
        <v>0</v>
      </c>
      <c r="BW109" s="381">
        <v>0</v>
      </c>
      <c r="BX109" s="259">
        <v>0</v>
      </c>
      <c r="BY109" s="259">
        <v>0</v>
      </c>
      <c r="BZ109" s="259">
        <v>0</v>
      </c>
      <c r="CA109">
        <v>1496886.68</v>
      </c>
      <c r="CB109">
        <v>1613325.68</v>
      </c>
      <c r="CC109">
        <v>60194.99</v>
      </c>
      <c r="CD109">
        <v>148694.82</v>
      </c>
      <c r="CE109">
        <v>163857.29999999999</v>
      </c>
      <c r="CI109" s="381">
        <v>219348</v>
      </c>
      <c r="CJ109" s="381">
        <v>62246</v>
      </c>
      <c r="CL109" s="381">
        <f t="shared" si="25"/>
        <v>55490.700000000012</v>
      </c>
      <c r="CM109" s="381">
        <f t="shared" si="26"/>
        <v>62246</v>
      </c>
      <c r="CO109" s="381">
        <v>192585.37999999989</v>
      </c>
      <c r="CP109" s="381">
        <v>8217</v>
      </c>
      <c r="CR109" s="381">
        <f t="shared" ref="CR109:CR110" si="45">CL109</f>
        <v>55490.700000000012</v>
      </c>
      <c r="CT109" s="259">
        <f t="shared" ref="CT109:CT110" si="46">IF(CM109&gt;0,CM109,0)</f>
        <v>62246</v>
      </c>
      <c r="CU109" s="259">
        <f t="shared" ref="CU109:CU110" si="47">IF(CM109&lt;0,CM109,0)</f>
        <v>0</v>
      </c>
    </row>
    <row r="110" spans="1:99">
      <c r="A110">
        <v>3302416</v>
      </c>
      <c r="B110">
        <v>2416</v>
      </c>
      <c r="C110">
        <v>43066</v>
      </c>
      <c r="D110">
        <v>92254</v>
      </c>
      <c r="E110" t="s">
        <v>5824</v>
      </c>
      <c r="F110">
        <v>-24451.4</v>
      </c>
      <c r="G110">
        <v>0</v>
      </c>
      <c r="H110">
        <v>53905.17</v>
      </c>
      <c r="I110">
        <v>1720302.15</v>
      </c>
      <c r="J110">
        <v>0</v>
      </c>
      <c r="K110">
        <v>45008.33</v>
      </c>
      <c r="L110">
        <v>0</v>
      </c>
      <c r="M110">
        <v>61380</v>
      </c>
      <c r="N110">
        <v>13370.79</v>
      </c>
      <c r="O110">
        <v>1200</v>
      </c>
      <c r="P110">
        <v>0</v>
      </c>
      <c r="Q110">
        <v>229248.51</v>
      </c>
      <c r="R110">
        <v>56120.55</v>
      </c>
      <c r="S110">
        <v>0</v>
      </c>
      <c r="T110">
        <v>0</v>
      </c>
      <c r="U110">
        <v>38983.620000000003</v>
      </c>
      <c r="V110">
        <v>28526.93</v>
      </c>
      <c r="X110">
        <v>0</v>
      </c>
      <c r="Y110">
        <v>0</v>
      </c>
      <c r="Z110">
        <v>0</v>
      </c>
      <c r="AA110">
        <v>0</v>
      </c>
      <c r="AB110">
        <v>0</v>
      </c>
      <c r="AC110">
        <v>5860.12</v>
      </c>
      <c r="AD110">
        <v>93285</v>
      </c>
      <c r="AE110">
        <v>1290176.49</v>
      </c>
      <c r="AF110">
        <v>110935.21</v>
      </c>
      <c r="AG110">
        <v>177496.34</v>
      </c>
      <c r="AH110">
        <v>35499.269999999997</v>
      </c>
      <c r="AI110">
        <v>31061.86</v>
      </c>
      <c r="AJ110">
        <v>0</v>
      </c>
      <c r="AK110">
        <v>26624.45</v>
      </c>
      <c r="AL110">
        <v>17749.63</v>
      </c>
      <c r="AM110">
        <v>22187.040000000001</v>
      </c>
      <c r="AN110">
        <v>26624.45</v>
      </c>
      <c r="AO110">
        <v>28843.15</v>
      </c>
      <c r="AP110">
        <v>44374.080000000002</v>
      </c>
      <c r="AQ110">
        <v>32171.21</v>
      </c>
      <c r="AR110">
        <v>11093.52</v>
      </c>
      <c r="AS110">
        <v>44374.080000000002</v>
      </c>
      <c r="AT110">
        <v>110935.21</v>
      </c>
      <c r="AU110">
        <v>31645.439999999999</v>
      </c>
      <c r="AV110">
        <v>16640.28</v>
      </c>
      <c r="AW110">
        <v>19968.34</v>
      </c>
      <c r="AX110">
        <v>4437.41</v>
      </c>
      <c r="AY110">
        <v>0</v>
      </c>
      <c r="AZ110">
        <v>17749.63</v>
      </c>
      <c r="BA110">
        <v>4895</v>
      </c>
      <c r="BB110">
        <v>4437.41</v>
      </c>
      <c r="BC110">
        <v>6656.11</v>
      </c>
      <c r="BD110">
        <v>110935.21</v>
      </c>
      <c r="BE110">
        <v>5546.76</v>
      </c>
      <c r="BF110">
        <v>22187.05</v>
      </c>
      <c r="BG110">
        <v>0</v>
      </c>
      <c r="BH110">
        <v>0</v>
      </c>
      <c r="BI110">
        <v>0</v>
      </c>
      <c r="BJ110">
        <v>0</v>
      </c>
      <c r="BK110">
        <v>0</v>
      </c>
      <c r="BL110">
        <v>7780</v>
      </c>
      <c r="BM110">
        <v>0</v>
      </c>
      <c r="BN110">
        <v>0</v>
      </c>
      <c r="BO110">
        <v>1000</v>
      </c>
      <c r="BP110">
        <v>0</v>
      </c>
      <c r="BQ110">
        <v>0</v>
      </c>
      <c r="BR110">
        <v>34172.18</v>
      </c>
      <c r="BS110">
        <v>21754.48</v>
      </c>
      <c r="BT110" t="s">
        <v>399</v>
      </c>
      <c r="BU110" s="381">
        <v>13589.97</v>
      </c>
      <c r="BV110" s="381">
        <v>0</v>
      </c>
      <c r="BW110" s="381">
        <v>5758.51</v>
      </c>
      <c r="BX110" s="259">
        <v>0</v>
      </c>
      <c r="BY110" s="259">
        <v>0</v>
      </c>
      <c r="BZ110" s="259">
        <v>0</v>
      </c>
      <c r="CA110">
        <v>2293286</v>
      </c>
      <c r="CB110">
        <v>2255244.63</v>
      </c>
      <c r="CC110">
        <v>7780</v>
      </c>
      <c r="CD110">
        <v>55926.66</v>
      </c>
      <c r="CE110">
        <v>19348.48</v>
      </c>
      <c r="CI110" s="381">
        <v>42262</v>
      </c>
      <c r="CJ110" s="381">
        <v>5759</v>
      </c>
      <c r="CL110" s="381">
        <f t="shared" si="25"/>
        <v>28672.03</v>
      </c>
      <c r="CM110" s="381">
        <f t="shared" si="26"/>
        <v>0.48999999999978172</v>
      </c>
      <c r="CO110" s="381">
        <v>57712.910000000149</v>
      </c>
      <c r="CP110" s="381">
        <v>19658</v>
      </c>
      <c r="CR110" s="381">
        <f t="shared" si="45"/>
        <v>28672.03</v>
      </c>
      <c r="CT110" s="259">
        <f t="shared" si="46"/>
        <v>0.48999999999978172</v>
      </c>
      <c r="CU110" s="259">
        <f t="shared" si="47"/>
        <v>0</v>
      </c>
    </row>
    <row r="111" spans="1:99">
      <c r="A111">
        <v>3303003</v>
      </c>
      <c r="B111">
        <v>3003</v>
      </c>
      <c r="C111">
        <v>43110</v>
      </c>
      <c r="D111">
        <v>92211</v>
      </c>
      <c r="E111" t="s">
        <v>5825</v>
      </c>
      <c r="F111">
        <v>113994.6</v>
      </c>
      <c r="G111">
        <v>0</v>
      </c>
      <c r="H111">
        <v>37786.720000000001</v>
      </c>
      <c r="I111">
        <v>988776.45</v>
      </c>
      <c r="J111">
        <v>0</v>
      </c>
      <c r="K111">
        <v>24675</v>
      </c>
      <c r="L111">
        <v>0</v>
      </c>
      <c r="M111">
        <v>40225.5</v>
      </c>
      <c r="N111">
        <v>856.93</v>
      </c>
      <c r="O111">
        <v>0</v>
      </c>
      <c r="P111">
        <v>0</v>
      </c>
      <c r="Q111">
        <v>83860.83</v>
      </c>
      <c r="R111">
        <v>0</v>
      </c>
      <c r="S111">
        <v>0</v>
      </c>
      <c r="T111">
        <v>0</v>
      </c>
      <c r="U111">
        <v>141933.23000000001</v>
      </c>
      <c r="V111">
        <v>0</v>
      </c>
      <c r="X111">
        <v>0</v>
      </c>
      <c r="Y111">
        <v>0</v>
      </c>
      <c r="Z111">
        <v>0</v>
      </c>
      <c r="AA111">
        <v>0</v>
      </c>
      <c r="AB111">
        <v>0</v>
      </c>
      <c r="AC111">
        <v>2227.88</v>
      </c>
      <c r="AD111">
        <v>52852</v>
      </c>
      <c r="AE111">
        <v>744223.76</v>
      </c>
      <c r="AF111">
        <v>63991.73</v>
      </c>
      <c r="AG111">
        <v>102386.76</v>
      </c>
      <c r="AH111">
        <v>20477.349999999999</v>
      </c>
      <c r="AI111">
        <v>17917.68</v>
      </c>
      <c r="AJ111">
        <v>0</v>
      </c>
      <c r="AK111">
        <v>15358.01</v>
      </c>
      <c r="AL111">
        <v>10238.68</v>
      </c>
      <c r="AM111">
        <v>12798.35</v>
      </c>
      <c r="AN111">
        <v>15358.01</v>
      </c>
      <c r="AO111">
        <v>16637.849999999999</v>
      </c>
      <c r="AP111">
        <v>25596.69</v>
      </c>
      <c r="AQ111">
        <v>18557.599999999999</v>
      </c>
      <c r="AR111">
        <v>6399.17</v>
      </c>
      <c r="AS111">
        <v>25596.69</v>
      </c>
      <c r="AT111">
        <v>63991.73</v>
      </c>
      <c r="AU111">
        <v>49289.7</v>
      </c>
      <c r="AV111">
        <v>9598.76</v>
      </c>
      <c r="AW111">
        <v>11518.51</v>
      </c>
      <c r="AX111">
        <v>2559.67</v>
      </c>
      <c r="AY111">
        <v>0</v>
      </c>
      <c r="AZ111">
        <v>10238.68</v>
      </c>
      <c r="BA111">
        <v>4895</v>
      </c>
      <c r="BB111">
        <v>2559.67</v>
      </c>
      <c r="BC111">
        <v>3839.5</v>
      </c>
      <c r="BD111">
        <v>63991.73</v>
      </c>
      <c r="BE111">
        <v>3199.59</v>
      </c>
      <c r="BF111">
        <v>12798.33</v>
      </c>
      <c r="BG111">
        <v>0</v>
      </c>
      <c r="BH111">
        <v>0</v>
      </c>
      <c r="BI111">
        <v>28412.5</v>
      </c>
      <c r="BJ111">
        <v>0</v>
      </c>
      <c r="BK111">
        <v>0</v>
      </c>
      <c r="BL111">
        <v>6956.55</v>
      </c>
      <c r="BM111">
        <v>0</v>
      </c>
      <c r="BN111">
        <v>28412.5</v>
      </c>
      <c r="BO111">
        <v>1000</v>
      </c>
      <c r="BP111">
        <v>0</v>
      </c>
      <c r="BQ111">
        <v>6956.55</v>
      </c>
      <c r="BR111">
        <v>0</v>
      </c>
      <c r="BS111">
        <v>66199.22</v>
      </c>
      <c r="BT111" t="s">
        <v>400</v>
      </c>
      <c r="BU111" s="381">
        <v>86970.72</v>
      </c>
      <c r="BV111" s="381">
        <v>0</v>
      </c>
      <c r="BW111" s="381">
        <v>0</v>
      </c>
      <c r="BX111" s="259">
        <v>0</v>
      </c>
      <c r="BY111" s="259">
        <v>0</v>
      </c>
      <c r="BZ111" s="259">
        <v>0</v>
      </c>
      <c r="CA111">
        <v>1335407.82</v>
      </c>
      <c r="CB111">
        <v>1362431.7</v>
      </c>
      <c r="CC111">
        <v>35369.050000000003</v>
      </c>
      <c r="CD111">
        <v>73155.77</v>
      </c>
      <c r="CE111">
        <v>86970.72</v>
      </c>
      <c r="CI111" s="381">
        <v>86970.719999999841</v>
      </c>
      <c r="CJ111" s="381">
        <v>0</v>
      </c>
      <c r="CL111" s="381">
        <f t="shared" si="25"/>
        <v>-1.6007106751203537E-10</v>
      </c>
      <c r="CM111" s="381">
        <f t="shared" si="26"/>
        <v>0</v>
      </c>
      <c r="CO111" s="381">
        <v>0</v>
      </c>
      <c r="CP111" s="381">
        <v>0</v>
      </c>
      <c r="CR111" s="381"/>
      <c r="CS111" s="381">
        <f>CL111</f>
        <v>-1.6007106751203537E-10</v>
      </c>
    </row>
    <row r="112" spans="1:99">
      <c r="A112">
        <v>3304245</v>
      </c>
      <c r="B112">
        <v>4245</v>
      </c>
      <c r="C112">
        <v>43022</v>
      </c>
      <c r="D112">
        <v>92143</v>
      </c>
      <c r="E112" t="s">
        <v>5826</v>
      </c>
      <c r="F112">
        <v>4442715</v>
      </c>
      <c r="G112">
        <v>0</v>
      </c>
      <c r="H112">
        <v>84314.44</v>
      </c>
      <c r="I112">
        <v>9555015.9800000004</v>
      </c>
      <c r="J112">
        <v>1421250</v>
      </c>
      <c r="K112">
        <v>114812.61</v>
      </c>
      <c r="L112">
        <v>0</v>
      </c>
      <c r="M112">
        <v>729675.5</v>
      </c>
      <c r="N112">
        <v>10798.51</v>
      </c>
      <c r="O112">
        <v>0</v>
      </c>
      <c r="P112">
        <v>0</v>
      </c>
      <c r="Q112">
        <v>546303.47</v>
      </c>
      <c r="R112">
        <v>6580</v>
      </c>
      <c r="S112">
        <v>0</v>
      </c>
      <c r="T112">
        <v>0</v>
      </c>
      <c r="U112">
        <v>24669.45</v>
      </c>
      <c r="V112">
        <v>0</v>
      </c>
      <c r="X112">
        <v>0</v>
      </c>
      <c r="Y112">
        <v>0</v>
      </c>
      <c r="Z112">
        <v>0</v>
      </c>
      <c r="AA112">
        <v>0</v>
      </c>
      <c r="AB112">
        <v>0</v>
      </c>
      <c r="AC112">
        <v>159821.63</v>
      </c>
      <c r="AD112">
        <v>0</v>
      </c>
      <c r="AE112">
        <v>7273289.1900000004</v>
      </c>
      <c r="AF112">
        <v>627007.68999999994</v>
      </c>
      <c r="AG112">
        <v>1003212.3</v>
      </c>
      <c r="AH112">
        <v>200642.46</v>
      </c>
      <c r="AI112">
        <v>175562.15</v>
      </c>
      <c r="AJ112">
        <v>0</v>
      </c>
      <c r="AK112">
        <v>150481.85</v>
      </c>
      <c r="AL112">
        <v>100321.23</v>
      </c>
      <c r="AM112">
        <v>125401.54</v>
      </c>
      <c r="AN112">
        <v>150481.85</v>
      </c>
      <c r="AO112">
        <v>163022</v>
      </c>
      <c r="AP112">
        <v>250803.08</v>
      </c>
      <c r="AQ112">
        <v>181832.23</v>
      </c>
      <c r="AR112">
        <v>62700.77</v>
      </c>
      <c r="AS112">
        <v>250803.08</v>
      </c>
      <c r="AT112">
        <v>627007.68999999994</v>
      </c>
      <c r="AU112">
        <v>195018.23999999999</v>
      </c>
      <c r="AV112">
        <v>94051.15</v>
      </c>
      <c r="AW112">
        <v>112861.38</v>
      </c>
      <c r="AX112">
        <v>25080.31</v>
      </c>
      <c r="AY112">
        <v>18810.23</v>
      </c>
      <c r="AZ112">
        <v>100321.23</v>
      </c>
      <c r="BA112">
        <v>4895</v>
      </c>
      <c r="BB112">
        <v>25080.31</v>
      </c>
      <c r="BC112">
        <v>37620.46</v>
      </c>
      <c r="BD112">
        <v>627007.68999999994</v>
      </c>
      <c r="BE112">
        <v>31350.38</v>
      </c>
      <c r="BF112">
        <v>125401.52</v>
      </c>
      <c r="BG112">
        <v>0</v>
      </c>
      <c r="BH112">
        <v>0</v>
      </c>
      <c r="BI112">
        <v>0</v>
      </c>
      <c r="BJ112">
        <v>0</v>
      </c>
      <c r="BK112">
        <v>0</v>
      </c>
      <c r="BL112">
        <v>29709.06</v>
      </c>
      <c r="BM112">
        <v>0</v>
      </c>
      <c r="BN112">
        <v>0</v>
      </c>
      <c r="BO112">
        <v>1000</v>
      </c>
      <c r="BP112">
        <v>0</v>
      </c>
      <c r="BQ112">
        <v>0</v>
      </c>
      <c r="BR112">
        <v>0</v>
      </c>
      <c r="BS112">
        <v>0</v>
      </c>
      <c r="BT112" t="s">
        <v>401</v>
      </c>
      <c r="BU112" s="381">
        <v>4271575.1399999997</v>
      </c>
      <c r="BV112" s="381">
        <v>0</v>
      </c>
      <c r="BW112" s="381">
        <v>114023.5</v>
      </c>
      <c r="BX112" s="259">
        <v>0</v>
      </c>
      <c r="BY112" s="259">
        <v>0</v>
      </c>
      <c r="BZ112" s="259">
        <v>0</v>
      </c>
      <c r="CA112">
        <v>12568927.15</v>
      </c>
      <c r="CB112">
        <v>12740067.01</v>
      </c>
      <c r="CC112">
        <v>29709.06</v>
      </c>
      <c r="CD112">
        <v>0</v>
      </c>
      <c r="CE112">
        <v>4385598.6399999997</v>
      </c>
      <c r="CI112" s="381">
        <v>4271575.1399999997</v>
      </c>
      <c r="CJ112" s="381">
        <v>114023.5</v>
      </c>
      <c r="CL112" s="381">
        <f t="shared" si="25"/>
        <v>0</v>
      </c>
      <c r="CM112" s="381">
        <f t="shared" si="26"/>
        <v>0</v>
      </c>
      <c r="CO112" s="381">
        <v>3970910.9200000027</v>
      </c>
      <c r="CP112" s="381">
        <v>144115.06</v>
      </c>
      <c r="CR112" s="381"/>
    </row>
    <row r="113" spans="1:99">
      <c r="A113">
        <v>3302142</v>
      </c>
      <c r="B113">
        <v>2142</v>
      </c>
      <c r="C113">
        <v>43160</v>
      </c>
      <c r="D113">
        <v>92397</v>
      </c>
      <c r="E113" t="s">
        <v>5827</v>
      </c>
      <c r="F113">
        <v>1062052</v>
      </c>
      <c r="G113">
        <v>0</v>
      </c>
      <c r="H113">
        <v>151356.85999999999</v>
      </c>
      <c r="I113">
        <v>2577509.11</v>
      </c>
      <c r="J113">
        <v>0</v>
      </c>
      <c r="K113">
        <v>146915</v>
      </c>
      <c r="L113">
        <v>0</v>
      </c>
      <c r="M113">
        <v>305551</v>
      </c>
      <c r="N113">
        <v>13027.72</v>
      </c>
      <c r="O113">
        <v>0</v>
      </c>
      <c r="P113">
        <v>0</v>
      </c>
      <c r="Q113">
        <v>169832.93</v>
      </c>
      <c r="R113">
        <v>0</v>
      </c>
      <c r="S113">
        <v>0</v>
      </c>
      <c r="T113">
        <v>0</v>
      </c>
      <c r="U113">
        <v>12448.21</v>
      </c>
      <c r="V113">
        <v>0</v>
      </c>
      <c r="X113">
        <v>0</v>
      </c>
      <c r="Y113">
        <v>0</v>
      </c>
      <c r="Z113">
        <v>0</v>
      </c>
      <c r="AA113">
        <v>0</v>
      </c>
      <c r="AB113">
        <v>0</v>
      </c>
      <c r="AC113">
        <v>51442.5</v>
      </c>
      <c r="AD113">
        <v>67948</v>
      </c>
      <c r="AE113">
        <v>1846721.68</v>
      </c>
      <c r="AF113">
        <v>158789.48000000001</v>
      </c>
      <c r="AG113">
        <v>254063.17</v>
      </c>
      <c r="AH113">
        <v>50812.63</v>
      </c>
      <c r="AI113">
        <v>44461.06</v>
      </c>
      <c r="AJ113">
        <v>0</v>
      </c>
      <c r="AK113">
        <v>38109.480000000003</v>
      </c>
      <c r="AL113">
        <v>25406.32</v>
      </c>
      <c r="AM113">
        <v>31757.9</v>
      </c>
      <c r="AN113">
        <v>38109.480000000003</v>
      </c>
      <c r="AO113">
        <v>41285.269999999997</v>
      </c>
      <c r="AP113">
        <v>63515.79</v>
      </c>
      <c r="AQ113">
        <v>46048.95</v>
      </c>
      <c r="AR113">
        <v>15878.95</v>
      </c>
      <c r="AS113">
        <v>63515.79</v>
      </c>
      <c r="AT113">
        <v>158789.48000000001</v>
      </c>
      <c r="AU113">
        <v>23115.16</v>
      </c>
      <c r="AV113">
        <v>23818.42</v>
      </c>
      <c r="AW113">
        <v>28582.11</v>
      </c>
      <c r="AX113">
        <v>6351.58</v>
      </c>
      <c r="AY113">
        <v>0</v>
      </c>
      <c r="AZ113">
        <v>25406.32</v>
      </c>
      <c r="BA113">
        <v>4895</v>
      </c>
      <c r="BB113">
        <v>6351.58</v>
      </c>
      <c r="BC113">
        <v>9527.3700000000008</v>
      </c>
      <c r="BD113">
        <v>158789.48000000001</v>
      </c>
      <c r="BE113">
        <v>7939.47</v>
      </c>
      <c r="BF113">
        <v>31757.89</v>
      </c>
      <c r="BG113">
        <v>0</v>
      </c>
      <c r="BH113">
        <v>0</v>
      </c>
      <c r="BI113">
        <v>80142.19</v>
      </c>
      <c r="BJ113">
        <v>0</v>
      </c>
      <c r="BK113">
        <v>0</v>
      </c>
      <c r="BL113">
        <v>8743</v>
      </c>
      <c r="BM113">
        <v>0</v>
      </c>
      <c r="BN113">
        <v>80142.19</v>
      </c>
      <c r="BO113">
        <v>1000</v>
      </c>
      <c r="BP113">
        <v>0</v>
      </c>
      <c r="BQ113">
        <v>8743</v>
      </c>
      <c r="BR113">
        <v>13758</v>
      </c>
      <c r="BS113">
        <v>217741.05</v>
      </c>
      <c r="BT113" t="s">
        <v>403</v>
      </c>
      <c r="BU113" s="381">
        <v>1122784.47</v>
      </c>
      <c r="BV113" s="381">
        <v>0</v>
      </c>
      <c r="BW113" s="381">
        <v>0</v>
      </c>
      <c r="BX113" s="259">
        <v>0</v>
      </c>
      <c r="BY113" s="259">
        <v>0</v>
      </c>
      <c r="BZ113" s="259">
        <v>0</v>
      </c>
      <c r="CA113">
        <v>3344674.47</v>
      </c>
      <c r="CB113">
        <v>3283942</v>
      </c>
      <c r="CC113">
        <v>88885.19</v>
      </c>
      <c r="CD113">
        <v>240242.05</v>
      </c>
      <c r="CE113">
        <v>1122784.47</v>
      </c>
      <c r="CI113" s="381">
        <v>1122784.47</v>
      </c>
      <c r="CJ113" s="381">
        <v>0</v>
      </c>
      <c r="CL113" s="381">
        <f t="shared" si="25"/>
        <v>0</v>
      </c>
      <c r="CM113" s="381">
        <f t="shared" si="26"/>
        <v>0</v>
      </c>
      <c r="CO113" s="381">
        <v>1177180.0599999989</v>
      </c>
      <c r="CP113" s="381">
        <v>29289</v>
      </c>
      <c r="CR113" s="381"/>
    </row>
    <row r="114" spans="1:99">
      <c r="A114">
        <v>3302457</v>
      </c>
      <c r="B114">
        <v>2457</v>
      </c>
      <c r="C114">
        <v>43171</v>
      </c>
      <c r="D114">
        <v>92282</v>
      </c>
      <c r="E114" t="s">
        <v>5828</v>
      </c>
      <c r="F114">
        <v>830017</v>
      </c>
      <c r="G114">
        <v>0</v>
      </c>
      <c r="H114">
        <v>162874.9</v>
      </c>
      <c r="I114">
        <v>2407136.7200000002</v>
      </c>
      <c r="J114">
        <v>0</v>
      </c>
      <c r="K114">
        <v>260161.29</v>
      </c>
      <c r="L114">
        <v>0</v>
      </c>
      <c r="M114">
        <v>242985.5</v>
      </c>
      <c r="N114">
        <v>800</v>
      </c>
      <c r="O114">
        <v>0</v>
      </c>
      <c r="P114">
        <v>0</v>
      </c>
      <c r="Q114">
        <v>103560.67</v>
      </c>
      <c r="R114">
        <v>0</v>
      </c>
      <c r="S114">
        <v>0</v>
      </c>
      <c r="T114">
        <v>0</v>
      </c>
      <c r="U114">
        <v>5534.03</v>
      </c>
      <c r="V114">
        <v>0</v>
      </c>
      <c r="X114">
        <v>0</v>
      </c>
      <c r="Y114">
        <v>0</v>
      </c>
      <c r="Z114">
        <v>0</v>
      </c>
      <c r="AA114">
        <v>0</v>
      </c>
      <c r="AB114">
        <v>0</v>
      </c>
      <c r="AC114">
        <v>22228.44</v>
      </c>
      <c r="AD114">
        <v>76821</v>
      </c>
      <c r="AE114">
        <v>1685924.97</v>
      </c>
      <c r="AF114">
        <v>144963.45000000001</v>
      </c>
      <c r="AG114">
        <v>231941.53</v>
      </c>
      <c r="AH114">
        <v>46388.31</v>
      </c>
      <c r="AI114">
        <v>40589.769999999997</v>
      </c>
      <c r="AJ114">
        <v>0</v>
      </c>
      <c r="AK114">
        <v>34791.230000000003</v>
      </c>
      <c r="AL114">
        <v>23194.15</v>
      </c>
      <c r="AM114">
        <v>28992.69</v>
      </c>
      <c r="AN114">
        <v>34791.230000000003</v>
      </c>
      <c r="AO114">
        <v>37690.5</v>
      </c>
      <c r="AP114">
        <v>57985.38</v>
      </c>
      <c r="AQ114">
        <v>42039.4</v>
      </c>
      <c r="AR114">
        <v>14496.35</v>
      </c>
      <c r="AS114">
        <v>57985.38</v>
      </c>
      <c r="AT114">
        <v>144963.45000000001</v>
      </c>
      <c r="AU114">
        <v>31799.81</v>
      </c>
      <c r="AV114">
        <v>21744.52</v>
      </c>
      <c r="AW114">
        <v>26093.42</v>
      </c>
      <c r="AX114">
        <v>5798.54</v>
      </c>
      <c r="AY114">
        <v>0</v>
      </c>
      <c r="AZ114">
        <v>23194.15</v>
      </c>
      <c r="BA114">
        <v>4895</v>
      </c>
      <c r="BB114">
        <v>5798.54</v>
      </c>
      <c r="BC114">
        <v>8697.81</v>
      </c>
      <c r="BD114">
        <v>144963.45000000001</v>
      </c>
      <c r="BE114">
        <v>7248.17</v>
      </c>
      <c r="BF114">
        <v>28992.7</v>
      </c>
      <c r="BG114">
        <v>0</v>
      </c>
      <c r="BH114">
        <v>0</v>
      </c>
      <c r="BI114">
        <v>18136.25</v>
      </c>
      <c r="BJ114">
        <v>0</v>
      </c>
      <c r="BK114">
        <v>0</v>
      </c>
      <c r="BL114">
        <v>9114.25</v>
      </c>
      <c r="BM114">
        <v>0</v>
      </c>
      <c r="BN114">
        <v>18136.25</v>
      </c>
      <c r="BO114">
        <v>1000</v>
      </c>
      <c r="BP114">
        <v>0</v>
      </c>
      <c r="BQ114">
        <v>9114.25</v>
      </c>
      <c r="BR114">
        <v>0</v>
      </c>
      <c r="BS114">
        <v>181011.15</v>
      </c>
      <c r="BT114" t="s">
        <v>402</v>
      </c>
      <c r="BU114" s="381">
        <v>995144.5</v>
      </c>
      <c r="BV114" s="381">
        <v>0</v>
      </c>
      <c r="BW114" s="381">
        <v>0</v>
      </c>
      <c r="BX114" s="259">
        <v>0</v>
      </c>
      <c r="BY114" s="259">
        <v>0</v>
      </c>
      <c r="BZ114" s="259">
        <v>0</v>
      </c>
      <c r="CA114">
        <v>3119227.65</v>
      </c>
      <c r="CB114">
        <v>2954100.15</v>
      </c>
      <c r="CC114">
        <v>27250.5</v>
      </c>
      <c r="CD114">
        <v>190125.4</v>
      </c>
      <c r="CE114">
        <v>995144.5</v>
      </c>
      <c r="CI114" s="381">
        <v>974998.39999999991</v>
      </c>
      <c r="CJ114" s="381">
        <v>0</v>
      </c>
      <c r="CL114" s="381">
        <f t="shared" si="25"/>
        <v>-20146.100000000093</v>
      </c>
      <c r="CM114" s="381">
        <f t="shared" si="26"/>
        <v>0</v>
      </c>
      <c r="CO114" s="381">
        <v>786953.4000000027</v>
      </c>
      <c r="CP114" s="381">
        <v>8815.5</v>
      </c>
      <c r="CR114" s="381"/>
      <c r="CS114" s="381">
        <f>CL114</f>
        <v>-20146.100000000093</v>
      </c>
    </row>
    <row r="115" spans="1:99">
      <c r="A115">
        <v>3302469</v>
      </c>
      <c r="B115">
        <v>2469</v>
      </c>
      <c r="C115">
        <v>43054</v>
      </c>
      <c r="D115">
        <v>92209</v>
      </c>
      <c r="E115" t="s">
        <v>5829</v>
      </c>
      <c r="F115">
        <v>559861.19999999995</v>
      </c>
      <c r="G115">
        <v>0</v>
      </c>
      <c r="H115">
        <v>29865.599999999999</v>
      </c>
      <c r="I115">
        <v>1701288.11</v>
      </c>
      <c r="J115">
        <v>0</v>
      </c>
      <c r="K115">
        <v>52786.25</v>
      </c>
      <c r="L115">
        <v>0</v>
      </c>
      <c r="M115">
        <v>205045.5</v>
      </c>
      <c r="N115">
        <v>3656.93</v>
      </c>
      <c r="O115">
        <v>0</v>
      </c>
      <c r="P115">
        <v>0</v>
      </c>
      <c r="Q115">
        <v>209110.52</v>
      </c>
      <c r="R115">
        <v>0</v>
      </c>
      <c r="S115">
        <v>0</v>
      </c>
      <c r="T115">
        <v>0</v>
      </c>
      <c r="U115">
        <v>39219.17</v>
      </c>
      <c r="V115">
        <v>116.5</v>
      </c>
      <c r="X115">
        <v>0</v>
      </c>
      <c r="Y115">
        <v>0</v>
      </c>
      <c r="Z115">
        <v>0</v>
      </c>
      <c r="AA115">
        <v>0</v>
      </c>
      <c r="AB115">
        <v>0</v>
      </c>
      <c r="AC115">
        <v>21885.88</v>
      </c>
      <c r="AD115">
        <v>56506</v>
      </c>
      <c r="AE115">
        <v>1374566.61</v>
      </c>
      <c r="AF115">
        <v>118191.45</v>
      </c>
      <c r="AG115">
        <v>189106.33</v>
      </c>
      <c r="AH115">
        <v>37821.269999999997</v>
      </c>
      <c r="AI115">
        <v>33093.61</v>
      </c>
      <c r="AJ115">
        <v>0</v>
      </c>
      <c r="AK115">
        <v>28365.95</v>
      </c>
      <c r="AL115">
        <v>18910.63</v>
      </c>
      <c r="AM115">
        <v>23638.29</v>
      </c>
      <c r="AN115">
        <v>28365.95</v>
      </c>
      <c r="AO115">
        <v>30729.78</v>
      </c>
      <c r="AP115">
        <v>47276.58</v>
      </c>
      <c r="AQ115">
        <v>34275.519999999997</v>
      </c>
      <c r="AR115">
        <v>11819.15</v>
      </c>
      <c r="AS115">
        <v>47276.58</v>
      </c>
      <c r="AT115">
        <v>118191.45</v>
      </c>
      <c r="AU115">
        <v>25052.19</v>
      </c>
      <c r="AV115">
        <v>17728.72</v>
      </c>
      <c r="AW115">
        <v>21274.46</v>
      </c>
      <c r="AX115">
        <v>4727.66</v>
      </c>
      <c r="AY115">
        <v>0</v>
      </c>
      <c r="AZ115">
        <v>18910.63</v>
      </c>
      <c r="BA115">
        <v>4895</v>
      </c>
      <c r="BB115">
        <v>4727.66</v>
      </c>
      <c r="BC115">
        <v>7091.49</v>
      </c>
      <c r="BD115">
        <v>118191.45</v>
      </c>
      <c r="BE115">
        <v>5909.57</v>
      </c>
      <c r="BF115">
        <v>23638.29</v>
      </c>
      <c r="BG115">
        <v>0</v>
      </c>
      <c r="BH115">
        <v>0</v>
      </c>
      <c r="BI115">
        <v>42513.2</v>
      </c>
      <c r="BJ115">
        <v>0</v>
      </c>
      <c r="BK115">
        <v>0</v>
      </c>
      <c r="BL115">
        <v>7723.75</v>
      </c>
      <c r="BM115">
        <v>0</v>
      </c>
      <c r="BN115">
        <v>42513.2</v>
      </c>
      <c r="BO115">
        <v>1000</v>
      </c>
      <c r="BP115">
        <v>0</v>
      </c>
      <c r="BQ115">
        <v>7723.75</v>
      </c>
      <c r="BR115">
        <v>29104.79</v>
      </c>
      <c r="BS115">
        <v>43274.01</v>
      </c>
      <c r="BT115" t="s">
        <v>404</v>
      </c>
      <c r="BU115" s="381">
        <v>413186.59</v>
      </c>
      <c r="BV115" s="381">
        <v>0</v>
      </c>
      <c r="BW115" s="381">
        <v>0</v>
      </c>
      <c r="BX115" s="259">
        <v>0</v>
      </c>
      <c r="BY115" s="259">
        <v>0</v>
      </c>
      <c r="BZ115" s="259">
        <v>0</v>
      </c>
      <c r="CA115">
        <v>2289614.86</v>
      </c>
      <c r="CB115">
        <v>2436289.4700000002</v>
      </c>
      <c r="CC115">
        <v>50236.95</v>
      </c>
      <c r="CD115">
        <v>80102.55</v>
      </c>
      <c r="CE115">
        <v>413186.59</v>
      </c>
      <c r="CI115" s="381">
        <v>413187</v>
      </c>
      <c r="CJ115" s="381">
        <v>0</v>
      </c>
      <c r="CL115" s="381">
        <f t="shared" si="25"/>
        <v>0.40999999997438863</v>
      </c>
      <c r="CM115" s="381">
        <f t="shared" si="26"/>
        <v>0</v>
      </c>
      <c r="CO115" s="381">
        <v>286414</v>
      </c>
      <c r="CP115" s="381">
        <v>7645</v>
      </c>
      <c r="CR115" s="381">
        <f>CL115</f>
        <v>0.40999999997438863</v>
      </c>
    </row>
    <row r="116" spans="1:99">
      <c r="A116">
        <v>3303431</v>
      </c>
      <c r="B116">
        <v>3431</v>
      </c>
      <c r="C116">
        <v>42971</v>
      </c>
      <c r="D116">
        <v>66381</v>
      </c>
      <c r="E116" t="s">
        <v>5830</v>
      </c>
      <c r="F116">
        <v>-3602.34</v>
      </c>
      <c r="G116">
        <v>0</v>
      </c>
      <c r="H116">
        <v>40004.65</v>
      </c>
      <c r="I116">
        <v>3008514.4</v>
      </c>
      <c r="J116">
        <v>0</v>
      </c>
      <c r="K116">
        <v>92622.25</v>
      </c>
      <c r="L116">
        <v>0</v>
      </c>
      <c r="M116">
        <v>167576.5</v>
      </c>
      <c r="N116">
        <v>4970.79</v>
      </c>
      <c r="O116">
        <v>0</v>
      </c>
      <c r="P116">
        <v>0</v>
      </c>
      <c r="Q116">
        <v>67537.48</v>
      </c>
      <c r="R116">
        <v>0</v>
      </c>
      <c r="S116">
        <v>0</v>
      </c>
      <c r="T116">
        <v>0</v>
      </c>
      <c r="U116">
        <v>241966.76</v>
      </c>
      <c r="V116">
        <v>0</v>
      </c>
      <c r="X116">
        <v>0</v>
      </c>
      <c r="Y116">
        <v>0</v>
      </c>
      <c r="Z116">
        <v>0</v>
      </c>
      <c r="AA116">
        <v>0</v>
      </c>
      <c r="AB116">
        <v>0</v>
      </c>
      <c r="AC116">
        <v>19186.189999999999</v>
      </c>
      <c r="AD116">
        <v>120257</v>
      </c>
      <c r="AE116">
        <v>2176572.2999999998</v>
      </c>
      <c r="AF116">
        <v>187151.53</v>
      </c>
      <c r="AG116">
        <v>299442.45</v>
      </c>
      <c r="AH116">
        <v>59888.49</v>
      </c>
      <c r="AI116">
        <v>52402.43</v>
      </c>
      <c r="AJ116">
        <v>0</v>
      </c>
      <c r="AK116">
        <v>44916.37</v>
      </c>
      <c r="AL116">
        <v>29944.240000000002</v>
      </c>
      <c r="AM116">
        <v>37430.31</v>
      </c>
      <c r="AN116">
        <v>44916.37</v>
      </c>
      <c r="AO116">
        <v>48659.4</v>
      </c>
      <c r="AP116">
        <v>74860.61</v>
      </c>
      <c r="AQ116">
        <v>54273.94</v>
      </c>
      <c r="AR116">
        <v>18715.150000000001</v>
      </c>
      <c r="AS116">
        <v>74860.61</v>
      </c>
      <c r="AT116">
        <v>187151.53</v>
      </c>
      <c r="AU116">
        <v>117089.25</v>
      </c>
      <c r="AV116">
        <v>28072.73</v>
      </c>
      <c r="AW116">
        <v>33687.279999999999</v>
      </c>
      <c r="AX116">
        <v>7486.06</v>
      </c>
      <c r="AY116">
        <v>0</v>
      </c>
      <c r="AZ116">
        <v>29944.240000000002</v>
      </c>
      <c r="BA116">
        <v>4895</v>
      </c>
      <c r="BB116">
        <v>7486.06</v>
      </c>
      <c r="BC116">
        <v>11229.09</v>
      </c>
      <c r="BD116">
        <v>187151.53</v>
      </c>
      <c r="BE116">
        <v>9357.58</v>
      </c>
      <c r="BF116">
        <v>37430.31</v>
      </c>
      <c r="BG116">
        <v>0</v>
      </c>
      <c r="BH116">
        <v>0</v>
      </c>
      <c r="BI116">
        <v>30297.49</v>
      </c>
      <c r="BJ116">
        <v>0</v>
      </c>
      <c r="BK116">
        <v>0</v>
      </c>
      <c r="BL116">
        <v>11519.5</v>
      </c>
      <c r="BM116">
        <v>0</v>
      </c>
      <c r="BN116">
        <v>30297.49</v>
      </c>
      <c r="BO116">
        <v>1000</v>
      </c>
      <c r="BP116">
        <v>0</v>
      </c>
      <c r="BQ116">
        <v>11519.5</v>
      </c>
      <c r="BR116">
        <v>1316.98</v>
      </c>
      <c r="BS116">
        <v>68985.16</v>
      </c>
      <c r="BT116" t="s">
        <v>405</v>
      </c>
      <c r="BU116" s="381">
        <v>0</v>
      </c>
      <c r="BV116" s="381">
        <v>-176283.32</v>
      </c>
      <c r="BW116" s="381">
        <v>0</v>
      </c>
      <c r="BX116" s="259">
        <v>0</v>
      </c>
      <c r="BY116" s="259">
        <v>0</v>
      </c>
      <c r="BZ116" s="259">
        <v>0</v>
      </c>
      <c r="CA116">
        <v>3722631.37</v>
      </c>
      <c r="CB116">
        <v>3895312.35</v>
      </c>
      <c r="CC116">
        <v>41816.99</v>
      </c>
      <c r="CD116">
        <v>81821.64</v>
      </c>
      <c r="CE116">
        <v>-176283.32</v>
      </c>
      <c r="CI116" s="381">
        <v>-145985.84000000134</v>
      </c>
      <c r="CJ116" s="381">
        <v>53772.5</v>
      </c>
      <c r="CL116" s="381">
        <f t="shared" si="25"/>
        <v>30297.479999998672</v>
      </c>
      <c r="CM116" s="381">
        <f t="shared" si="26"/>
        <v>53772.5</v>
      </c>
      <c r="CO116" s="381">
        <v>0</v>
      </c>
      <c r="CP116" s="381">
        <v>30867.370000000003</v>
      </c>
      <c r="CR116" s="381">
        <f t="shared" ref="CR116:CR117" si="48">CL116</f>
        <v>30297.479999998672</v>
      </c>
      <c r="CT116" s="259">
        <f>IF(CM116&gt;0,CM116,0)</f>
        <v>53772.5</v>
      </c>
      <c r="CU116" s="259">
        <f>IF(CM116&lt;0,CM116,0)</f>
        <v>0</v>
      </c>
    </row>
    <row r="117" spans="1:99">
      <c r="A117">
        <v>3301028</v>
      </c>
      <c r="B117">
        <v>1028</v>
      </c>
      <c r="C117">
        <v>43067</v>
      </c>
      <c r="D117">
        <v>92472</v>
      </c>
      <c r="E117" t="s">
        <v>5831</v>
      </c>
      <c r="F117">
        <v>-135300</v>
      </c>
      <c r="G117">
        <v>0</v>
      </c>
      <c r="H117">
        <v>34725.96</v>
      </c>
      <c r="I117">
        <v>495660.95</v>
      </c>
      <c r="J117">
        <v>0</v>
      </c>
      <c r="K117">
        <v>0</v>
      </c>
      <c r="L117">
        <v>0</v>
      </c>
      <c r="M117">
        <v>0</v>
      </c>
      <c r="N117">
        <v>0</v>
      </c>
      <c r="O117">
        <v>0</v>
      </c>
      <c r="P117">
        <v>0</v>
      </c>
      <c r="Q117">
        <v>160650.22</v>
      </c>
      <c r="R117">
        <v>0</v>
      </c>
      <c r="S117">
        <v>0</v>
      </c>
      <c r="T117">
        <v>0</v>
      </c>
      <c r="U117">
        <v>30</v>
      </c>
      <c r="V117">
        <v>0</v>
      </c>
      <c r="X117">
        <v>0</v>
      </c>
      <c r="Y117">
        <v>0</v>
      </c>
      <c r="Z117">
        <v>0</v>
      </c>
      <c r="AA117">
        <v>0</v>
      </c>
      <c r="AB117">
        <v>0</v>
      </c>
      <c r="AC117">
        <v>0</v>
      </c>
      <c r="AD117">
        <v>0</v>
      </c>
      <c r="AE117">
        <v>334673.90999999997</v>
      </c>
      <c r="AF117">
        <v>28776.78</v>
      </c>
      <c r="AG117">
        <v>46042.84</v>
      </c>
      <c r="AH117">
        <v>9208.57</v>
      </c>
      <c r="AI117">
        <v>8057.5</v>
      </c>
      <c r="AJ117">
        <v>0</v>
      </c>
      <c r="AK117">
        <v>6906.43</v>
      </c>
      <c r="AL117">
        <v>4604.28</v>
      </c>
      <c r="AM117">
        <v>5755.36</v>
      </c>
      <c r="AN117">
        <v>6906.43</v>
      </c>
      <c r="AO117">
        <v>7481.96</v>
      </c>
      <c r="AP117">
        <v>11510.71</v>
      </c>
      <c r="AQ117">
        <v>8345.27</v>
      </c>
      <c r="AR117">
        <v>2877.68</v>
      </c>
      <c r="AS117">
        <v>11510.71</v>
      </c>
      <c r="AT117">
        <v>28776.78</v>
      </c>
      <c r="AU117">
        <v>0</v>
      </c>
      <c r="AV117">
        <v>4316.5200000000004</v>
      </c>
      <c r="AW117">
        <v>5179.82</v>
      </c>
      <c r="AX117">
        <v>1151.07</v>
      </c>
      <c r="AY117">
        <v>0</v>
      </c>
      <c r="AZ117">
        <v>4604.28</v>
      </c>
      <c r="BA117">
        <v>4895</v>
      </c>
      <c r="BB117">
        <v>1151.07</v>
      </c>
      <c r="BC117">
        <v>1726.61</v>
      </c>
      <c r="BD117">
        <v>28776.78</v>
      </c>
      <c r="BE117">
        <v>1438.84</v>
      </c>
      <c r="BF117">
        <v>5755.36</v>
      </c>
      <c r="BG117">
        <v>0</v>
      </c>
      <c r="BH117">
        <v>0</v>
      </c>
      <c r="BI117">
        <v>23523.56</v>
      </c>
      <c r="BJ117">
        <v>0</v>
      </c>
      <c r="BK117">
        <v>0</v>
      </c>
      <c r="BL117">
        <v>4803.25</v>
      </c>
      <c r="BM117">
        <v>0</v>
      </c>
      <c r="BN117">
        <v>23523.56</v>
      </c>
      <c r="BO117">
        <v>1000</v>
      </c>
      <c r="BP117">
        <v>0</v>
      </c>
      <c r="BQ117">
        <v>4803.25</v>
      </c>
      <c r="BR117">
        <v>0</v>
      </c>
      <c r="BS117">
        <v>58249.52</v>
      </c>
      <c r="BT117" t="s">
        <v>406</v>
      </c>
      <c r="BU117" s="381">
        <v>0</v>
      </c>
      <c r="BV117" s="381">
        <v>-82912.92</v>
      </c>
      <c r="BW117" s="381">
        <v>0</v>
      </c>
      <c r="BX117" s="259">
        <v>0</v>
      </c>
      <c r="BY117" s="259">
        <v>0</v>
      </c>
      <c r="BZ117" s="259">
        <v>0</v>
      </c>
      <c r="CA117">
        <v>656341.17000000004</v>
      </c>
      <c r="CB117">
        <v>603954.12</v>
      </c>
      <c r="CC117">
        <v>28326.81</v>
      </c>
      <c r="CD117">
        <v>63052.77</v>
      </c>
      <c r="CE117">
        <v>-82912.92</v>
      </c>
      <c r="CI117" s="381">
        <v>-82912.920000000086</v>
      </c>
      <c r="CJ117" s="381">
        <v>0</v>
      </c>
      <c r="CL117" s="381">
        <f t="shared" si="25"/>
        <v>0</v>
      </c>
      <c r="CM117" s="381">
        <f t="shared" si="26"/>
        <v>0</v>
      </c>
      <c r="CO117" s="381">
        <v>0</v>
      </c>
      <c r="CP117" s="381">
        <v>147.75</v>
      </c>
      <c r="CR117" s="381">
        <f t="shared" si="48"/>
        <v>0</v>
      </c>
    </row>
    <row r="118" spans="1:99">
      <c r="A118">
        <v>3301049</v>
      </c>
      <c r="B118">
        <v>1049</v>
      </c>
      <c r="C118">
        <v>42991</v>
      </c>
      <c r="D118">
        <v>92403</v>
      </c>
      <c r="E118" t="s">
        <v>5832</v>
      </c>
      <c r="F118">
        <v>281737.7</v>
      </c>
      <c r="G118">
        <v>0</v>
      </c>
      <c r="H118">
        <v>100363.1</v>
      </c>
      <c r="I118">
        <v>687517.24</v>
      </c>
      <c r="J118">
        <v>0</v>
      </c>
      <c r="K118">
        <v>29840</v>
      </c>
      <c r="L118">
        <v>0</v>
      </c>
      <c r="M118">
        <v>0</v>
      </c>
      <c r="N118">
        <v>0</v>
      </c>
      <c r="O118">
        <v>0</v>
      </c>
      <c r="P118">
        <v>0</v>
      </c>
      <c r="Q118">
        <v>143783.79999999999</v>
      </c>
      <c r="R118">
        <v>0</v>
      </c>
      <c r="S118">
        <v>0</v>
      </c>
      <c r="T118">
        <v>0</v>
      </c>
      <c r="U118">
        <v>16182.43</v>
      </c>
      <c r="V118">
        <v>0</v>
      </c>
      <c r="X118">
        <v>0</v>
      </c>
      <c r="Y118">
        <v>0</v>
      </c>
      <c r="Z118">
        <v>0</v>
      </c>
      <c r="AA118">
        <v>0</v>
      </c>
      <c r="AB118">
        <v>0</v>
      </c>
      <c r="AC118">
        <v>0</v>
      </c>
      <c r="AD118">
        <v>0</v>
      </c>
      <c r="AE118">
        <v>379598.71</v>
      </c>
      <c r="AF118">
        <v>32639.61</v>
      </c>
      <c r="AG118">
        <v>52223.38</v>
      </c>
      <c r="AH118">
        <v>10444.68</v>
      </c>
      <c r="AI118">
        <v>9139.09</v>
      </c>
      <c r="AJ118">
        <v>0</v>
      </c>
      <c r="AK118">
        <v>7833.51</v>
      </c>
      <c r="AL118">
        <v>5222.34</v>
      </c>
      <c r="AM118">
        <v>6527.92</v>
      </c>
      <c r="AN118">
        <v>7833.51</v>
      </c>
      <c r="AO118">
        <v>8486.2999999999993</v>
      </c>
      <c r="AP118">
        <v>13055.85</v>
      </c>
      <c r="AQ118">
        <v>9465.49</v>
      </c>
      <c r="AR118">
        <v>3263.96</v>
      </c>
      <c r="AS118">
        <v>13055.85</v>
      </c>
      <c r="AT118">
        <v>32639.61</v>
      </c>
      <c r="AU118">
        <v>0</v>
      </c>
      <c r="AV118">
        <v>4895.9399999999996</v>
      </c>
      <c r="AW118">
        <v>5875.13</v>
      </c>
      <c r="AX118">
        <v>1305.58</v>
      </c>
      <c r="AY118">
        <v>0</v>
      </c>
      <c r="AZ118">
        <v>5222.34</v>
      </c>
      <c r="BA118">
        <v>4895</v>
      </c>
      <c r="BB118">
        <v>1305.58</v>
      </c>
      <c r="BC118">
        <v>1958.38</v>
      </c>
      <c r="BD118">
        <v>32639.61</v>
      </c>
      <c r="BE118">
        <v>1631.98</v>
      </c>
      <c r="BF118">
        <v>6527.93</v>
      </c>
      <c r="BG118">
        <v>0</v>
      </c>
      <c r="BH118">
        <v>0</v>
      </c>
      <c r="BI118">
        <v>31901.57</v>
      </c>
      <c r="BJ118">
        <v>0</v>
      </c>
      <c r="BK118">
        <v>0</v>
      </c>
      <c r="BL118">
        <v>4891</v>
      </c>
      <c r="BM118">
        <v>0</v>
      </c>
      <c r="BN118">
        <v>31901.57</v>
      </c>
      <c r="BO118">
        <v>1000</v>
      </c>
      <c r="BP118">
        <v>0</v>
      </c>
      <c r="BQ118">
        <v>4891</v>
      </c>
      <c r="BR118">
        <v>10492.96</v>
      </c>
      <c r="BS118">
        <v>121771.71</v>
      </c>
      <c r="BT118" t="s">
        <v>407</v>
      </c>
      <c r="BU118" s="381">
        <v>469472.32</v>
      </c>
      <c r="BV118" s="381">
        <v>0</v>
      </c>
      <c r="BW118" s="381">
        <v>0</v>
      </c>
      <c r="BX118" s="259">
        <v>0</v>
      </c>
      <c r="BY118" s="259">
        <v>0</v>
      </c>
      <c r="BZ118" s="259">
        <v>0</v>
      </c>
      <c r="CA118">
        <v>877323.47</v>
      </c>
      <c r="CB118">
        <v>689588.85</v>
      </c>
      <c r="CC118">
        <v>36792.57</v>
      </c>
      <c r="CD118">
        <v>137155.67000000001</v>
      </c>
      <c r="CE118">
        <v>469472.32</v>
      </c>
      <c r="CI118" s="381">
        <v>469472.30999999976</v>
      </c>
      <c r="CJ118" s="381">
        <v>0</v>
      </c>
      <c r="CL118" s="381">
        <f t="shared" si="25"/>
        <v>-1.0000000242143869E-2</v>
      </c>
      <c r="CM118" s="381">
        <f t="shared" si="26"/>
        <v>0</v>
      </c>
      <c r="CO118" s="381">
        <v>514843.26999999973</v>
      </c>
      <c r="CP118" s="381">
        <v>3512</v>
      </c>
      <c r="CR118" s="381"/>
      <c r="CS118" s="381">
        <f>CL118</f>
        <v>-1.0000000242143869E-2</v>
      </c>
    </row>
    <row r="119" spans="1:99">
      <c r="A119">
        <v>3307053</v>
      </c>
      <c r="B119">
        <v>7053</v>
      </c>
      <c r="C119">
        <v>43033</v>
      </c>
      <c r="D119">
        <v>92069</v>
      </c>
      <c r="E119" t="s">
        <v>5833</v>
      </c>
      <c r="F119">
        <v>308756.09999999998</v>
      </c>
      <c r="G119">
        <v>0</v>
      </c>
      <c r="H119">
        <v>41376.99</v>
      </c>
      <c r="I119">
        <v>47652.63</v>
      </c>
      <c r="J119">
        <v>0</v>
      </c>
      <c r="K119">
        <v>4113841.29</v>
      </c>
      <c r="L119">
        <v>0</v>
      </c>
      <c r="M119">
        <v>82801.5</v>
      </c>
      <c r="N119">
        <v>856.93</v>
      </c>
      <c r="O119">
        <v>0</v>
      </c>
      <c r="P119">
        <v>0</v>
      </c>
      <c r="Q119">
        <v>461974.13</v>
      </c>
      <c r="R119">
        <v>0</v>
      </c>
      <c r="S119">
        <v>0</v>
      </c>
      <c r="T119">
        <v>0</v>
      </c>
      <c r="U119">
        <v>0</v>
      </c>
      <c r="V119">
        <v>1000</v>
      </c>
      <c r="X119">
        <v>0</v>
      </c>
      <c r="Y119">
        <v>0</v>
      </c>
      <c r="Z119">
        <v>0</v>
      </c>
      <c r="AA119">
        <v>0</v>
      </c>
      <c r="AB119">
        <v>0</v>
      </c>
      <c r="AC119">
        <v>93901.38</v>
      </c>
      <c r="AD119">
        <v>0</v>
      </c>
      <c r="AE119">
        <v>2592722.4700000002</v>
      </c>
      <c r="AF119">
        <v>223510.56</v>
      </c>
      <c r="AG119">
        <v>357616.89</v>
      </c>
      <c r="AH119">
        <v>71523.38</v>
      </c>
      <c r="AI119">
        <v>62582.96</v>
      </c>
      <c r="AJ119">
        <v>0</v>
      </c>
      <c r="AK119">
        <v>53642.53</v>
      </c>
      <c r="AL119">
        <v>35761.69</v>
      </c>
      <c r="AM119">
        <v>44702.11</v>
      </c>
      <c r="AN119">
        <v>53642.53</v>
      </c>
      <c r="AO119">
        <v>58112.74</v>
      </c>
      <c r="AP119">
        <v>89404.22</v>
      </c>
      <c r="AQ119">
        <v>64818.06</v>
      </c>
      <c r="AR119">
        <v>22351.06</v>
      </c>
      <c r="AS119">
        <v>89404.22</v>
      </c>
      <c r="AT119">
        <v>223510.56</v>
      </c>
      <c r="AU119">
        <v>0</v>
      </c>
      <c r="AV119">
        <v>33526.58</v>
      </c>
      <c r="AW119">
        <v>40231.9</v>
      </c>
      <c r="AX119">
        <v>8940.42</v>
      </c>
      <c r="AY119">
        <v>6705.32</v>
      </c>
      <c r="AZ119">
        <v>35761.69</v>
      </c>
      <c r="BA119">
        <v>4895</v>
      </c>
      <c r="BB119">
        <v>8940.42</v>
      </c>
      <c r="BC119">
        <v>13410.63</v>
      </c>
      <c r="BD119">
        <v>223510.56</v>
      </c>
      <c r="BE119">
        <v>11175.53</v>
      </c>
      <c r="BF119">
        <v>44702.12</v>
      </c>
      <c r="BG119">
        <v>0</v>
      </c>
      <c r="BH119">
        <v>0</v>
      </c>
      <c r="BI119">
        <v>0</v>
      </c>
      <c r="BJ119">
        <v>0</v>
      </c>
      <c r="BK119">
        <v>0</v>
      </c>
      <c r="BL119">
        <v>11290</v>
      </c>
      <c r="BM119">
        <v>0</v>
      </c>
      <c r="BN119">
        <v>0</v>
      </c>
      <c r="BO119">
        <v>1000</v>
      </c>
      <c r="BP119">
        <v>0</v>
      </c>
      <c r="BQ119">
        <v>0</v>
      </c>
      <c r="BR119">
        <v>15463</v>
      </c>
      <c r="BS119">
        <v>0</v>
      </c>
      <c r="BT119" t="s">
        <v>408</v>
      </c>
      <c r="BU119" s="381">
        <v>635677.81000000006</v>
      </c>
      <c r="BV119" s="381">
        <v>0</v>
      </c>
      <c r="BW119" s="381">
        <v>37203.99</v>
      </c>
      <c r="BX119" s="259">
        <v>0</v>
      </c>
      <c r="BY119" s="259">
        <v>0</v>
      </c>
      <c r="BZ119" s="259">
        <v>0</v>
      </c>
      <c r="CA119">
        <v>4802027.8600000003</v>
      </c>
      <c r="CB119">
        <v>4475106.1500000004</v>
      </c>
      <c r="CC119">
        <v>11290</v>
      </c>
      <c r="CD119">
        <v>15463</v>
      </c>
      <c r="CE119">
        <v>672881.8</v>
      </c>
      <c r="CI119" s="381">
        <v>635678</v>
      </c>
      <c r="CJ119" s="381">
        <v>37204</v>
      </c>
      <c r="CL119" s="381">
        <f t="shared" si="25"/>
        <v>0.18999999994412065</v>
      </c>
      <c r="CM119" s="381">
        <f t="shared" si="26"/>
        <v>1.0000000002037268E-2</v>
      </c>
      <c r="CO119" s="381">
        <v>425700.05999999959</v>
      </c>
      <c r="CP119" s="381">
        <v>50165</v>
      </c>
      <c r="CR119" s="381">
        <f t="shared" ref="CR119:CR121" si="49">CL119</f>
        <v>0.18999999994412065</v>
      </c>
      <c r="CT119" s="259">
        <f>IF(CM119&gt;0,CM119,0)</f>
        <v>1.0000000002037268E-2</v>
      </c>
      <c r="CU119" s="259">
        <f>IF(CM119&lt;0,CM119,0)</f>
        <v>0</v>
      </c>
    </row>
    <row r="120" spans="1:99">
      <c r="A120">
        <v>3303351</v>
      </c>
      <c r="B120">
        <v>3351</v>
      </c>
      <c r="C120">
        <v>43176</v>
      </c>
      <c r="D120">
        <v>92164</v>
      </c>
      <c r="E120" t="s">
        <v>5834</v>
      </c>
      <c r="F120">
        <v>175170.1</v>
      </c>
      <c r="G120">
        <v>0</v>
      </c>
      <c r="H120">
        <v>0</v>
      </c>
      <c r="I120">
        <v>1268307.08</v>
      </c>
      <c r="J120">
        <v>0</v>
      </c>
      <c r="K120">
        <v>38753.75</v>
      </c>
      <c r="L120">
        <v>0</v>
      </c>
      <c r="M120">
        <v>136391</v>
      </c>
      <c r="N120">
        <v>856.93</v>
      </c>
      <c r="O120">
        <v>0</v>
      </c>
      <c r="P120">
        <v>0</v>
      </c>
      <c r="Q120">
        <v>7174.12</v>
      </c>
      <c r="R120">
        <v>0</v>
      </c>
      <c r="S120">
        <v>0</v>
      </c>
      <c r="T120">
        <v>0</v>
      </c>
      <c r="U120">
        <v>22870.14</v>
      </c>
      <c r="V120">
        <v>0</v>
      </c>
      <c r="X120">
        <v>0</v>
      </c>
      <c r="Y120">
        <v>0</v>
      </c>
      <c r="Z120">
        <v>0</v>
      </c>
      <c r="AA120">
        <v>0</v>
      </c>
      <c r="AB120">
        <v>0</v>
      </c>
      <c r="AC120">
        <v>22113.759999999998</v>
      </c>
      <c r="AD120">
        <v>43955</v>
      </c>
      <c r="AE120">
        <v>802440.55</v>
      </c>
      <c r="AF120">
        <v>68997.47</v>
      </c>
      <c r="AG120">
        <v>110395.95</v>
      </c>
      <c r="AH120">
        <v>22079.19</v>
      </c>
      <c r="AI120">
        <v>19319.29</v>
      </c>
      <c r="AJ120">
        <v>0</v>
      </c>
      <c r="AK120">
        <v>16559.39</v>
      </c>
      <c r="AL120">
        <v>11039.59</v>
      </c>
      <c r="AM120">
        <v>13799.49</v>
      </c>
      <c r="AN120">
        <v>16559.39</v>
      </c>
      <c r="AO120">
        <v>17939.34</v>
      </c>
      <c r="AP120">
        <v>27598.99</v>
      </c>
      <c r="AQ120">
        <v>20009.27</v>
      </c>
      <c r="AR120">
        <v>6899.75</v>
      </c>
      <c r="AS120">
        <v>27598.99</v>
      </c>
      <c r="AT120">
        <v>68997.47</v>
      </c>
      <c r="AU120">
        <v>21610.93</v>
      </c>
      <c r="AV120">
        <v>10349.620000000001</v>
      </c>
      <c r="AW120">
        <v>12419.54</v>
      </c>
      <c r="AX120">
        <v>2759.9</v>
      </c>
      <c r="AY120">
        <v>0</v>
      </c>
      <c r="AZ120">
        <v>11039.59</v>
      </c>
      <c r="BA120">
        <v>5703.99</v>
      </c>
      <c r="BB120">
        <v>2759.9</v>
      </c>
      <c r="BC120">
        <v>4139.8500000000004</v>
      </c>
      <c r="BD120">
        <v>68997.47</v>
      </c>
      <c r="BE120">
        <v>3449.87</v>
      </c>
      <c r="BF120">
        <v>13799.5</v>
      </c>
      <c r="BG120">
        <v>0</v>
      </c>
      <c r="BH120">
        <v>0</v>
      </c>
      <c r="BI120">
        <v>0</v>
      </c>
      <c r="BJ120">
        <v>0</v>
      </c>
      <c r="BK120">
        <v>0</v>
      </c>
      <c r="BL120">
        <v>7046.46</v>
      </c>
      <c r="BM120">
        <v>0</v>
      </c>
      <c r="BN120">
        <v>0</v>
      </c>
      <c r="BO120">
        <v>1000</v>
      </c>
      <c r="BP120">
        <v>0</v>
      </c>
      <c r="BQ120">
        <v>7046.46</v>
      </c>
      <c r="BR120">
        <v>0</v>
      </c>
      <c r="BS120">
        <v>0</v>
      </c>
      <c r="BT120" t="s">
        <v>409</v>
      </c>
      <c r="BU120" s="381">
        <v>308327.59999999998</v>
      </c>
      <c r="BV120" s="381">
        <v>0</v>
      </c>
      <c r="BW120" s="381">
        <v>0</v>
      </c>
      <c r="BX120" s="259">
        <v>0</v>
      </c>
      <c r="BY120" s="259">
        <v>0</v>
      </c>
      <c r="BZ120" s="259">
        <v>0</v>
      </c>
      <c r="CA120">
        <v>1540421.78</v>
      </c>
      <c r="CB120">
        <v>1407264.28</v>
      </c>
      <c r="CC120">
        <v>7046.46</v>
      </c>
      <c r="CD120">
        <v>7046.46</v>
      </c>
      <c r="CE120">
        <v>308327.59999999998</v>
      </c>
      <c r="CI120" s="381">
        <v>308327.60999999975</v>
      </c>
      <c r="CJ120" s="381">
        <v>0</v>
      </c>
      <c r="CL120" s="381">
        <f t="shared" si="25"/>
        <v>9.9999997764825821E-3</v>
      </c>
      <c r="CM120" s="381">
        <f t="shared" si="26"/>
        <v>0</v>
      </c>
      <c r="CO120" s="381">
        <v>264120.30999999971</v>
      </c>
      <c r="CP120" s="381">
        <v>0</v>
      </c>
      <c r="CR120" s="381">
        <f t="shared" si="49"/>
        <v>9.9999997764825821E-3</v>
      </c>
    </row>
    <row r="121" spans="1:99">
      <c r="A121">
        <v>3303328</v>
      </c>
      <c r="B121">
        <v>3328</v>
      </c>
      <c r="C121">
        <v>43173</v>
      </c>
      <c r="D121">
        <v>92240</v>
      </c>
      <c r="E121" t="s">
        <v>5835</v>
      </c>
      <c r="F121">
        <v>292975.8</v>
      </c>
      <c r="G121">
        <v>0</v>
      </c>
      <c r="H121">
        <v>0</v>
      </c>
      <c r="I121">
        <v>1173802.77</v>
      </c>
      <c r="J121">
        <v>0</v>
      </c>
      <c r="K121">
        <v>34563.85</v>
      </c>
      <c r="L121">
        <v>0</v>
      </c>
      <c r="M121">
        <v>75280</v>
      </c>
      <c r="N121">
        <v>3256.93</v>
      </c>
      <c r="O121">
        <v>0</v>
      </c>
      <c r="P121">
        <v>0</v>
      </c>
      <c r="Q121">
        <v>91723.48</v>
      </c>
      <c r="R121">
        <v>0</v>
      </c>
      <c r="S121">
        <v>0</v>
      </c>
      <c r="T121">
        <v>0</v>
      </c>
      <c r="U121">
        <v>31598.02</v>
      </c>
      <c r="V121">
        <v>1000</v>
      </c>
      <c r="X121">
        <v>0</v>
      </c>
      <c r="Y121">
        <v>0</v>
      </c>
      <c r="Z121">
        <v>0</v>
      </c>
      <c r="AA121">
        <v>0</v>
      </c>
      <c r="AB121">
        <v>0</v>
      </c>
      <c r="AC121">
        <v>12390.76</v>
      </c>
      <c r="AD121">
        <v>53885</v>
      </c>
      <c r="AE121">
        <v>883763.98</v>
      </c>
      <c r="AF121">
        <v>75990.02</v>
      </c>
      <c r="AG121">
        <v>121584.04</v>
      </c>
      <c r="AH121">
        <v>24316.81</v>
      </c>
      <c r="AI121">
        <v>21277.21</v>
      </c>
      <c r="AJ121">
        <v>0</v>
      </c>
      <c r="AK121">
        <v>18237.61</v>
      </c>
      <c r="AL121">
        <v>12158.4</v>
      </c>
      <c r="AM121">
        <v>15198</v>
      </c>
      <c r="AN121">
        <v>18237.61</v>
      </c>
      <c r="AO121">
        <v>19757.41</v>
      </c>
      <c r="AP121">
        <v>30396.01</v>
      </c>
      <c r="AQ121">
        <v>22037.11</v>
      </c>
      <c r="AR121">
        <v>7599</v>
      </c>
      <c r="AS121">
        <v>30396.01</v>
      </c>
      <c r="AT121">
        <v>75990.02</v>
      </c>
      <c r="AU121">
        <v>3471.48</v>
      </c>
      <c r="AV121">
        <v>11398.5</v>
      </c>
      <c r="AW121">
        <v>13678.2</v>
      </c>
      <c r="AX121">
        <v>3039.6</v>
      </c>
      <c r="AY121">
        <v>0</v>
      </c>
      <c r="AZ121">
        <v>12158.4</v>
      </c>
      <c r="BA121">
        <v>8985.9699999999993</v>
      </c>
      <c r="BB121">
        <v>3039.6</v>
      </c>
      <c r="BC121">
        <v>4559.3999999999996</v>
      </c>
      <c r="BD121">
        <v>75990.02</v>
      </c>
      <c r="BE121">
        <v>3799.5</v>
      </c>
      <c r="BF121">
        <v>15198.03</v>
      </c>
      <c r="BG121">
        <v>0</v>
      </c>
      <c r="BH121">
        <v>0</v>
      </c>
      <c r="BI121">
        <v>109.72</v>
      </c>
      <c r="BJ121">
        <v>0</v>
      </c>
      <c r="BK121">
        <v>0</v>
      </c>
      <c r="BL121">
        <v>7006.37</v>
      </c>
      <c r="BM121">
        <v>0</v>
      </c>
      <c r="BN121">
        <v>109.72</v>
      </c>
      <c r="BO121">
        <v>1000</v>
      </c>
      <c r="BP121">
        <v>0</v>
      </c>
      <c r="BQ121">
        <v>7006.37</v>
      </c>
      <c r="BR121">
        <v>0</v>
      </c>
      <c r="BS121">
        <v>109.72</v>
      </c>
      <c r="BT121" t="s">
        <v>410</v>
      </c>
      <c r="BU121" s="381">
        <v>238108.95</v>
      </c>
      <c r="BV121" s="381">
        <v>0</v>
      </c>
      <c r="BW121" s="381">
        <v>0</v>
      </c>
      <c r="BX121" s="259">
        <v>0</v>
      </c>
      <c r="BY121" s="259">
        <v>0</v>
      </c>
      <c r="BZ121" s="259">
        <v>0</v>
      </c>
      <c r="CA121">
        <v>1477500.81</v>
      </c>
      <c r="CB121">
        <v>1532367.66</v>
      </c>
      <c r="CC121">
        <v>7116.09</v>
      </c>
      <c r="CD121">
        <v>7116.09</v>
      </c>
      <c r="CE121">
        <v>238108.95</v>
      </c>
      <c r="CI121" s="381">
        <v>240251</v>
      </c>
      <c r="CJ121" s="381">
        <v>0</v>
      </c>
      <c r="CL121" s="381">
        <f t="shared" si="25"/>
        <v>2142.0499999999884</v>
      </c>
      <c r="CM121" s="381">
        <f t="shared" si="26"/>
        <v>0</v>
      </c>
      <c r="CO121" s="381">
        <v>313783.02</v>
      </c>
      <c r="CP121" s="381">
        <v>0</v>
      </c>
      <c r="CR121" s="381">
        <f t="shared" si="49"/>
        <v>2142.0499999999884</v>
      </c>
    </row>
    <row r="122" spans="1:99">
      <c r="A122" s="389">
        <v>3302021</v>
      </c>
      <c r="B122" s="389">
        <v>2021</v>
      </c>
      <c r="C122">
        <v>42768</v>
      </c>
      <c r="D122">
        <v>74585</v>
      </c>
      <c r="E122" t="s">
        <v>5836</v>
      </c>
      <c r="F122">
        <v>365451.8</v>
      </c>
      <c r="G122">
        <v>0</v>
      </c>
      <c r="H122">
        <v>49511.56</v>
      </c>
      <c r="I122">
        <v>2163325.9700000002</v>
      </c>
      <c r="J122">
        <v>0</v>
      </c>
      <c r="K122">
        <v>52654.39</v>
      </c>
      <c r="L122">
        <v>0</v>
      </c>
      <c r="M122">
        <v>325096.5</v>
      </c>
      <c r="N122">
        <v>9513.86</v>
      </c>
      <c r="O122">
        <v>0</v>
      </c>
      <c r="P122">
        <v>0</v>
      </c>
      <c r="Q122">
        <v>15510.4</v>
      </c>
      <c r="R122">
        <v>0</v>
      </c>
      <c r="S122">
        <v>0</v>
      </c>
      <c r="T122">
        <v>0</v>
      </c>
      <c r="U122">
        <v>1780</v>
      </c>
      <c r="V122">
        <v>0</v>
      </c>
      <c r="X122">
        <v>0</v>
      </c>
      <c r="Y122">
        <v>0</v>
      </c>
      <c r="Z122">
        <v>0</v>
      </c>
      <c r="AA122">
        <v>0</v>
      </c>
      <c r="AB122">
        <v>0</v>
      </c>
      <c r="AC122">
        <v>43543.13</v>
      </c>
      <c r="AD122">
        <v>56606</v>
      </c>
      <c r="AE122">
        <v>1857633.2</v>
      </c>
      <c r="AF122">
        <v>160140.79</v>
      </c>
      <c r="AG122">
        <v>256225.27</v>
      </c>
      <c r="AH122">
        <v>51245.05</v>
      </c>
      <c r="AI122">
        <v>44839.42</v>
      </c>
      <c r="AJ122">
        <v>0</v>
      </c>
      <c r="AK122">
        <v>38433.79</v>
      </c>
      <c r="AL122">
        <v>25622.53</v>
      </c>
      <c r="AM122">
        <v>32028.16</v>
      </c>
      <c r="AN122">
        <v>38433.79</v>
      </c>
      <c r="AO122">
        <v>41636.61</v>
      </c>
      <c r="AP122">
        <v>64056.32</v>
      </c>
      <c r="AQ122">
        <v>46440.83</v>
      </c>
      <c r="AR122">
        <v>16014.08</v>
      </c>
      <c r="AS122">
        <v>64056.32</v>
      </c>
      <c r="AT122">
        <v>160140.79</v>
      </c>
      <c r="AU122">
        <v>29944.82</v>
      </c>
      <c r="AV122">
        <v>24021.119999999999</v>
      </c>
      <c r="AW122">
        <v>28825.34</v>
      </c>
      <c r="AX122">
        <v>6405.63</v>
      </c>
      <c r="AY122">
        <v>4804.22</v>
      </c>
      <c r="AZ122">
        <v>25622.53</v>
      </c>
      <c r="BA122">
        <v>7516.67</v>
      </c>
      <c r="BB122">
        <v>6405.63</v>
      </c>
      <c r="BC122">
        <v>9608.4500000000007</v>
      </c>
      <c r="BD122">
        <v>160140.79</v>
      </c>
      <c r="BE122">
        <v>8007.04</v>
      </c>
      <c r="BF122">
        <v>32028.16</v>
      </c>
      <c r="BG122">
        <v>0</v>
      </c>
      <c r="BH122">
        <v>0</v>
      </c>
      <c r="BI122">
        <v>15510.43</v>
      </c>
      <c r="BJ122">
        <v>0</v>
      </c>
      <c r="BK122">
        <v>0</v>
      </c>
      <c r="BL122">
        <v>7994.88</v>
      </c>
      <c r="BM122">
        <v>0</v>
      </c>
      <c r="BN122">
        <v>15510.43</v>
      </c>
      <c r="BO122">
        <v>1000</v>
      </c>
      <c r="BP122">
        <v>0</v>
      </c>
      <c r="BQ122">
        <v>0</v>
      </c>
      <c r="BR122">
        <v>10216.799999999999</v>
      </c>
      <c r="BS122">
        <v>62800.07</v>
      </c>
      <c r="BT122" s="389">
        <v>0</v>
      </c>
      <c r="BU122" s="390">
        <v>0</v>
      </c>
      <c r="BV122" s="390">
        <v>-222305.73</v>
      </c>
      <c r="BW122" s="390">
        <v>0</v>
      </c>
      <c r="BX122" s="259">
        <v>0</v>
      </c>
      <c r="BY122" s="259">
        <v>0</v>
      </c>
      <c r="BZ122" s="259">
        <v>0</v>
      </c>
      <c r="CA122">
        <v>2668030.25</v>
      </c>
      <c r="CB122">
        <v>3255787.78</v>
      </c>
      <c r="CC122">
        <v>23505.31</v>
      </c>
      <c r="CD122">
        <v>73016.87</v>
      </c>
      <c r="CE122">
        <v>-222305.73</v>
      </c>
      <c r="CI122" s="381">
        <v>0</v>
      </c>
      <c r="CJ122" s="381">
        <v>0</v>
      </c>
      <c r="CL122" s="381">
        <f t="shared" si="25"/>
        <v>222305.73</v>
      </c>
      <c r="CM122" s="381">
        <f t="shared" si="26"/>
        <v>0</v>
      </c>
      <c r="CO122" s="381">
        <v>0</v>
      </c>
      <c r="CP122" s="381">
        <v>0</v>
      </c>
      <c r="CR122" s="381"/>
    </row>
    <row r="123" spans="1:99">
      <c r="A123">
        <v>3302149</v>
      </c>
      <c r="B123">
        <v>2149</v>
      </c>
      <c r="C123">
        <v>43102</v>
      </c>
      <c r="D123">
        <v>92398</v>
      </c>
      <c r="E123" t="s">
        <v>5837</v>
      </c>
      <c r="F123">
        <v>428027.5</v>
      </c>
      <c r="G123">
        <v>0</v>
      </c>
      <c r="H123">
        <v>11779.35</v>
      </c>
      <c r="I123">
        <v>2118544.67</v>
      </c>
      <c r="J123">
        <v>0</v>
      </c>
      <c r="K123">
        <v>352332.16</v>
      </c>
      <c r="L123">
        <v>0</v>
      </c>
      <c r="M123">
        <v>258925</v>
      </c>
      <c r="N123">
        <v>3656.93</v>
      </c>
      <c r="O123">
        <v>0</v>
      </c>
      <c r="P123">
        <v>0</v>
      </c>
      <c r="Q123">
        <v>34609.85</v>
      </c>
      <c r="R123">
        <v>0</v>
      </c>
      <c r="S123">
        <v>0</v>
      </c>
      <c r="T123">
        <v>0</v>
      </c>
      <c r="U123">
        <v>4585.6499999999996</v>
      </c>
      <c r="V123">
        <v>4362.1000000000004</v>
      </c>
      <c r="X123">
        <v>0</v>
      </c>
      <c r="Y123">
        <v>0</v>
      </c>
      <c r="Z123">
        <v>0</v>
      </c>
      <c r="AA123">
        <v>0</v>
      </c>
      <c r="AB123">
        <v>0</v>
      </c>
      <c r="AC123">
        <v>31597.29</v>
      </c>
      <c r="AD123">
        <v>57254</v>
      </c>
      <c r="AE123">
        <v>1656216.14</v>
      </c>
      <c r="AF123">
        <v>142408.95000000001</v>
      </c>
      <c r="AG123">
        <v>227854.33</v>
      </c>
      <c r="AH123">
        <v>45570.87</v>
      </c>
      <c r="AI123">
        <v>39874.51</v>
      </c>
      <c r="AJ123">
        <v>0</v>
      </c>
      <c r="AK123">
        <v>34178.15</v>
      </c>
      <c r="AL123">
        <v>22785.43</v>
      </c>
      <c r="AM123">
        <v>28481.79</v>
      </c>
      <c r="AN123">
        <v>34178.15</v>
      </c>
      <c r="AO123">
        <v>37026.33</v>
      </c>
      <c r="AP123">
        <v>56963.58</v>
      </c>
      <c r="AQ123">
        <v>41298.6</v>
      </c>
      <c r="AR123">
        <v>14240.9</v>
      </c>
      <c r="AS123">
        <v>56963.58</v>
      </c>
      <c r="AT123">
        <v>142408.95000000001</v>
      </c>
      <c r="AU123">
        <v>32800.28</v>
      </c>
      <c r="AV123">
        <v>21361.34</v>
      </c>
      <c r="AW123">
        <v>25633.61</v>
      </c>
      <c r="AX123">
        <v>5696.36</v>
      </c>
      <c r="AY123">
        <v>0</v>
      </c>
      <c r="AZ123">
        <v>22785.43</v>
      </c>
      <c r="BA123">
        <v>4895</v>
      </c>
      <c r="BB123">
        <v>5696.36</v>
      </c>
      <c r="BC123">
        <v>8544.5400000000009</v>
      </c>
      <c r="BD123">
        <v>142408.95000000001</v>
      </c>
      <c r="BE123">
        <v>7120.45</v>
      </c>
      <c r="BF123">
        <v>28481.79</v>
      </c>
      <c r="BG123">
        <v>0</v>
      </c>
      <c r="BH123">
        <v>0</v>
      </c>
      <c r="BI123">
        <v>50612.77</v>
      </c>
      <c r="BJ123">
        <v>0</v>
      </c>
      <c r="BK123">
        <v>0</v>
      </c>
      <c r="BL123">
        <v>8258.1299999999992</v>
      </c>
      <c r="BM123">
        <v>0</v>
      </c>
      <c r="BN123">
        <v>50612.77</v>
      </c>
      <c r="BO123">
        <v>1000</v>
      </c>
      <c r="BP123">
        <v>0</v>
      </c>
      <c r="BQ123">
        <v>8258.1299999999992</v>
      </c>
      <c r="BR123">
        <v>750</v>
      </c>
      <c r="BS123">
        <v>61642.12</v>
      </c>
      <c r="BT123">
        <v>0</v>
      </c>
      <c r="BU123" s="381">
        <v>357408.01</v>
      </c>
      <c r="BV123" s="381">
        <v>0</v>
      </c>
      <c r="BW123" s="381">
        <v>0</v>
      </c>
      <c r="BX123" s="259">
        <v>0</v>
      </c>
      <c r="BY123" s="259">
        <v>0</v>
      </c>
      <c r="BZ123" s="259">
        <v>0</v>
      </c>
      <c r="CA123">
        <v>2865867.65</v>
      </c>
      <c r="CB123">
        <v>2936487.14</v>
      </c>
      <c r="CC123">
        <v>58870.9</v>
      </c>
      <c r="CD123">
        <v>70650.25</v>
      </c>
      <c r="CE123">
        <v>357408.01</v>
      </c>
      <c r="CI123" s="381">
        <v>0</v>
      </c>
      <c r="CJ123" s="381">
        <v>0</v>
      </c>
      <c r="CL123" s="381">
        <f t="shared" si="25"/>
        <v>-357408.01</v>
      </c>
      <c r="CM123" s="381">
        <f t="shared" si="26"/>
        <v>0</v>
      </c>
      <c r="CO123" s="381">
        <v>0</v>
      </c>
      <c r="CP123" s="381">
        <v>0</v>
      </c>
      <c r="CR123" s="381"/>
      <c r="CS123" s="381">
        <f>CL123</f>
        <v>-357408.01</v>
      </c>
    </row>
    <row r="124" spans="1:99">
      <c r="A124">
        <v>3302150</v>
      </c>
      <c r="B124">
        <v>2150</v>
      </c>
      <c r="C124">
        <v>42986</v>
      </c>
      <c r="D124">
        <v>92399</v>
      </c>
      <c r="E124" t="s">
        <v>5838</v>
      </c>
      <c r="F124">
        <v>-306237</v>
      </c>
      <c r="G124">
        <v>0</v>
      </c>
      <c r="H124">
        <v>68713.070000000007</v>
      </c>
      <c r="I124">
        <v>1790471.12</v>
      </c>
      <c r="J124">
        <v>0</v>
      </c>
      <c r="K124">
        <v>84868.15</v>
      </c>
      <c r="L124">
        <v>0</v>
      </c>
      <c r="M124">
        <v>203700</v>
      </c>
      <c r="N124">
        <v>0</v>
      </c>
      <c r="O124">
        <v>0</v>
      </c>
      <c r="P124">
        <v>0</v>
      </c>
      <c r="Q124">
        <v>59538.12</v>
      </c>
      <c r="R124">
        <v>0</v>
      </c>
      <c r="S124">
        <v>0</v>
      </c>
      <c r="T124">
        <v>0</v>
      </c>
      <c r="U124">
        <v>6828</v>
      </c>
      <c r="V124">
        <v>0</v>
      </c>
      <c r="X124">
        <v>0</v>
      </c>
      <c r="Y124">
        <v>0</v>
      </c>
      <c r="Z124">
        <v>0</v>
      </c>
      <c r="AA124">
        <v>0</v>
      </c>
      <c r="AB124">
        <v>0</v>
      </c>
      <c r="AC124">
        <v>11842.26</v>
      </c>
      <c r="AD124">
        <v>49379</v>
      </c>
      <c r="AE124">
        <v>1311107.1200000001</v>
      </c>
      <c r="AF124">
        <v>112734.92</v>
      </c>
      <c r="AG124">
        <v>180375.87</v>
      </c>
      <c r="AH124">
        <v>36075.17</v>
      </c>
      <c r="AI124">
        <v>31565.78</v>
      </c>
      <c r="AJ124">
        <v>0</v>
      </c>
      <c r="AK124">
        <v>27056.38</v>
      </c>
      <c r="AL124">
        <v>18037.59</v>
      </c>
      <c r="AM124">
        <v>22546.98</v>
      </c>
      <c r="AN124">
        <v>27056.38</v>
      </c>
      <c r="AO124">
        <v>29311.08</v>
      </c>
      <c r="AP124">
        <v>45093.97</v>
      </c>
      <c r="AQ124">
        <v>32693.13</v>
      </c>
      <c r="AR124">
        <v>11273.49</v>
      </c>
      <c r="AS124">
        <v>45093.97</v>
      </c>
      <c r="AT124">
        <v>112734.92</v>
      </c>
      <c r="AU124">
        <v>35244.79</v>
      </c>
      <c r="AV124">
        <v>16910.240000000002</v>
      </c>
      <c r="AW124">
        <v>20292.29</v>
      </c>
      <c r="AX124">
        <v>4509.3999999999996</v>
      </c>
      <c r="AY124">
        <v>0</v>
      </c>
      <c r="AZ124">
        <v>18037.59</v>
      </c>
      <c r="BA124">
        <v>4895</v>
      </c>
      <c r="BB124">
        <v>4509.3999999999996</v>
      </c>
      <c r="BC124">
        <v>6764.1</v>
      </c>
      <c r="BD124">
        <v>112734.92</v>
      </c>
      <c r="BE124">
        <v>5636.75</v>
      </c>
      <c r="BF124">
        <v>22546.98</v>
      </c>
      <c r="BG124">
        <v>0</v>
      </c>
      <c r="BH124">
        <v>0</v>
      </c>
      <c r="BI124">
        <v>67875.179999999993</v>
      </c>
      <c r="BJ124">
        <v>0</v>
      </c>
      <c r="BK124">
        <v>0</v>
      </c>
      <c r="BL124">
        <v>8154.63</v>
      </c>
      <c r="BM124">
        <v>0</v>
      </c>
      <c r="BN124">
        <v>67875.179999999993</v>
      </c>
      <c r="BO124">
        <v>1000</v>
      </c>
      <c r="BP124">
        <v>0</v>
      </c>
      <c r="BQ124">
        <v>8154.63</v>
      </c>
      <c r="BR124">
        <v>17139.5</v>
      </c>
      <c r="BS124">
        <v>119448.75</v>
      </c>
      <c r="BT124" t="s">
        <v>412</v>
      </c>
      <c r="BU124" s="381">
        <v>0</v>
      </c>
      <c r="BV124" s="381">
        <v>-462323.71</v>
      </c>
      <c r="BW124" s="381">
        <v>0</v>
      </c>
      <c r="BX124" s="259">
        <v>0</v>
      </c>
      <c r="BY124" s="259">
        <v>0</v>
      </c>
      <c r="BZ124" s="259">
        <v>0</v>
      </c>
      <c r="CA124">
        <v>2206626.65</v>
      </c>
      <c r="CB124">
        <v>2362713.39</v>
      </c>
      <c r="CC124">
        <v>76029.81</v>
      </c>
      <c r="CD124">
        <v>144742.88</v>
      </c>
      <c r="CE124">
        <v>-462323.71</v>
      </c>
      <c r="CI124" s="381">
        <v>-401594.16</v>
      </c>
      <c r="CJ124" s="381">
        <v>41751.179999999993</v>
      </c>
      <c r="CL124" s="381">
        <f t="shared" si="25"/>
        <v>60729.550000000047</v>
      </c>
      <c r="CM124" s="381">
        <f t="shared" si="26"/>
        <v>41751.179999999993</v>
      </c>
      <c r="CO124" s="381">
        <v>0</v>
      </c>
      <c r="CP124" s="381">
        <v>46591.109999999993</v>
      </c>
      <c r="CR124" s="381">
        <f t="shared" ref="CR124:CR128" si="50">CL124</f>
        <v>60729.550000000047</v>
      </c>
      <c r="CT124" s="259">
        <f t="shared" ref="CT124:CT126" si="51">IF(CM124&gt;0,CM124,0)</f>
        <v>41751.179999999993</v>
      </c>
      <c r="CU124" s="259">
        <f t="shared" ref="CU124:CU126" si="52">IF(CM124&lt;0,CM124,0)</f>
        <v>0</v>
      </c>
    </row>
    <row r="125" spans="1:99">
      <c r="A125">
        <v>3302425</v>
      </c>
      <c r="B125">
        <v>2425</v>
      </c>
      <c r="C125">
        <v>43064</v>
      </c>
      <c r="D125">
        <v>92256</v>
      </c>
      <c r="E125" t="s">
        <v>5839</v>
      </c>
      <c r="F125">
        <v>-196865</v>
      </c>
      <c r="G125">
        <v>0</v>
      </c>
      <c r="H125">
        <v>85308.95</v>
      </c>
      <c r="I125">
        <v>1030849.8</v>
      </c>
      <c r="J125">
        <v>0</v>
      </c>
      <c r="K125">
        <v>32550</v>
      </c>
      <c r="L125">
        <v>0</v>
      </c>
      <c r="M125">
        <v>50480</v>
      </c>
      <c r="N125">
        <v>0</v>
      </c>
      <c r="O125">
        <v>0</v>
      </c>
      <c r="P125">
        <v>0</v>
      </c>
      <c r="Q125">
        <v>74199.08</v>
      </c>
      <c r="R125">
        <v>0</v>
      </c>
      <c r="S125">
        <v>0</v>
      </c>
      <c r="T125">
        <v>0</v>
      </c>
      <c r="U125">
        <v>13309.4</v>
      </c>
      <c r="V125">
        <v>0</v>
      </c>
      <c r="X125">
        <v>0</v>
      </c>
      <c r="Y125">
        <v>0</v>
      </c>
      <c r="Z125">
        <v>0</v>
      </c>
      <c r="AA125">
        <v>0</v>
      </c>
      <c r="AB125">
        <v>0</v>
      </c>
      <c r="AC125">
        <v>7829.72</v>
      </c>
      <c r="AD125">
        <v>58789</v>
      </c>
      <c r="AE125">
        <v>822956.55</v>
      </c>
      <c r="AF125">
        <v>70761.53</v>
      </c>
      <c r="AG125">
        <v>113218.44</v>
      </c>
      <c r="AH125">
        <v>22643.69</v>
      </c>
      <c r="AI125">
        <v>19813.23</v>
      </c>
      <c r="AJ125">
        <v>0</v>
      </c>
      <c r="AK125">
        <v>16982.77</v>
      </c>
      <c r="AL125">
        <v>11321.84</v>
      </c>
      <c r="AM125">
        <v>14152.31</v>
      </c>
      <c r="AN125">
        <v>16982.77</v>
      </c>
      <c r="AO125">
        <v>18398</v>
      </c>
      <c r="AP125">
        <v>28304.61</v>
      </c>
      <c r="AQ125">
        <v>20520.84</v>
      </c>
      <c r="AR125">
        <v>7076.15</v>
      </c>
      <c r="AS125">
        <v>28304.61</v>
      </c>
      <c r="AT125">
        <v>70761.53</v>
      </c>
      <c r="AU125">
        <v>15625.33</v>
      </c>
      <c r="AV125">
        <v>10614.23</v>
      </c>
      <c r="AW125">
        <v>12737.07</v>
      </c>
      <c r="AX125">
        <v>2830.46</v>
      </c>
      <c r="AY125">
        <v>0</v>
      </c>
      <c r="AZ125">
        <v>11321.84</v>
      </c>
      <c r="BA125">
        <v>4895</v>
      </c>
      <c r="BB125">
        <v>2830.46</v>
      </c>
      <c r="BC125">
        <v>4245.6899999999996</v>
      </c>
      <c r="BD125">
        <v>70761.53</v>
      </c>
      <c r="BE125">
        <v>3538.08</v>
      </c>
      <c r="BF125">
        <v>14152.31</v>
      </c>
      <c r="BG125">
        <v>0</v>
      </c>
      <c r="BH125">
        <v>0</v>
      </c>
      <c r="BI125">
        <v>5598.5</v>
      </c>
      <c r="BJ125">
        <v>0</v>
      </c>
      <c r="BK125">
        <v>0</v>
      </c>
      <c r="BL125">
        <v>6351.25</v>
      </c>
      <c r="BM125">
        <v>0</v>
      </c>
      <c r="BN125">
        <v>5598.5</v>
      </c>
      <c r="BO125">
        <v>1000</v>
      </c>
      <c r="BP125">
        <v>0</v>
      </c>
      <c r="BQ125">
        <v>0</v>
      </c>
      <c r="BR125">
        <v>0</v>
      </c>
      <c r="BS125">
        <v>97258.7</v>
      </c>
      <c r="BT125" t="s">
        <v>413</v>
      </c>
      <c r="BU125" s="381">
        <v>0</v>
      </c>
      <c r="BV125" s="381">
        <v>-370207.34</v>
      </c>
      <c r="BW125" s="381">
        <v>0</v>
      </c>
      <c r="BX125" s="259">
        <v>0</v>
      </c>
      <c r="BY125" s="259">
        <v>0</v>
      </c>
      <c r="BZ125" s="259">
        <v>0</v>
      </c>
      <c r="CA125">
        <v>1268007</v>
      </c>
      <c r="CB125">
        <v>1441349.37</v>
      </c>
      <c r="CC125">
        <v>11949.75</v>
      </c>
      <c r="CD125">
        <v>97258.7</v>
      </c>
      <c r="CE125">
        <v>-370207.34</v>
      </c>
      <c r="CI125" s="381">
        <v>-61775.100000000151</v>
      </c>
      <c r="CJ125" s="381">
        <v>15932.41</v>
      </c>
      <c r="CL125" s="381">
        <f t="shared" si="25"/>
        <v>308432.23999999987</v>
      </c>
      <c r="CM125" s="381">
        <f t="shared" si="26"/>
        <v>15932.41</v>
      </c>
      <c r="CO125" s="381">
        <v>0</v>
      </c>
      <c r="CP125" s="381">
        <v>22306.16</v>
      </c>
      <c r="CR125" s="381">
        <f t="shared" si="50"/>
        <v>308432.23999999987</v>
      </c>
      <c r="CT125" s="259">
        <f t="shared" si="51"/>
        <v>15932.41</v>
      </c>
      <c r="CU125" s="259">
        <f t="shared" si="52"/>
        <v>0</v>
      </c>
    </row>
    <row r="126" spans="1:99">
      <c r="A126">
        <v>3302017</v>
      </c>
      <c r="B126">
        <v>2017</v>
      </c>
      <c r="C126">
        <v>43004</v>
      </c>
      <c r="D126">
        <v>92476</v>
      </c>
      <c r="E126" t="s">
        <v>5840</v>
      </c>
      <c r="F126">
        <v>7730.43</v>
      </c>
      <c r="G126">
        <v>0</v>
      </c>
      <c r="H126">
        <v>37791.64</v>
      </c>
      <c r="I126">
        <v>1602033.29</v>
      </c>
      <c r="J126">
        <v>0</v>
      </c>
      <c r="K126">
        <v>124436.08</v>
      </c>
      <c r="L126">
        <v>0</v>
      </c>
      <c r="M126">
        <v>118930.5</v>
      </c>
      <c r="N126">
        <v>2400</v>
      </c>
      <c r="O126">
        <v>0</v>
      </c>
      <c r="P126">
        <v>0</v>
      </c>
      <c r="Q126">
        <v>23809.86</v>
      </c>
      <c r="R126">
        <v>0</v>
      </c>
      <c r="S126">
        <v>0</v>
      </c>
      <c r="T126">
        <v>0</v>
      </c>
      <c r="U126">
        <v>3026.05</v>
      </c>
      <c r="V126">
        <v>0</v>
      </c>
      <c r="X126">
        <v>0</v>
      </c>
      <c r="Y126">
        <v>0</v>
      </c>
      <c r="Z126">
        <v>0</v>
      </c>
      <c r="AA126">
        <v>0</v>
      </c>
      <c r="AB126">
        <v>0</v>
      </c>
      <c r="AC126">
        <v>13594.97</v>
      </c>
      <c r="AD126">
        <v>83446</v>
      </c>
      <c r="AE126">
        <v>1134057.53</v>
      </c>
      <c r="AF126">
        <v>97511.4</v>
      </c>
      <c r="AG126">
        <v>156018.23000000001</v>
      </c>
      <c r="AH126">
        <v>31203.65</v>
      </c>
      <c r="AI126">
        <v>27303.19</v>
      </c>
      <c r="AJ126">
        <v>0</v>
      </c>
      <c r="AK126">
        <v>23402.74</v>
      </c>
      <c r="AL126">
        <v>15601.82</v>
      </c>
      <c r="AM126">
        <v>19502.28</v>
      </c>
      <c r="AN126">
        <v>23402.74</v>
      </c>
      <c r="AO126">
        <v>25352.959999999999</v>
      </c>
      <c r="AP126">
        <v>39004.559999999998</v>
      </c>
      <c r="AQ126">
        <v>28278.3</v>
      </c>
      <c r="AR126">
        <v>9751.14</v>
      </c>
      <c r="AS126">
        <v>39004.559999999998</v>
      </c>
      <c r="AT126">
        <v>97511.4</v>
      </c>
      <c r="AU126">
        <v>28407.83</v>
      </c>
      <c r="AV126">
        <v>14626.71</v>
      </c>
      <c r="AW126">
        <v>17552.05</v>
      </c>
      <c r="AX126">
        <v>3900.46</v>
      </c>
      <c r="AY126">
        <v>0</v>
      </c>
      <c r="AZ126">
        <v>15601.82</v>
      </c>
      <c r="BA126">
        <v>4895</v>
      </c>
      <c r="BB126">
        <v>3900.46</v>
      </c>
      <c r="BC126">
        <v>5850.68</v>
      </c>
      <c r="BD126">
        <v>97511.4</v>
      </c>
      <c r="BE126">
        <v>4875.57</v>
      </c>
      <c r="BF126">
        <v>19502.28</v>
      </c>
      <c r="BG126">
        <v>0</v>
      </c>
      <c r="BH126">
        <v>0</v>
      </c>
      <c r="BI126">
        <v>18543.439999999999</v>
      </c>
      <c r="BJ126">
        <v>0</v>
      </c>
      <c r="BK126">
        <v>0</v>
      </c>
      <c r="BL126">
        <v>7037.5</v>
      </c>
      <c r="BM126">
        <v>0</v>
      </c>
      <c r="BN126">
        <v>18543.439999999999</v>
      </c>
      <c r="BO126">
        <v>1000</v>
      </c>
      <c r="BP126">
        <v>0</v>
      </c>
      <c r="BQ126">
        <v>7037.5</v>
      </c>
      <c r="BR126">
        <v>0</v>
      </c>
      <c r="BS126">
        <v>56335.08</v>
      </c>
      <c r="BT126" t="s">
        <v>298</v>
      </c>
      <c r="BU126" s="381">
        <v>0</v>
      </c>
      <c r="BV126" s="381">
        <v>-22667.01</v>
      </c>
      <c r="BW126" s="381">
        <v>0</v>
      </c>
      <c r="BX126" s="259">
        <v>0</v>
      </c>
      <c r="BY126" s="259">
        <v>0</v>
      </c>
      <c r="BZ126" s="259">
        <v>0</v>
      </c>
      <c r="CA126">
        <v>1971676.75</v>
      </c>
      <c r="CB126">
        <v>2002074.2</v>
      </c>
      <c r="CC126">
        <v>25580.94</v>
      </c>
      <c r="CD126">
        <v>63372.58</v>
      </c>
      <c r="CE126">
        <v>-22667.01</v>
      </c>
      <c r="CI126" s="381">
        <v>8143.0000000002328</v>
      </c>
      <c r="CJ126" s="381">
        <v>15080.77</v>
      </c>
      <c r="CL126" s="381">
        <f t="shared" si="25"/>
        <v>30810.010000000231</v>
      </c>
      <c r="CM126" s="381">
        <f t="shared" si="26"/>
        <v>15080.77</v>
      </c>
      <c r="CO126" s="381">
        <v>0</v>
      </c>
      <c r="CP126" s="381">
        <v>13294.82</v>
      </c>
      <c r="CR126" s="381">
        <f t="shared" si="50"/>
        <v>30810.010000000231</v>
      </c>
      <c r="CT126" s="259">
        <f t="shared" si="51"/>
        <v>15080.77</v>
      </c>
      <c r="CU126" s="259">
        <f t="shared" si="52"/>
        <v>0</v>
      </c>
    </row>
    <row r="127" spans="1:99">
      <c r="A127">
        <v>3302016</v>
      </c>
      <c r="B127">
        <v>2016</v>
      </c>
      <c r="C127">
        <v>43159</v>
      </c>
      <c r="D127">
        <v>92475</v>
      </c>
      <c r="E127" s="380" t="s">
        <v>5841</v>
      </c>
      <c r="F127">
        <v>188558</v>
      </c>
      <c r="G127">
        <v>0</v>
      </c>
      <c r="H127">
        <v>35512.25</v>
      </c>
      <c r="I127">
        <v>2038361.02</v>
      </c>
      <c r="J127">
        <v>0</v>
      </c>
      <c r="K127">
        <v>89132.5</v>
      </c>
      <c r="L127">
        <v>0</v>
      </c>
      <c r="M127">
        <v>208000</v>
      </c>
      <c r="N127">
        <v>200</v>
      </c>
      <c r="O127">
        <v>0</v>
      </c>
      <c r="P127">
        <v>0</v>
      </c>
      <c r="Q127">
        <v>36372.550000000003</v>
      </c>
      <c r="R127">
        <v>0</v>
      </c>
      <c r="S127">
        <v>0</v>
      </c>
      <c r="T127">
        <v>0</v>
      </c>
      <c r="U127">
        <v>74769.2</v>
      </c>
      <c r="V127">
        <v>0</v>
      </c>
      <c r="X127">
        <v>0</v>
      </c>
      <c r="Y127">
        <v>0</v>
      </c>
      <c r="Z127">
        <v>0</v>
      </c>
      <c r="AA127">
        <v>0</v>
      </c>
      <c r="AB127">
        <v>0</v>
      </c>
      <c r="AC127">
        <v>26275.02</v>
      </c>
      <c r="AD127">
        <v>19603</v>
      </c>
      <c r="AE127">
        <v>1461107.27</v>
      </c>
      <c r="AF127">
        <v>125632.61</v>
      </c>
      <c r="AG127">
        <v>201012.18</v>
      </c>
      <c r="AH127">
        <v>40202.44</v>
      </c>
      <c r="AI127">
        <v>35177.129999999997</v>
      </c>
      <c r="AJ127">
        <v>0</v>
      </c>
      <c r="AK127">
        <v>30151.83</v>
      </c>
      <c r="AL127">
        <v>20101.22</v>
      </c>
      <c r="AM127">
        <v>25126.52</v>
      </c>
      <c r="AN127">
        <v>30151.83</v>
      </c>
      <c r="AO127">
        <v>32664.48</v>
      </c>
      <c r="AP127">
        <v>50253.04</v>
      </c>
      <c r="AQ127">
        <v>36433.46</v>
      </c>
      <c r="AR127">
        <v>12563.26</v>
      </c>
      <c r="AS127">
        <v>50253.04</v>
      </c>
      <c r="AT127">
        <v>125632.61</v>
      </c>
      <c r="AU127">
        <v>42611.74</v>
      </c>
      <c r="AV127">
        <v>18844.89</v>
      </c>
      <c r="AW127">
        <v>22613.87</v>
      </c>
      <c r="AX127">
        <v>5025.3</v>
      </c>
      <c r="AY127">
        <v>0</v>
      </c>
      <c r="AZ127">
        <v>20101.22</v>
      </c>
      <c r="BA127">
        <v>4895</v>
      </c>
      <c r="BB127">
        <v>5025.3</v>
      </c>
      <c r="BC127">
        <v>7537.96</v>
      </c>
      <c r="BD127">
        <v>125632.61</v>
      </c>
      <c r="BE127">
        <v>6281.63</v>
      </c>
      <c r="BF127">
        <v>25126.52</v>
      </c>
      <c r="BG127">
        <v>0</v>
      </c>
      <c r="BH127">
        <v>0</v>
      </c>
      <c r="BI127">
        <v>38037.57</v>
      </c>
      <c r="BJ127">
        <v>0</v>
      </c>
      <c r="BK127">
        <v>0</v>
      </c>
      <c r="BL127">
        <v>8072.5</v>
      </c>
      <c r="BM127">
        <v>0</v>
      </c>
      <c r="BN127">
        <v>38037.57</v>
      </c>
      <c r="BO127">
        <v>1000</v>
      </c>
      <c r="BP127">
        <v>0</v>
      </c>
      <c r="BQ127">
        <v>8072.5</v>
      </c>
      <c r="BR127">
        <v>8723.77</v>
      </c>
      <c r="BS127">
        <v>64826.05</v>
      </c>
      <c r="BT127" t="s">
        <v>299</v>
      </c>
      <c r="BU127" s="381">
        <v>83074.759999999995</v>
      </c>
      <c r="BV127" s="381">
        <v>0</v>
      </c>
      <c r="BW127" s="381">
        <v>0</v>
      </c>
      <c r="BX127" s="259">
        <v>0</v>
      </c>
      <c r="BY127" s="259">
        <v>0</v>
      </c>
      <c r="BZ127" s="259">
        <v>0</v>
      </c>
      <c r="CA127">
        <v>2492713.29</v>
      </c>
      <c r="CB127">
        <v>2598196.5299999998</v>
      </c>
      <c r="CC127">
        <v>46110.07</v>
      </c>
      <c r="CD127">
        <v>81622.320000000007</v>
      </c>
      <c r="CE127">
        <v>83074.759999999995</v>
      </c>
      <c r="CI127" s="381">
        <v>83075</v>
      </c>
      <c r="CJ127" s="381">
        <v>0</v>
      </c>
      <c r="CL127" s="381">
        <f t="shared" si="25"/>
        <v>0.24000000000523869</v>
      </c>
      <c r="CM127" s="381">
        <f t="shared" si="26"/>
        <v>0</v>
      </c>
      <c r="CO127" s="381">
        <v>154984</v>
      </c>
      <c r="CP127" s="381">
        <v>8039</v>
      </c>
      <c r="CR127" s="381">
        <f t="shared" si="50"/>
        <v>0.24000000000523869</v>
      </c>
    </row>
    <row r="128" spans="1:99">
      <c r="A128">
        <v>3301008</v>
      </c>
      <c r="B128">
        <v>1008</v>
      </c>
      <c r="C128">
        <v>42985</v>
      </c>
      <c r="D128">
        <v>92454</v>
      </c>
      <c r="E128" t="s">
        <v>5842</v>
      </c>
      <c r="F128">
        <v>108142.39999999999</v>
      </c>
      <c r="G128">
        <v>0</v>
      </c>
      <c r="H128">
        <v>29028.75</v>
      </c>
      <c r="I128">
        <v>423675.15</v>
      </c>
      <c r="J128">
        <v>0</v>
      </c>
      <c r="K128">
        <v>1680</v>
      </c>
      <c r="L128">
        <v>0</v>
      </c>
      <c r="M128">
        <v>0</v>
      </c>
      <c r="N128">
        <v>0</v>
      </c>
      <c r="O128">
        <v>0</v>
      </c>
      <c r="P128">
        <v>0</v>
      </c>
      <c r="Q128">
        <v>23325.040000000001</v>
      </c>
      <c r="R128">
        <v>0</v>
      </c>
      <c r="S128">
        <v>0</v>
      </c>
      <c r="T128">
        <v>0</v>
      </c>
      <c r="U128">
        <v>195.1</v>
      </c>
      <c r="V128">
        <v>0</v>
      </c>
      <c r="X128">
        <v>0</v>
      </c>
      <c r="Y128">
        <v>0</v>
      </c>
      <c r="Z128">
        <v>0</v>
      </c>
      <c r="AA128">
        <v>0</v>
      </c>
      <c r="AB128">
        <v>0</v>
      </c>
      <c r="AC128">
        <v>0</v>
      </c>
      <c r="AD128">
        <v>0</v>
      </c>
      <c r="AE128">
        <v>286599.45</v>
      </c>
      <c r="AF128">
        <v>24643.119999999999</v>
      </c>
      <c r="AG128">
        <v>39428.99</v>
      </c>
      <c r="AH128">
        <v>7885.8</v>
      </c>
      <c r="AI128">
        <v>6900.07</v>
      </c>
      <c r="AJ128">
        <v>0</v>
      </c>
      <c r="AK128">
        <v>5914.35</v>
      </c>
      <c r="AL128">
        <v>3942.9</v>
      </c>
      <c r="AM128">
        <v>4928.62</v>
      </c>
      <c r="AN128">
        <v>5914.35</v>
      </c>
      <c r="AO128">
        <v>6407.21</v>
      </c>
      <c r="AP128">
        <v>9857.25</v>
      </c>
      <c r="AQ128">
        <v>7146.5</v>
      </c>
      <c r="AR128">
        <v>2464.31</v>
      </c>
      <c r="AS128">
        <v>9857.25</v>
      </c>
      <c r="AT128">
        <v>24643.119999999999</v>
      </c>
      <c r="AU128">
        <v>0</v>
      </c>
      <c r="AV128">
        <v>3696.47</v>
      </c>
      <c r="AW128">
        <v>4435.76</v>
      </c>
      <c r="AX128">
        <v>985.72</v>
      </c>
      <c r="AY128">
        <v>0</v>
      </c>
      <c r="AZ128">
        <v>3942.9</v>
      </c>
      <c r="BA128">
        <v>4895</v>
      </c>
      <c r="BB128">
        <v>985.72</v>
      </c>
      <c r="BC128">
        <v>1478.59</v>
      </c>
      <c r="BD128">
        <v>24643.119999999999</v>
      </c>
      <c r="BE128">
        <v>1232.1600000000001</v>
      </c>
      <c r="BF128">
        <v>4928.6099999999997</v>
      </c>
      <c r="BG128">
        <v>0</v>
      </c>
      <c r="BH128">
        <v>0</v>
      </c>
      <c r="BI128">
        <v>9062.83</v>
      </c>
      <c r="BJ128">
        <v>0</v>
      </c>
      <c r="BK128">
        <v>0</v>
      </c>
      <c r="BL128">
        <v>4702</v>
      </c>
      <c r="BM128">
        <v>37071.68</v>
      </c>
      <c r="BN128">
        <v>9062.83</v>
      </c>
      <c r="BO128">
        <v>1000</v>
      </c>
      <c r="BP128">
        <v>0</v>
      </c>
      <c r="BQ128">
        <v>4702</v>
      </c>
      <c r="BR128">
        <v>1019.9</v>
      </c>
      <c r="BS128">
        <v>74143.360000000001</v>
      </c>
      <c r="BT128" t="s">
        <v>414</v>
      </c>
      <c r="BU128" s="381">
        <v>50197.52</v>
      </c>
      <c r="BV128" s="381">
        <v>0</v>
      </c>
      <c r="BW128" s="381">
        <v>0</v>
      </c>
      <c r="BX128" s="259">
        <v>0</v>
      </c>
      <c r="BY128" s="259">
        <v>0</v>
      </c>
      <c r="BZ128" s="259">
        <v>0</v>
      </c>
      <c r="CA128">
        <v>448875.29</v>
      </c>
      <c r="CB128">
        <v>506820.17</v>
      </c>
      <c r="CC128">
        <v>50836.51</v>
      </c>
      <c r="CD128">
        <v>79865.259999999995</v>
      </c>
      <c r="CE128">
        <v>50197.52</v>
      </c>
      <c r="CI128" s="381">
        <v>63510.530000000028</v>
      </c>
      <c r="CJ128" s="381">
        <v>11718.1</v>
      </c>
      <c r="CL128" s="381">
        <f t="shared" si="25"/>
        <v>13313.010000000031</v>
      </c>
      <c r="CM128" s="381">
        <f t="shared" si="26"/>
        <v>11718.1</v>
      </c>
      <c r="CO128" s="381">
        <v>85700.029999999795</v>
      </c>
      <c r="CP128" s="381">
        <v>16426.849999999999</v>
      </c>
      <c r="CR128" s="381">
        <f t="shared" si="50"/>
        <v>13313.010000000031</v>
      </c>
      <c r="CT128" s="259">
        <f>IF(CM128&gt;0,CM128,0)</f>
        <v>11718.1</v>
      </c>
      <c r="CU128" s="259">
        <f>IF(CM128&lt;0,CM128,0)</f>
        <v>0</v>
      </c>
    </row>
    <row r="129" spans="1:99">
      <c r="A129">
        <v>3302097</v>
      </c>
      <c r="B129">
        <v>2097</v>
      </c>
      <c r="C129">
        <v>43063</v>
      </c>
      <c r="D129">
        <v>92379</v>
      </c>
      <c r="E129" t="s">
        <v>5843</v>
      </c>
      <c r="F129">
        <v>370604.79999999999</v>
      </c>
      <c r="G129">
        <v>0</v>
      </c>
      <c r="H129">
        <v>66353.86</v>
      </c>
      <c r="I129">
        <v>1482144.68</v>
      </c>
      <c r="J129">
        <v>0</v>
      </c>
      <c r="K129">
        <v>45164.08</v>
      </c>
      <c r="L129">
        <v>0</v>
      </c>
      <c r="M129">
        <v>143196.5</v>
      </c>
      <c r="N129">
        <v>5656.93</v>
      </c>
      <c r="O129">
        <v>0</v>
      </c>
      <c r="P129">
        <v>0</v>
      </c>
      <c r="Q129">
        <v>37601.97</v>
      </c>
      <c r="R129">
        <v>0</v>
      </c>
      <c r="S129">
        <v>0</v>
      </c>
      <c r="T129">
        <v>0</v>
      </c>
      <c r="U129">
        <v>0</v>
      </c>
      <c r="V129">
        <v>0</v>
      </c>
      <c r="X129">
        <v>0</v>
      </c>
      <c r="Y129">
        <v>0</v>
      </c>
      <c r="Z129">
        <v>0</v>
      </c>
      <c r="AA129">
        <v>0</v>
      </c>
      <c r="AB129">
        <v>0</v>
      </c>
      <c r="AC129">
        <v>23849.38</v>
      </c>
      <c r="AD129">
        <v>44718</v>
      </c>
      <c r="AE129">
        <v>873944.32</v>
      </c>
      <c r="AF129">
        <v>75145.69</v>
      </c>
      <c r="AG129">
        <v>120233.1</v>
      </c>
      <c r="AH129">
        <v>24046.62</v>
      </c>
      <c r="AI129">
        <v>21040.79</v>
      </c>
      <c r="AJ129">
        <v>0</v>
      </c>
      <c r="AK129">
        <v>18034.96</v>
      </c>
      <c r="AL129">
        <v>12023.31</v>
      </c>
      <c r="AM129">
        <v>15029.14</v>
      </c>
      <c r="AN129">
        <v>18034.96</v>
      </c>
      <c r="AO129">
        <v>19537.88</v>
      </c>
      <c r="AP129">
        <v>30058.27</v>
      </c>
      <c r="AQ129">
        <v>21792.25</v>
      </c>
      <c r="AR129">
        <v>7514.57</v>
      </c>
      <c r="AS129">
        <v>30058.27</v>
      </c>
      <c r="AT129">
        <v>75145.69</v>
      </c>
      <c r="AU129">
        <v>17433.22</v>
      </c>
      <c r="AV129">
        <v>11271.85</v>
      </c>
      <c r="AW129">
        <v>13526.22</v>
      </c>
      <c r="AX129">
        <v>3005.83</v>
      </c>
      <c r="AY129">
        <v>0</v>
      </c>
      <c r="AZ129">
        <v>12023.31</v>
      </c>
      <c r="BA129">
        <v>4895</v>
      </c>
      <c r="BB129">
        <v>3005.83</v>
      </c>
      <c r="BC129">
        <v>4508.74</v>
      </c>
      <c r="BD129">
        <v>75145.69</v>
      </c>
      <c r="BE129">
        <v>3757.28</v>
      </c>
      <c r="BF129">
        <v>15029.14</v>
      </c>
      <c r="BG129">
        <v>0</v>
      </c>
      <c r="BH129">
        <v>0</v>
      </c>
      <c r="BI129">
        <v>30924.97</v>
      </c>
      <c r="BJ129">
        <v>0</v>
      </c>
      <c r="BK129">
        <v>0</v>
      </c>
      <c r="BL129">
        <v>6522.25</v>
      </c>
      <c r="BM129">
        <v>0</v>
      </c>
      <c r="BN129">
        <v>30924.97</v>
      </c>
      <c r="BO129">
        <v>1000</v>
      </c>
      <c r="BP129">
        <v>0</v>
      </c>
      <c r="BQ129">
        <v>0</v>
      </c>
      <c r="BR129">
        <v>0</v>
      </c>
      <c r="BS129">
        <v>103801.08</v>
      </c>
      <c r="BT129">
        <v>0</v>
      </c>
      <c r="BU129" s="381">
        <v>596769.43999999994</v>
      </c>
      <c r="BV129" s="381">
        <v>0</v>
      </c>
      <c r="BW129" s="381">
        <v>0</v>
      </c>
      <c r="BX129" s="259">
        <v>0</v>
      </c>
      <c r="BY129" s="259">
        <v>0</v>
      </c>
      <c r="BZ129" s="259">
        <v>0</v>
      </c>
      <c r="CA129">
        <v>1782331.54</v>
      </c>
      <c r="CB129">
        <v>1556166.9</v>
      </c>
      <c r="CC129">
        <v>37447.22</v>
      </c>
      <c r="CD129">
        <v>103801.08</v>
      </c>
      <c r="CE129">
        <v>596769.43999999994</v>
      </c>
      <c r="CI129" s="381">
        <v>0</v>
      </c>
      <c r="CJ129" s="381">
        <v>0</v>
      </c>
      <c r="CL129" s="381">
        <f t="shared" si="25"/>
        <v>-596769.43999999994</v>
      </c>
      <c r="CM129" s="381">
        <f t="shared" si="26"/>
        <v>0</v>
      </c>
      <c r="CO129" s="381">
        <v>0</v>
      </c>
      <c r="CP129" s="381">
        <v>0</v>
      </c>
      <c r="CR129" s="381"/>
      <c r="CS129" s="381">
        <f>CL129</f>
        <v>-596769.43999999994</v>
      </c>
    </row>
    <row r="130" spans="1:99">
      <c r="A130">
        <v>3307034</v>
      </c>
      <c r="B130">
        <v>7034</v>
      </c>
      <c r="C130">
        <v>43132</v>
      </c>
      <c r="D130">
        <v>92059</v>
      </c>
      <c r="E130" t="s">
        <v>5844</v>
      </c>
      <c r="F130">
        <v>237974.9</v>
      </c>
      <c r="G130">
        <v>0</v>
      </c>
      <c r="H130">
        <v>51958.03</v>
      </c>
      <c r="I130">
        <v>27867.02</v>
      </c>
      <c r="J130">
        <v>0</v>
      </c>
      <c r="K130">
        <v>2088879.13</v>
      </c>
      <c r="L130">
        <v>0</v>
      </c>
      <c r="M130">
        <v>44205.5</v>
      </c>
      <c r="N130">
        <v>3456.93</v>
      </c>
      <c r="O130">
        <v>0</v>
      </c>
      <c r="P130">
        <v>0</v>
      </c>
      <c r="Q130">
        <v>837179.34</v>
      </c>
      <c r="R130">
        <v>0</v>
      </c>
      <c r="S130">
        <v>0</v>
      </c>
      <c r="T130">
        <v>0</v>
      </c>
      <c r="U130">
        <v>0</v>
      </c>
      <c r="V130">
        <v>0</v>
      </c>
      <c r="X130">
        <v>0</v>
      </c>
      <c r="Y130">
        <v>0</v>
      </c>
      <c r="Z130">
        <v>0</v>
      </c>
      <c r="AA130">
        <v>0</v>
      </c>
      <c r="AB130">
        <v>0</v>
      </c>
      <c r="AC130">
        <v>36096.910000000003</v>
      </c>
      <c r="AD130">
        <v>20335</v>
      </c>
      <c r="AE130">
        <v>1676669.41</v>
      </c>
      <c r="AF130">
        <v>144540.47</v>
      </c>
      <c r="AG130">
        <v>231264.75</v>
      </c>
      <c r="AH130">
        <v>46252.95</v>
      </c>
      <c r="AI130">
        <v>40471.33</v>
      </c>
      <c r="AJ130">
        <v>0</v>
      </c>
      <c r="AK130">
        <v>34689.71</v>
      </c>
      <c r="AL130">
        <v>23126.47</v>
      </c>
      <c r="AM130">
        <v>28908.09</v>
      </c>
      <c r="AN130">
        <v>34689.71</v>
      </c>
      <c r="AO130">
        <v>37580.519999999997</v>
      </c>
      <c r="AP130">
        <v>57816.19</v>
      </c>
      <c r="AQ130">
        <v>41916.74</v>
      </c>
      <c r="AR130">
        <v>14454.05</v>
      </c>
      <c r="AS130">
        <v>57816.19</v>
      </c>
      <c r="AT130">
        <v>144540.47</v>
      </c>
      <c r="AU130">
        <v>0</v>
      </c>
      <c r="AV130">
        <v>21681.07</v>
      </c>
      <c r="AW130">
        <v>26017.279999999999</v>
      </c>
      <c r="AX130">
        <v>5781.62</v>
      </c>
      <c r="AY130">
        <v>4336.21</v>
      </c>
      <c r="AZ130">
        <v>23126.47</v>
      </c>
      <c r="BA130">
        <v>4895</v>
      </c>
      <c r="BB130">
        <v>5781.62</v>
      </c>
      <c r="BC130">
        <v>8672.43</v>
      </c>
      <c r="BD130">
        <v>144540.47</v>
      </c>
      <c r="BE130">
        <v>7227.02</v>
      </c>
      <c r="BF130">
        <v>28908.080000000002</v>
      </c>
      <c r="BG130">
        <v>0</v>
      </c>
      <c r="BH130">
        <v>0</v>
      </c>
      <c r="BI130">
        <v>12844.85</v>
      </c>
      <c r="BJ130">
        <v>0</v>
      </c>
      <c r="BK130">
        <v>0</v>
      </c>
      <c r="BL130">
        <v>8303.1299999999992</v>
      </c>
      <c r="BM130">
        <v>0</v>
      </c>
      <c r="BN130">
        <v>12844.85</v>
      </c>
      <c r="BO130">
        <v>1000</v>
      </c>
      <c r="BP130">
        <v>0</v>
      </c>
      <c r="BQ130">
        <v>8303.1299999999992</v>
      </c>
      <c r="BR130">
        <v>544.99</v>
      </c>
      <c r="BS130">
        <v>64257.89</v>
      </c>
      <c r="BT130" t="s">
        <v>415</v>
      </c>
      <c r="BU130" s="381">
        <v>387445.56</v>
      </c>
      <c r="BV130" s="381">
        <v>0</v>
      </c>
      <c r="BW130" s="381">
        <v>0</v>
      </c>
      <c r="BX130" s="259">
        <v>0</v>
      </c>
      <c r="BY130" s="259">
        <v>0</v>
      </c>
      <c r="BZ130" s="259">
        <v>0</v>
      </c>
      <c r="CA130">
        <v>3058019.83</v>
      </c>
      <c r="CB130">
        <v>2908549.17</v>
      </c>
      <c r="CC130">
        <v>21147.98</v>
      </c>
      <c r="CD130">
        <v>73106.009999999995</v>
      </c>
      <c r="CE130">
        <v>387445.56</v>
      </c>
      <c r="CI130" s="381">
        <v>402349.30000000028</v>
      </c>
      <c r="CJ130" s="381">
        <v>32439.129999999997</v>
      </c>
      <c r="CL130" s="381">
        <f t="shared" si="25"/>
        <v>14903.740000000282</v>
      </c>
      <c r="CM130" s="381">
        <f t="shared" si="26"/>
        <v>32439.129999999997</v>
      </c>
      <c r="CO130" s="381">
        <v>440479.65000000084</v>
      </c>
      <c r="CP130" s="381">
        <v>12376.739999999998</v>
      </c>
      <c r="CR130" s="381">
        <f>CL130</f>
        <v>14903.740000000282</v>
      </c>
      <c r="CT130" s="259">
        <f t="shared" ref="CT130:CT131" si="53">IF(CM130&gt;0,CM130,0)</f>
        <v>32439.129999999997</v>
      </c>
      <c r="CU130" s="259">
        <f t="shared" ref="CU130:CU131" si="54">IF(CM130&lt;0,CM130,0)</f>
        <v>0</v>
      </c>
    </row>
    <row r="131" spans="1:99">
      <c r="A131">
        <v>3304173</v>
      </c>
      <c r="B131">
        <v>4173</v>
      </c>
      <c r="C131">
        <v>43099</v>
      </c>
      <c r="D131">
        <v>92124</v>
      </c>
      <c r="E131" t="s">
        <v>5845</v>
      </c>
      <c r="F131">
        <v>1093515</v>
      </c>
      <c r="G131">
        <v>0</v>
      </c>
      <c r="H131">
        <v>73733.53</v>
      </c>
      <c r="I131">
        <v>6376410.7400000002</v>
      </c>
      <c r="J131">
        <v>0</v>
      </c>
      <c r="K131">
        <v>125462.59</v>
      </c>
      <c r="L131">
        <v>0</v>
      </c>
      <c r="M131">
        <v>312456</v>
      </c>
      <c r="N131">
        <v>7370.79</v>
      </c>
      <c r="O131">
        <v>0</v>
      </c>
      <c r="P131">
        <v>0</v>
      </c>
      <c r="Q131">
        <v>-0.23</v>
      </c>
      <c r="R131">
        <v>0</v>
      </c>
      <c r="S131">
        <v>0</v>
      </c>
      <c r="T131">
        <v>0</v>
      </c>
      <c r="U131">
        <v>0</v>
      </c>
      <c r="V131">
        <v>0</v>
      </c>
      <c r="X131">
        <v>0</v>
      </c>
      <c r="Y131">
        <v>0</v>
      </c>
      <c r="Z131">
        <v>0</v>
      </c>
      <c r="AA131">
        <v>0</v>
      </c>
      <c r="AB131">
        <v>0</v>
      </c>
      <c r="AC131">
        <v>64701.3</v>
      </c>
      <c r="AD131">
        <v>0</v>
      </c>
      <c r="AE131">
        <v>3999173.27</v>
      </c>
      <c r="AF131">
        <v>344756.32</v>
      </c>
      <c r="AG131">
        <v>551610.11</v>
      </c>
      <c r="AH131">
        <v>110322.02</v>
      </c>
      <c r="AI131">
        <v>96531.77</v>
      </c>
      <c r="AJ131">
        <v>0</v>
      </c>
      <c r="AK131">
        <v>82741.52</v>
      </c>
      <c r="AL131">
        <v>55161.01</v>
      </c>
      <c r="AM131">
        <v>68951.259999999995</v>
      </c>
      <c r="AN131">
        <v>82741.52</v>
      </c>
      <c r="AO131">
        <v>89636.64</v>
      </c>
      <c r="AP131">
        <v>137902.53</v>
      </c>
      <c r="AQ131">
        <v>99979.33</v>
      </c>
      <c r="AR131">
        <v>34475.629999999997</v>
      </c>
      <c r="AS131">
        <v>137902.53</v>
      </c>
      <c r="AT131">
        <v>344756.32</v>
      </c>
      <c r="AU131">
        <v>81387.16</v>
      </c>
      <c r="AV131">
        <v>51713.45</v>
      </c>
      <c r="AW131">
        <v>62056.14</v>
      </c>
      <c r="AX131">
        <v>13790.25</v>
      </c>
      <c r="AY131">
        <v>10342.69</v>
      </c>
      <c r="AZ131">
        <v>55161.01</v>
      </c>
      <c r="BA131">
        <v>4895</v>
      </c>
      <c r="BB131">
        <v>13790.25</v>
      </c>
      <c r="BC131">
        <v>20685.38</v>
      </c>
      <c r="BD131">
        <v>344756.32</v>
      </c>
      <c r="BE131">
        <v>17237.82</v>
      </c>
      <c r="BF131">
        <v>68951.23</v>
      </c>
      <c r="BG131">
        <v>0</v>
      </c>
      <c r="BH131">
        <v>0</v>
      </c>
      <c r="BI131">
        <v>0</v>
      </c>
      <c r="BJ131">
        <v>0</v>
      </c>
      <c r="BK131">
        <v>0</v>
      </c>
      <c r="BL131">
        <v>18951.25</v>
      </c>
      <c r="BM131">
        <v>56637.11</v>
      </c>
      <c r="BN131">
        <v>0</v>
      </c>
      <c r="BO131">
        <v>1000</v>
      </c>
      <c r="BP131">
        <v>0</v>
      </c>
      <c r="BQ131">
        <v>0</v>
      </c>
      <c r="BR131">
        <v>0</v>
      </c>
      <c r="BS131">
        <v>0</v>
      </c>
      <c r="BT131" t="s">
        <v>416</v>
      </c>
      <c r="BU131" s="381">
        <v>998507.71</v>
      </c>
      <c r="BV131" s="381">
        <v>0</v>
      </c>
      <c r="BW131" s="381">
        <v>149321.89000000001</v>
      </c>
      <c r="BX131" s="259">
        <v>0</v>
      </c>
      <c r="BY131" s="259">
        <v>0</v>
      </c>
      <c r="BZ131" s="259">
        <v>0</v>
      </c>
      <c r="CA131">
        <v>6886401.1900000004</v>
      </c>
      <c r="CB131">
        <v>6981408.4800000004</v>
      </c>
      <c r="CC131">
        <v>75588.36</v>
      </c>
      <c r="CD131">
        <v>0</v>
      </c>
      <c r="CE131">
        <v>1147829.6000000001</v>
      </c>
      <c r="CI131" s="381">
        <v>998507.71000000043</v>
      </c>
      <c r="CJ131" s="381">
        <v>74163.23000000001</v>
      </c>
      <c r="CL131" s="381">
        <f t="shared" si="25"/>
        <v>0</v>
      </c>
      <c r="CM131" s="381">
        <f t="shared" si="26"/>
        <v>-75158.66</v>
      </c>
      <c r="CO131" s="381">
        <v>845675.88642013865</v>
      </c>
      <c r="CP131" s="381">
        <v>93376.040000000008</v>
      </c>
      <c r="CR131" s="381"/>
      <c r="CT131" s="259">
        <f t="shared" si="53"/>
        <v>0</v>
      </c>
      <c r="CU131" s="259">
        <f t="shared" si="54"/>
        <v>-75158.66</v>
      </c>
    </row>
    <row r="132" spans="1:99">
      <c r="A132">
        <v>3302157</v>
      </c>
      <c r="B132">
        <v>2157</v>
      </c>
      <c r="C132">
        <v>42996</v>
      </c>
      <c r="D132">
        <v>92326</v>
      </c>
      <c r="E132" t="s">
        <v>5846</v>
      </c>
      <c r="F132">
        <v>-144180</v>
      </c>
      <c r="G132">
        <v>0</v>
      </c>
      <c r="H132">
        <v>40592.75</v>
      </c>
      <c r="I132">
        <v>1959856.99</v>
      </c>
      <c r="J132">
        <v>0</v>
      </c>
      <c r="K132">
        <v>8925</v>
      </c>
      <c r="L132">
        <v>0</v>
      </c>
      <c r="M132">
        <v>145076.5</v>
      </c>
      <c r="N132">
        <v>5656.93</v>
      </c>
      <c r="O132">
        <v>0</v>
      </c>
      <c r="P132">
        <v>0</v>
      </c>
      <c r="Q132">
        <v>54364.56</v>
      </c>
      <c r="R132">
        <v>0</v>
      </c>
      <c r="S132">
        <v>0</v>
      </c>
      <c r="T132">
        <v>0</v>
      </c>
      <c r="U132">
        <v>238.5</v>
      </c>
      <c r="V132">
        <v>0</v>
      </c>
      <c r="X132">
        <v>0</v>
      </c>
      <c r="Y132">
        <v>0</v>
      </c>
      <c r="Z132">
        <v>0</v>
      </c>
      <c r="AA132">
        <v>0</v>
      </c>
      <c r="AB132">
        <v>0</v>
      </c>
      <c r="AC132">
        <v>20102.080000000002</v>
      </c>
      <c r="AD132">
        <v>85388</v>
      </c>
      <c r="AE132">
        <v>1289367.26</v>
      </c>
      <c r="AF132">
        <v>110865.63</v>
      </c>
      <c r="AG132">
        <v>177385.01</v>
      </c>
      <c r="AH132">
        <v>35477</v>
      </c>
      <c r="AI132">
        <v>31042.38</v>
      </c>
      <c r="AJ132">
        <v>0</v>
      </c>
      <c r="AK132">
        <v>26607.75</v>
      </c>
      <c r="AL132">
        <v>17738.5</v>
      </c>
      <c r="AM132">
        <v>22173.13</v>
      </c>
      <c r="AN132">
        <v>26607.75</v>
      </c>
      <c r="AO132">
        <v>28825.06</v>
      </c>
      <c r="AP132">
        <v>44346.25</v>
      </c>
      <c r="AQ132">
        <v>32151.03</v>
      </c>
      <c r="AR132">
        <v>11086.56</v>
      </c>
      <c r="AS132">
        <v>44346.25</v>
      </c>
      <c r="AT132">
        <v>110865.63</v>
      </c>
      <c r="AU132">
        <v>27559.83</v>
      </c>
      <c r="AV132">
        <v>16629.84</v>
      </c>
      <c r="AW132">
        <v>19955.810000000001</v>
      </c>
      <c r="AX132">
        <v>4434.63</v>
      </c>
      <c r="AY132">
        <v>0</v>
      </c>
      <c r="AZ132">
        <v>17738.5</v>
      </c>
      <c r="BA132">
        <v>4895</v>
      </c>
      <c r="BB132">
        <v>4434.63</v>
      </c>
      <c r="BC132">
        <v>6651.94</v>
      </c>
      <c r="BD132">
        <v>110865.63</v>
      </c>
      <c r="BE132">
        <v>5543.28</v>
      </c>
      <c r="BF132">
        <v>22173.13</v>
      </c>
      <c r="BG132">
        <v>0</v>
      </c>
      <c r="BH132">
        <v>0</v>
      </c>
      <c r="BI132">
        <v>14610.41</v>
      </c>
      <c r="BJ132">
        <v>0</v>
      </c>
      <c r="BK132">
        <v>0</v>
      </c>
      <c r="BL132">
        <v>8677.75</v>
      </c>
      <c r="BM132">
        <v>0</v>
      </c>
      <c r="BN132">
        <v>14610.41</v>
      </c>
      <c r="BO132">
        <v>1000</v>
      </c>
      <c r="BP132">
        <v>0</v>
      </c>
      <c r="BQ132">
        <v>8677.75</v>
      </c>
      <c r="BR132">
        <v>0</v>
      </c>
      <c r="BS132">
        <v>55203.16</v>
      </c>
      <c r="BT132" t="s">
        <v>417</v>
      </c>
      <c r="BU132" s="381">
        <v>0</v>
      </c>
      <c r="BV132" s="381">
        <v>-128949.25</v>
      </c>
      <c r="BW132" s="381">
        <v>0</v>
      </c>
      <c r="BX132" s="259">
        <v>0</v>
      </c>
      <c r="BY132" s="259">
        <v>0</v>
      </c>
      <c r="BZ132" s="259">
        <v>0</v>
      </c>
      <c r="CA132">
        <v>2279608.56</v>
      </c>
      <c r="CB132">
        <v>2264377.8199999998</v>
      </c>
      <c r="CC132">
        <v>23288.16</v>
      </c>
      <c r="CD132">
        <v>63880.91</v>
      </c>
      <c r="CE132">
        <v>-128949.25</v>
      </c>
      <c r="CI132" s="381">
        <v>-128949.25000000049</v>
      </c>
      <c r="CJ132" s="381">
        <v>0</v>
      </c>
      <c r="CL132" s="381">
        <f t="shared" ref="CL132:CL195" si="55">CI132-(BU132+BV132)</f>
        <v>-4.9476511776447296E-10</v>
      </c>
      <c r="CM132" s="381">
        <f t="shared" ref="CM132:CM195" si="56">CJ132-BW132</f>
        <v>0</v>
      </c>
      <c r="CO132" s="381">
        <v>0</v>
      </c>
      <c r="CP132" s="381">
        <v>8713.75</v>
      </c>
      <c r="CR132" s="381">
        <f>CL132</f>
        <v>-4.9476511776447296E-10</v>
      </c>
    </row>
    <row r="133" spans="1:99">
      <c r="A133">
        <v>3302159</v>
      </c>
      <c r="B133">
        <v>2159</v>
      </c>
      <c r="C133">
        <v>43025</v>
      </c>
      <c r="D133">
        <v>92327</v>
      </c>
      <c r="E133" s="380" t="s">
        <v>5847</v>
      </c>
      <c r="F133">
        <v>-17638.400000000001</v>
      </c>
      <c r="G133">
        <v>0</v>
      </c>
      <c r="H133">
        <v>25236.639999999999</v>
      </c>
      <c r="I133">
        <v>1202972.02</v>
      </c>
      <c r="J133">
        <v>0</v>
      </c>
      <c r="K133">
        <v>56575.45</v>
      </c>
      <c r="L133">
        <v>0</v>
      </c>
      <c r="M133">
        <v>132025.5</v>
      </c>
      <c r="N133">
        <v>856.93</v>
      </c>
      <c r="O133">
        <v>0</v>
      </c>
      <c r="P133">
        <v>0</v>
      </c>
      <c r="Q133">
        <v>18901.96</v>
      </c>
      <c r="R133">
        <v>0</v>
      </c>
      <c r="S133">
        <v>0</v>
      </c>
      <c r="T133">
        <v>0</v>
      </c>
      <c r="U133">
        <v>0</v>
      </c>
      <c r="V133">
        <v>0</v>
      </c>
      <c r="X133">
        <v>0</v>
      </c>
      <c r="Y133">
        <v>0</v>
      </c>
      <c r="Z133">
        <v>0</v>
      </c>
      <c r="AA133">
        <v>0</v>
      </c>
      <c r="AB133">
        <v>0</v>
      </c>
      <c r="AC133">
        <v>16575.759999999998</v>
      </c>
      <c r="AD133">
        <v>40761</v>
      </c>
      <c r="AE133">
        <v>827743.7</v>
      </c>
      <c r="AF133">
        <v>71173.149999999994</v>
      </c>
      <c r="AG133">
        <v>113877.04</v>
      </c>
      <c r="AH133">
        <v>22775.41</v>
      </c>
      <c r="AI133">
        <v>19928.48</v>
      </c>
      <c r="AJ133">
        <v>0</v>
      </c>
      <c r="AK133">
        <v>17081.560000000001</v>
      </c>
      <c r="AL133">
        <v>11387.7</v>
      </c>
      <c r="AM133">
        <v>14234.63</v>
      </c>
      <c r="AN133">
        <v>17081.560000000001</v>
      </c>
      <c r="AO133">
        <v>18505.02</v>
      </c>
      <c r="AP133">
        <v>28469.26</v>
      </c>
      <c r="AQ133">
        <v>20640.21</v>
      </c>
      <c r="AR133">
        <v>7117.31</v>
      </c>
      <c r="AS133">
        <v>28469.26</v>
      </c>
      <c r="AT133">
        <v>71173.149999999994</v>
      </c>
      <c r="AU133">
        <v>16658.41</v>
      </c>
      <c r="AV133">
        <v>10675.97</v>
      </c>
      <c r="AW133">
        <v>12811.17</v>
      </c>
      <c r="AX133">
        <v>2846.93</v>
      </c>
      <c r="AY133">
        <v>0</v>
      </c>
      <c r="AZ133">
        <v>11387.7</v>
      </c>
      <c r="BA133">
        <v>4895</v>
      </c>
      <c r="BB133">
        <v>2846.93</v>
      </c>
      <c r="BC133">
        <v>4270.3900000000003</v>
      </c>
      <c r="BD133">
        <v>71173.149999999994</v>
      </c>
      <c r="BE133">
        <v>3558.66</v>
      </c>
      <c r="BF133">
        <v>14234.61</v>
      </c>
      <c r="BG133">
        <v>0</v>
      </c>
      <c r="BH133">
        <v>0</v>
      </c>
      <c r="BI133">
        <v>0</v>
      </c>
      <c r="BJ133">
        <v>0</v>
      </c>
      <c r="BK133">
        <v>0</v>
      </c>
      <c r="BL133">
        <v>6385</v>
      </c>
      <c r="BM133">
        <v>0</v>
      </c>
      <c r="BN133">
        <v>0</v>
      </c>
      <c r="BO133">
        <v>1000</v>
      </c>
      <c r="BP133">
        <v>0</v>
      </c>
      <c r="BQ133">
        <v>6385</v>
      </c>
      <c r="BR133">
        <v>0</v>
      </c>
      <c r="BS133">
        <v>22327.599999999999</v>
      </c>
      <c r="BT133" t="s">
        <v>418</v>
      </c>
      <c r="BU133" s="381">
        <v>6013.86</v>
      </c>
      <c r="BV133" s="381">
        <v>0</v>
      </c>
      <c r="BW133" s="381">
        <v>2909.04</v>
      </c>
      <c r="BX133" s="259">
        <v>0</v>
      </c>
      <c r="BY133" s="259">
        <v>0</v>
      </c>
      <c r="BZ133" s="259">
        <v>0</v>
      </c>
      <c r="CA133">
        <v>1468668.62</v>
      </c>
      <c r="CB133">
        <v>1445016.36</v>
      </c>
      <c r="CC133">
        <v>6385</v>
      </c>
      <c r="CD133">
        <v>28712.6</v>
      </c>
      <c r="CE133">
        <v>8922.9</v>
      </c>
      <c r="CI133" s="381">
        <v>6013.8600000000188</v>
      </c>
      <c r="CJ133" s="381">
        <v>2909.0400000000009</v>
      </c>
      <c r="CL133" s="381">
        <f t="shared" si="55"/>
        <v>1.9099388737231493E-11</v>
      </c>
      <c r="CM133" s="381">
        <f t="shared" si="56"/>
        <v>0</v>
      </c>
      <c r="CO133" s="381">
        <v>8370.5500000001957</v>
      </c>
      <c r="CP133" s="381">
        <v>361.80000000000109</v>
      </c>
      <c r="CR133" s="381">
        <f t="shared" ref="CR133:CR134" si="57">CL133</f>
        <v>1.9099388737231493E-11</v>
      </c>
    </row>
    <row r="134" spans="1:99">
      <c r="A134">
        <v>3302161</v>
      </c>
      <c r="B134">
        <v>2161</v>
      </c>
      <c r="C134">
        <v>43119</v>
      </c>
      <c r="D134">
        <v>92329</v>
      </c>
      <c r="E134" t="s">
        <v>5848</v>
      </c>
      <c r="F134">
        <v>265568.7</v>
      </c>
      <c r="G134">
        <v>0</v>
      </c>
      <c r="H134">
        <v>46649.67</v>
      </c>
      <c r="I134">
        <v>1504079.96</v>
      </c>
      <c r="J134">
        <v>0</v>
      </c>
      <c r="K134">
        <v>56690</v>
      </c>
      <c r="L134">
        <v>0</v>
      </c>
      <c r="M134">
        <v>175676.5</v>
      </c>
      <c r="N134">
        <v>0</v>
      </c>
      <c r="O134">
        <v>0</v>
      </c>
      <c r="P134">
        <v>0</v>
      </c>
      <c r="Q134">
        <v>26854.9</v>
      </c>
      <c r="R134">
        <v>0</v>
      </c>
      <c r="S134">
        <v>0</v>
      </c>
      <c r="T134">
        <v>0</v>
      </c>
      <c r="U134">
        <v>0</v>
      </c>
      <c r="V134">
        <v>0</v>
      </c>
      <c r="X134">
        <v>0</v>
      </c>
      <c r="Y134">
        <v>0</v>
      </c>
      <c r="Z134">
        <v>0</v>
      </c>
      <c r="AA134">
        <v>0</v>
      </c>
      <c r="AB134">
        <v>0</v>
      </c>
      <c r="AC134">
        <v>14249.56</v>
      </c>
      <c r="AD134">
        <v>79202</v>
      </c>
      <c r="AE134">
        <v>1050514.27</v>
      </c>
      <c r="AF134">
        <v>90327.97</v>
      </c>
      <c r="AG134">
        <v>144524.75</v>
      </c>
      <c r="AH134">
        <v>28904.95</v>
      </c>
      <c r="AI134">
        <v>25291.83</v>
      </c>
      <c r="AJ134">
        <v>0</v>
      </c>
      <c r="AK134">
        <v>21678.71</v>
      </c>
      <c r="AL134">
        <v>14452.47</v>
      </c>
      <c r="AM134">
        <v>18065.59</v>
      </c>
      <c r="AN134">
        <v>21678.71</v>
      </c>
      <c r="AO134">
        <v>23485.27</v>
      </c>
      <c r="AP134">
        <v>36131.19</v>
      </c>
      <c r="AQ134">
        <v>26195.11</v>
      </c>
      <c r="AR134">
        <v>9032.7999999999993</v>
      </c>
      <c r="AS134">
        <v>36131.19</v>
      </c>
      <c r="AT134">
        <v>90327.97</v>
      </c>
      <c r="AU134">
        <v>14190.66</v>
      </c>
      <c r="AV134">
        <v>13549.2</v>
      </c>
      <c r="AW134">
        <v>16259.03</v>
      </c>
      <c r="AX134">
        <v>3613.12</v>
      </c>
      <c r="AY134">
        <v>0</v>
      </c>
      <c r="AZ134">
        <v>14452.47</v>
      </c>
      <c r="BA134">
        <v>4895</v>
      </c>
      <c r="BB134">
        <v>3613.12</v>
      </c>
      <c r="BC134">
        <v>5419.68</v>
      </c>
      <c r="BD134">
        <v>90327.97</v>
      </c>
      <c r="BE134">
        <v>4516.3999999999996</v>
      </c>
      <c r="BF134">
        <v>18065.59</v>
      </c>
      <c r="BG134">
        <v>0</v>
      </c>
      <c r="BH134">
        <v>0</v>
      </c>
      <c r="BI134">
        <v>38876.74</v>
      </c>
      <c r="BJ134">
        <v>0</v>
      </c>
      <c r="BK134">
        <v>0</v>
      </c>
      <c r="BL134">
        <v>7098.25</v>
      </c>
      <c r="BM134">
        <v>0</v>
      </c>
      <c r="BN134">
        <v>38876.74</v>
      </c>
      <c r="BO134">
        <v>1000</v>
      </c>
      <c r="BP134">
        <v>0</v>
      </c>
      <c r="BQ134">
        <v>7098.25</v>
      </c>
      <c r="BR134">
        <v>29295.49</v>
      </c>
      <c r="BS134">
        <v>56230.92</v>
      </c>
      <c r="BT134" t="s">
        <v>419</v>
      </c>
      <c r="BU134" s="381">
        <v>257799.86</v>
      </c>
      <c r="BV134" s="381">
        <v>0</v>
      </c>
      <c r="BW134" s="381">
        <v>0</v>
      </c>
      <c r="BX134" s="259">
        <v>0</v>
      </c>
      <c r="BY134" s="259">
        <v>0</v>
      </c>
      <c r="BZ134" s="259">
        <v>0</v>
      </c>
      <c r="CA134">
        <v>1856752.92</v>
      </c>
      <c r="CB134">
        <v>1864521.76</v>
      </c>
      <c r="CC134">
        <v>45974.99</v>
      </c>
      <c r="CD134">
        <v>92624.66</v>
      </c>
      <c r="CE134">
        <v>257799.86</v>
      </c>
      <c r="CI134" s="381">
        <v>296676.60000000044</v>
      </c>
      <c r="CJ134" s="381">
        <v>15412.759999999998</v>
      </c>
      <c r="CL134" s="381">
        <f t="shared" si="55"/>
        <v>38876.740000000456</v>
      </c>
      <c r="CM134" s="381">
        <f t="shared" si="56"/>
        <v>15412.759999999998</v>
      </c>
      <c r="CO134" s="381">
        <v>330678.10999999952</v>
      </c>
      <c r="CP134" s="381">
        <v>12036.91</v>
      </c>
      <c r="CR134" s="381">
        <f t="shared" si="57"/>
        <v>38876.740000000456</v>
      </c>
      <c r="CT134" s="259">
        <f>IF(CM134&gt;0,CM134,0)</f>
        <v>15412.759999999998</v>
      </c>
      <c r="CU134" s="259">
        <f>IF(CM134&lt;0,CM134,0)</f>
        <v>0</v>
      </c>
    </row>
    <row r="135" spans="1:99">
      <c r="A135">
        <v>3302160</v>
      </c>
      <c r="B135">
        <v>2160</v>
      </c>
      <c r="C135">
        <v>43130</v>
      </c>
      <c r="D135">
        <v>92328</v>
      </c>
      <c r="E135" t="s">
        <v>5849</v>
      </c>
      <c r="F135">
        <v>283191.2</v>
      </c>
      <c r="G135">
        <v>0</v>
      </c>
      <c r="H135">
        <v>22569.11</v>
      </c>
      <c r="I135">
        <v>1905652.09</v>
      </c>
      <c r="J135">
        <v>0</v>
      </c>
      <c r="K135">
        <v>79368.850000000006</v>
      </c>
      <c r="L135">
        <v>0</v>
      </c>
      <c r="M135">
        <v>306580</v>
      </c>
      <c r="N135">
        <v>4970.79</v>
      </c>
      <c r="O135">
        <v>0</v>
      </c>
      <c r="P135">
        <v>0</v>
      </c>
      <c r="Q135">
        <v>48989.29</v>
      </c>
      <c r="R135">
        <v>0</v>
      </c>
      <c r="S135">
        <v>0</v>
      </c>
      <c r="T135">
        <v>0</v>
      </c>
      <c r="U135">
        <v>92792.45</v>
      </c>
      <c r="V135">
        <v>0</v>
      </c>
      <c r="X135">
        <v>0</v>
      </c>
      <c r="Y135">
        <v>0</v>
      </c>
      <c r="Z135">
        <v>0</v>
      </c>
      <c r="AA135">
        <v>0</v>
      </c>
      <c r="AB135">
        <v>0</v>
      </c>
      <c r="AC135">
        <v>52623.88</v>
      </c>
      <c r="AD135">
        <v>19469</v>
      </c>
      <c r="AE135">
        <v>1366039.43</v>
      </c>
      <c r="AF135">
        <v>117458.25</v>
      </c>
      <c r="AG135">
        <v>187933.2</v>
      </c>
      <c r="AH135">
        <v>37586.639999999999</v>
      </c>
      <c r="AI135">
        <v>32888.31</v>
      </c>
      <c r="AJ135">
        <v>0</v>
      </c>
      <c r="AK135">
        <v>28189.98</v>
      </c>
      <c r="AL135">
        <v>18793.32</v>
      </c>
      <c r="AM135">
        <v>23491.65</v>
      </c>
      <c r="AN135">
        <v>28189.98</v>
      </c>
      <c r="AO135">
        <v>30539.14</v>
      </c>
      <c r="AP135">
        <v>46983.3</v>
      </c>
      <c r="AQ135">
        <v>34062.89</v>
      </c>
      <c r="AR135">
        <v>11745.82</v>
      </c>
      <c r="AS135">
        <v>46983.3</v>
      </c>
      <c r="AT135">
        <v>117458.25</v>
      </c>
      <c r="AU135">
        <v>26354.1</v>
      </c>
      <c r="AV135">
        <v>17618.740000000002</v>
      </c>
      <c r="AW135">
        <v>21142.48</v>
      </c>
      <c r="AX135">
        <v>4698.33</v>
      </c>
      <c r="AY135">
        <v>0</v>
      </c>
      <c r="AZ135">
        <v>18793.32</v>
      </c>
      <c r="BA135">
        <v>10320</v>
      </c>
      <c r="BB135">
        <v>4698.33</v>
      </c>
      <c r="BC135">
        <v>7047.49</v>
      </c>
      <c r="BD135">
        <v>117458.25</v>
      </c>
      <c r="BE135">
        <v>5872.91</v>
      </c>
      <c r="BF135">
        <v>23491.65</v>
      </c>
      <c r="BG135">
        <v>0</v>
      </c>
      <c r="BH135">
        <v>0</v>
      </c>
      <c r="BI135">
        <v>15325.29</v>
      </c>
      <c r="BJ135">
        <v>0</v>
      </c>
      <c r="BK135">
        <v>0</v>
      </c>
      <c r="BL135">
        <v>7948.75</v>
      </c>
      <c r="BM135">
        <v>0</v>
      </c>
      <c r="BN135">
        <v>15325.29</v>
      </c>
      <c r="BO135">
        <v>1000</v>
      </c>
      <c r="BP135">
        <v>0</v>
      </c>
      <c r="BQ135">
        <v>0</v>
      </c>
      <c r="BR135">
        <v>34827.17</v>
      </c>
      <c r="BS135">
        <v>11015.98</v>
      </c>
      <c r="BT135" t="s">
        <v>420</v>
      </c>
      <c r="BU135" s="381">
        <v>392473.2</v>
      </c>
      <c r="BV135" s="381">
        <v>0</v>
      </c>
      <c r="BW135" s="381">
        <v>0</v>
      </c>
      <c r="BX135" s="259">
        <v>0</v>
      </c>
      <c r="BY135" s="259">
        <v>0</v>
      </c>
      <c r="BZ135" s="259">
        <v>0</v>
      </c>
      <c r="CA135">
        <v>2510446.35</v>
      </c>
      <c r="CB135">
        <v>2401164.35</v>
      </c>
      <c r="CC135">
        <v>23274.04</v>
      </c>
      <c r="CD135">
        <v>45843.15</v>
      </c>
      <c r="CE135">
        <v>392473.2</v>
      </c>
      <c r="CI135" s="381">
        <v>392473.2</v>
      </c>
      <c r="CJ135" s="381">
        <v>0</v>
      </c>
      <c r="CL135" s="381">
        <f t="shared" si="55"/>
        <v>0</v>
      </c>
      <c r="CM135" s="381">
        <f t="shared" si="56"/>
        <v>0</v>
      </c>
      <c r="CO135" s="381">
        <v>206566.35000000038</v>
      </c>
      <c r="CP135" s="381">
        <v>4170.8</v>
      </c>
      <c r="CR135" s="381"/>
    </row>
    <row r="136" spans="1:99">
      <c r="A136">
        <v>3302063</v>
      </c>
      <c r="B136">
        <v>2063</v>
      </c>
      <c r="C136">
        <v>43044</v>
      </c>
      <c r="D136">
        <v>92429</v>
      </c>
      <c r="E136" t="s">
        <v>5850</v>
      </c>
      <c r="F136">
        <v>158733</v>
      </c>
      <c r="G136">
        <v>0</v>
      </c>
      <c r="H136">
        <v>54583.63</v>
      </c>
      <c r="I136">
        <v>2563286.09</v>
      </c>
      <c r="J136">
        <v>0</v>
      </c>
      <c r="K136">
        <v>29777.5</v>
      </c>
      <c r="L136">
        <v>0</v>
      </c>
      <c r="M136">
        <v>344107.75</v>
      </c>
      <c r="N136">
        <v>7570.79</v>
      </c>
      <c r="O136">
        <v>0</v>
      </c>
      <c r="P136">
        <v>0</v>
      </c>
      <c r="Q136">
        <v>212547.13</v>
      </c>
      <c r="R136">
        <v>0</v>
      </c>
      <c r="S136">
        <v>0</v>
      </c>
      <c r="T136">
        <v>0</v>
      </c>
      <c r="U136">
        <v>10677.81</v>
      </c>
      <c r="V136">
        <v>0</v>
      </c>
      <c r="X136">
        <v>0</v>
      </c>
      <c r="Y136">
        <v>0</v>
      </c>
      <c r="Z136">
        <v>0</v>
      </c>
      <c r="AA136">
        <v>0</v>
      </c>
      <c r="AB136">
        <v>0</v>
      </c>
      <c r="AC136">
        <v>47248.13</v>
      </c>
      <c r="AD136">
        <v>44829</v>
      </c>
      <c r="AE136">
        <v>1890467.13</v>
      </c>
      <c r="AF136">
        <v>162550.91</v>
      </c>
      <c r="AG136">
        <v>260081.46</v>
      </c>
      <c r="AH136">
        <v>52016.29</v>
      </c>
      <c r="AI136">
        <v>45514.26</v>
      </c>
      <c r="AJ136">
        <v>0</v>
      </c>
      <c r="AK136">
        <v>39012.22</v>
      </c>
      <c r="AL136">
        <v>26008.15</v>
      </c>
      <c r="AM136">
        <v>32510.18</v>
      </c>
      <c r="AN136">
        <v>39012.22</v>
      </c>
      <c r="AO136">
        <v>42263.24</v>
      </c>
      <c r="AP136">
        <v>65020.37</v>
      </c>
      <c r="AQ136">
        <v>47139.76</v>
      </c>
      <c r="AR136">
        <v>16255.09</v>
      </c>
      <c r="AS136">
        <v>65020.37</v>
      </c>
      <c r="AT136">
        <v>162550.91</v>
      </c>
      <c r="AU136">
        <v>60475.18</v>
      </c>
      <c r="AV136">
        <v>24382.639999999999</v>
      </c>
      <c r="AW136">
        <v>29259.16</v>
      </c>
      <c r="AX136">
        <v>6502.04</v>
      </c>
      <c r="AY136">
        <v>0</v>
      </c>
      <c r="AZ136">
        <v>26008.15</v>
      </c>
      <c r="BA136">
        <v>9944.9500000000007</v>
      </c>
      <c r="BB136">
        <v>6502.04</v>
      </c>
      <c r="BC136">
        <v>9753.0499999999993</v>
      </c>
      <c r="BD136">
        <v>162550.91</v>
      </c>
      <c r="BE136">
        <v>8127.55</v>
      </c>
      <c r="BF136">
        <v>32510.17</v>
      </c>
      <c r="BG136">
        <v>0</v>
      </c>
      <c r="BH136">
        <v>0</v>
      </c>
      <c r="BI136">
        <v>12548.98</v>
      </c>
      <c r="BJ136">
        <v>0</v>
      </c>
      <c r="BK136">
        <v>0</v>
      </c>
      <c r="BL136">
        <v>9483.25</v>
      </c>
      <c r="BM136">
        <v>0</v>
      </c>
      <c r="BN136">
        <v>12548.98</v>
      </c>
      <c r="BO136">
        <v>1000</v>
      </c>
      <c r="BP136">
        <v>0</v>
      </c>
      <c r="BQ136">
        <v>0</v>
      </c>
      <c r="BR136">
        <v>2985</v>
      </c>
      <c r="BS136">
        <v>73630.86</v>
      </c>
      <c r="BT136" t="s">
        <v>421</v>
      </c>
      <c r="BU136" s="381">
        <v>84789.82</v>
      </c>
      <c r="BV136" s="381">
        <v>0</v>
      </c>
      <c r="BW136" s="381">
        <v>0</v>
      </c>
      <c r="BX136" s="259">
        <v>0</v>
      </c>
      <c r="BY136" s="259">
        <v>0</v>
      </c>
      <c r="BZ136" s="259">
        <v>0</v>
      </c>
      <c r="CA136">
        <v>3260044.2</v>
      </c>
      <c r="CB136">
        <v>3333987.38</v>
      </c>
      <c r="CC136">
        <v>22032.23</v>
      </c>
      <c r="CD136">
        <v>76615.86</v>
      </c>
      <c r="CE136">
        <v>84789.82</v>
      </c>
      <c r="CI136" s="381">
        <v>103101.9899999995</v>
      </c>
      <c r="CJ136" s="381">
        <v>60531.95</v>
      </c>
      <c r="CL136" s="381">
        <f t="shared" si="55"/>
        <v>18312.169999999489</v>
      </c>
      <c r="CM136" s="381">
        <f t="shared" si="56"/>
        <v>60531.95</v>
      </c>
      <c r="CO136" s="381">
        <v>148415.73000000251</v>
      </c>
      <c r="CP136" s="381">
        <v>54056.579999999994</v>
      </c>
      <c r="CR136" s="381">
        <f t="shared" ref="CR136:CR137" si="58">CL136</f>
        <v>18312.169999999489</v>
      </c>
      <c r="CT136" s="259">
        <f t="shared" ref="CT136:CT140" si="59">IF(CM136&gt;0,CM136,0)</f>
        <v>60531.95</v>
      </c>
      <c r="CU136" s="259">
        <f t="shared" ref="CU136:CU140" si="60">IF(CM136&lt;0,CM136,0)</f>
        <v>0</v>
      </c>
    </row>
    <row r="137" spans="1:99">
      <c r="A137">
        <v>3301018</v>
      </c>
      <c r="B137">
        <v>1018</v>
      </c>
      <c r="C137">
        <v>42987</v>
      </c>
      <c r="D137">
        <v>92462</v>
      </c>
      <c r="E137" t="s">
        <v>5851</v>
      </c>
      <c r="F137">
        <v>-2240.29</v>
      </c>
      <c r="G137">
        <v>0</v>
      </c>
      <c r="H137">
        <v>22734.12</v>
      </c>
      <c r="I137">
        <v>785670.48</v>
      </c>
      <c r="J137">
        <v>0</v>
      </c>
      <c r="K137">
        <v>0</v>
      </c>
      <c r="L137">
        <v>0</v>
      </c>
      <c r="M137">
        <v>0</v>
      </c>
      <c r="N137">
        <v>0</v>
      </c>
      <c r="O137">
        <v>0</v>
      </c>
      <c r="P137">
        <v>0</v>
      </c>
      <c r="Q137">
        <v>57558.28</v>
      </c>
      <c r="R137">
        <v>0</v>
      </c>
      <c r="S137">
        <v>0</v>
      </c>
      <c r="T137">
        <v>0</v>
      </c>
      <c r="U137">
        <v>17853</v>
      </c>
      <c r="V137">
        <v>0</v>
      </c>
      <c r="X137">
        <v>0</v>
      </c>
      <c r="Y137">
        <v>0</v>
      </c>
      <c r="Z137">
        <v>0</v>
      </c>
      <c r="AA137">
        <v>0</v>
      </c>
      <c r="AB137">
        <v>0</v>
      </c>
      <c r="AC137">
        <v>0</v>
      </c>
      <c r="AD137">
        <v>0</v>
      </c>
      <c r="AE137">
        <v>475494.44</v>
      </c>
      <c r="AF137">
        <v>40885.160000000003</v>
      </c>
      <c r="AG137">
        <v>65416.26</v>
      </c>
      <c r="AH137">
        <v>13083.25</v>
      </c>
      <c r="AI137">
        <v>11447.85</v>
      </c>
      <c r="AJ137">
        <v>0</v>
      </c>
      <c r="AK137">
        <v>9812.44</v>
      </c>
      <c r="AL137">
        <v>6541.63</v>
      </c>
      <c r="AM137">
        <v>8177.03</v>
      </c>
      <c r="AN137">
        <v>9812.44</v>
      </c>
      <c r="AO137">
        <v>10630.14</v>
      </c>
      <c r="AP137">
        <v>16354.07</v>
      </c>
      <c r="AQ137">
        <v>11856.7</v>
      </c>
      <c r="AR137">
        <v>4088.52</v>
      </c>
      <c r="AS137">
        <v>16354.07</v>
      </c>
      <c r="AT137">
        <v>40885.160000000003</v>
      </c>
      <c r="AU137">
        <v>0</v>
      </c>
      <c r="AV137">
        <v>6132.77</v>
      </c>
      <c r="AW137">
        <v>7359.33</v>
      </c>
      <c r="AX137">
        <v>1635.41</v>
      </c>
      <c r="AY137">
        <v>0</v>
      </c>
      <c r="AZ137">
        <v>6541.63</v>
      </c>
      <c r="BA137">
        <v>4895</v>
      </c>
      <c r="BB137">
        <v>1635.41</v>
      </c>
      <c r="BC137">
        <v>2453.11</v>
      </c>
      <c r="BD137">
        <v>40885.160000000003</v>
      </c>
      <c r="BE137">
        <v>2044.26</v>
      </c>
      <c r="BF137">
        <v>8177.01</v>
      </c>
      <c r="BG137">
        <v>0</v>
      </c>
      <c r="BH137">
        <v>0</v>
      </c>
      <c r="BI137">
        <v>11023.62</v>
      </c>
      <c r="BJ137">
        <v>0</v>
      </c>
      <c r="BK137">
        <v>0</v>
      </c>
      <c r="BL137">
        <v>5046.25</v>
      </c>
      <c r="BM137">
        <v>0</v>
      </c>
      <c r="BN137">
        <v>11023.62</v>
      </c>
      <c r="BO137">
        <v>1000</v>
      </c>
      <c r="BP137">
        <v>0</v>
      </c>
      <c r="BQ137">
        <v>5046.25</v>
      </c>
      <c r="BR137">
        <v>311.55</v>
      </c>
      <c r="BS137">
        <v>33446.19</v>
      </c>
      <c r="BT137" t="s">
        <v>422</v>
      </c>
      <c r="BU137" s="381">
        <v>25219.599999999999</v>
      </c>
      <c r="BV137" s="381">
        <v>0</v>
      </c>
      <c r="BW137" s="381">
        <v>0</v>
      </c>
      <c r="BX137" s="259">
        <v>0</v>
      </c>
      <c r="BY137" s="259">
        <v>0</v>
      </c>
      <c r="BZ137" s="259">
        <v>0</v>
      </c>
      <c r="CA137">
        <v>861081.76</v>
      </c>
      <c r="CB137">
        <v>833621.87</v>
      </c>
      <c r="CC137">
        <v>16069.87</v>
      </c>
      <c r="CD137">
        <v>38803.99</v>
      </c>
      <c r="CE137">
        <v>25219.599999999999</v>
      </c>
      <c r="CI137" s="381">
        <v>33813.389999999934</v>
      </c>
      <c r="CJ137" s="381">
        <v>27780.32</v>
      </c>
      <c r="CL137" s="381">
        <f t="shared" si="55"/>
        <v>8593.7899999999354</v>
      </c>
      <c r="CM137" s="381">
        <f t="shared" si="56"/>
        <v>27780.32</v>
      </c>
      <c r="CO137" s="381">
        <v>293583.9599999999</v>
      </c>
      <c r="CP137" s="381">
        <v>32907.57</v>
      </c>
      <c r="CR137" s="381">
        <f t="shared" si="58"/>
        <v>8593.7899999999354</v>
      </c>
      <c r="CT137" s="259">
        <f t="shared" si="59"/>
        <v>27780.32</v>
      </c>
      <c r="CU137" s="259">
        <f t="shared" si="60"/>
        <v>0</v>
      </c>
    </row>
    <row r="138" spans="1:99">
      <c r="A138">
        <v>3307033</v>
      </c>
      <c r="B138">
        <v>7033</v>
      </c>
      <c r="C138">
        <v>43090</v>
      </c>
      <c r="D138">
        <v>92058</v>
      </c>
      <c r="E138" t="s">
        <v>5852</v>
      </c>
      <c r="F138">
        <v>770470.2</v>
      </c>
      <c r="G138">
        <v>0</v>
      </c>
      <c r="H138">
        <v>91209.63</v>
      </c>
      <c r="I138">
        <v>159089.13</v>
      </c>
      <c r="J138">
        <v>0</v>
      </c>
      <c r="K138">
        <v>6615921.1500000004</v>
      </c>
      <c r="L138">
        <v>0</v>
      </c>
      <c r="M138">
        <v>170200</v>
      </c>
      <c r="N138">
        <v>3856.93</v>
      </c>
      <c r="O138">
        <v>0</v>
      </c>
      <c r="P138">
        <v>0</v>
      </c>
      <c r="Q138">
        <v>797542.45</v>
      </c>
      <c r="R138">
        <v>34532.19</v>
      </c>
      <c r="S138">
        <v>0</v>
      </c>
      <c r="T138">
        <v>0</v>
      </c>
      <c r="U138">
        <v>2459.7800000000002</v>
      </c>
      <c r="V138">
        <v>0</v>
      </c>
      <c r="X138">
        <v>0</v>
      </c>
      <c r="Y138">
        <v>0</v>
      </c>
      <c r="Z138">
        <v>0</v>
      </c>
      <c r="AA138">
        <v>0</v>
      </c>
      <c r="AB138">
        <v>0</v>
      </c>
      <c r="AC138">
        <v>135329.13</v>
      </c>
      <c r="AD138">
        <v>0</v>
      </c>
      <c r="AE138">
        <v>4787627.13</v>
      </c>
      <c r="AF138">
        <v>412726.48</v>
      </c>
      <c r="AG138">
        <v>660362.36</v>
      </c>
      <c r="AH138">
        <v>132072.47</v>
      </c>
      <c r="AI138">
        <v>115563.41</v>
      </c>
      <c r="AJ138">
        <v>0</v>
      </c>
      <c r="AK138">
        <v>99054.35</v>
      </c>
      <c r="AL138">
        <v>66036.240000000005</v>
      </c>
      <c r="AM138">
        <v>82545.3</v>
      </c>
      <c r="AN138">
        <v>99054.35</v>
      </c>
      <c r="AO138">
        <v>107308.88</v>
      </c>
      <c r="AP138">
        <v>165090.59</v>
      </c>
      <c r="AQ138">
        <v>119690.68</v>
      </c>
      <c r="AR138">
        <v>41272.65</v>
      </c>
      <c r="AS138">
        <v>165090.59</v>
      </c>
      <c r="AT138">
        <v>412726.48</v>
      </c>
      <c r="AU138">
        <v>0</v>
      </c>
      <c r="AV138">
        <v>61908.97</v>
      </c>
      <c r="AW138">
        <v>74290.77</v>
      </c>
      <c r="AX138">
        <v>16509.060000000001</v>
      </c>
      <c r="AY138">
        <v>12381.79</v>
      </c>
      <c r="AZ138">
        <v>66036.240000000005</v>
      </c>
      <c r="BA138">
        <v>4895</v>
      </c>
      <c r="BB138">
        <v>16509.060000000001</v>
      </c>
      <c r="BC138">
        <v>24763.59</v>
      </c>
      <c r="BD138">
        <v>412726.48</v>
      </c>
      <c r="BE138">
        <v>20636.32</v>
      </c>
      <c r="BF138">
        <v>82545.289999999994</v>
      </c>
      <c r="BG138">
        <v>0</v>
      </c>
      <c r="BH138">
        <v>0</v>
      </c>
      <c r="BI138">
        <v>0</v>
      </c>
      <c r="BJ138">
        <v>0</v>
      </c>
      <c r="BK138">
        <v>0</v>
      </c>
      <c r="BL138">
        <v>23212.19</v>
      </c>
      <c r="BM138">
        <v>0</v>
      </c>
      <c r="BN138">
        <v>0</v>
      </c>
      <c r="BO138">
        <v>1000</v>
      </c>
      <c r="BP138">
        <v>0</v>
      </c>
      <c r="BQ138">
        <v>0</v>
      </c>
      <c r="BR138">
        <v>23212</v>
      </c>
      <c r="BS138">
        <v>14351</v>
      </c>
      <c r="BT138" t="s">
        <v>424</v>
      </c>
      <c r="BU138" s="381">
        <v>429976.43</v>
      </c>
      <c r="BV138" s="381">
        <v>0</v>
      </c>
      <c r="BW138" s="381">
        <v>76858.820000000007</v>
      </c>
      <c r="BX138" s="259">
        <v>0</v>
      </c>
      <c r="BY138" s="259">
        <v>0</v>
      </c>
      <c r="BZ138" s="259">
        <v>0</v>
      </c>
      <c r="CA138">
        <v>7918930.7599999998</v>
      </c>
      <c r="CB138">
        <v>8259424.5300000003</v>
      </c>
      <c r="CC138">
        <v>23212.19</v>
      </c>
      <c r="CD138">
        <v>37563</v>
      </c>
      <c r="CE138">
        <v>506835.25</v>
      </c>
      <c r="CI138" s="381">
        <v>429976</v>
      </c>
      <c r="CJ138" s="381">
        <v>76859</v>
      </c>
      <c r="CL138" s="381">
        <f t="shared" si="55"/>
        <v>-0.42999999999301508</v>
      </c>
      <c r="CM138" s="381">
        <f t="shared" si="56"/>
        <v>0.17999999999301508</v>
      </c>
      <c r="CO138" s="381">
        <v>155979</v>
      </c>
      <c r="CP138" s="381">
        <v>100451</v>
      </c>
      <c r="CR138" s="381"/>
      <c r="CS138" s="381">
        <f>CL138</f>
        <v>-0.42999999999301508</v>
      </c>
      <c r="CT138" s="259">
        <f t="shared" si="59"/>
        <v>0.17999999999301508</v>
      </c>
      <c r="CU138" s="259">
        <f t="shared" si="60"/>
        <v>0</v>
      </c>
    </row>
    <row r="139" spans="1:99">
      <c r="A139">
        <v>3304177</v>
      </c>
      <c r="B139">
        <v>4177</v>
      </c>
      <c r="C139">
        <v>43152</v>
      </c>
      <c r="D139">
        <v>92125</v>
      </c>
      <c r="E139" t="s">
        <v>5853</v>
      </c>
      <c r="F139">
        <v>838673.7</v>
      </c>
      <c r="G139">
        <v>0</v>
      </c>
      <c r="H139">
        <v>80012.78</v>
      </c>
      <c r="I139">
        <v>5861169.6299999999</v>
      </c>
      <c r="J139">
        <v>0</v>
      </c>
      <c r="K139">
        <v>17115</v>
      </c>
      <c r="L139">
        <v>0</v>
      </c>
      <c r="M139">
        <v>438140</v>
      </c>
      <c r="N139">
        <v>8913.86</v>
      </c>
      <c r="O139">
        <v>0</v>
      </c>
      <c r="P139">
        <v>0</v>
      </c>
      <c r="Q139">
        <v>266170.83</v>
      </c>
      <c r="R139">
        <v>0</v>
      </c>
      <c r="S139">
        <v>0</v>
      </c>
      <c r="T139">
        <v>0</v>
      </c>
      <c r="U139">
        <v>50758.45</v>
      </c>
      <c r="V139">
        <v>0</v>
      </c>
      <c r="X139">
        <v>0</v>
      </c>
      <c r="Y139">
        <v>0</v>
      </c>
      <c r="Z139">
        <v>0</v>
      </c>
      <c r="AA139">
        <v>0</v>
      </c>
      <c r="AB139">
        <v>0</v>
      </c>
      <c r="AC139">
        <v>138136.16</v>
      </c>
      <c r="AD139">
        <v>0</v>
      </c>
      <c r="AE139">
        <v>4046883.38</v>
      </c>
      <c r="AF139">
        <v>348869.26</v>
      </c>
      <c r="AG139">
        <v>558190.81000000006</v>
      </c>
      <c r="AH139">
        <v>111638.16</v>
      </c>
      <c r="AI139">
        <v>97683.39</v>
      </c>
      <c r="AJ139">
        <v>0</v>
      </c>
      <c r="AK139">
        <v>83728.62</v>
      </c>
      <c r="AL139">
        <v>55819.08</v>
      </c>
      <c r="AM139">
        <v>69773.850000000006</v>
      </c>
      <c r="AN139">
        <v>83728.62</v>
      </c>
      <c r="AO139">
        <v>90706.01</v>
      </c>
      <c r="AP139">
        <v>139547.70000000001</v>
      </c>
      <c r="AQ139">
        <v>101172.08</v>
      </c>
      <c r="AR139">
        <v>34886.93</v>
      </c>
      <c r="AS139">
        <v>139547.70000000001</v>
      </c>
      <c r="AT139">
        <v>348869.26</v>
      </c>
      <c r="AU139">
        <v>74096.639999999999</v>
      </c>
      <c r="AV139">
        <v>52330.39</v>
      </c>
      <c r="AW139">
        <v>62796.47</v>
      </c>
      <c r="AX139">
        <v>13954.77</v>
      </c>
      <c r="AY139">
        <v>10466.08</v>
      </c>
      <c r="AZ139">
        <v>55819.08</v>
      </c>
      <c r="BA139">
        <v>4895</v>
      </c>
      <c r="BB139">
        <v>13954.77</v>
      </c>
      <c r="BC139">
        <v>20932.16</v>
      </c>
      <c r="BD139">
        <v>348869.26</v>
      </c>
      <c r="BE139">
        <v>17443.46</v>
      </c>
      <c r="BF139">
        <v>69773.850000000006</v>
      </c>
      <c r="BG139">
        <v>0</v>
      </c>
      <c r="BH139">
        <v>0</v>
      </c>
      <c r="BI139">
        <v>0</v>
      </c>
      <c r="BJ139">
        <v>0</v>
      </c>
      <c r="BK139">
        <v>0</v>
      </c>
      <c r="BL139">
        <v>16867.189999999999</v>
      </c>
      <c r="BM139">
        <v>0</v>
      </c>
      <c r="BN139">
        <v>0</v>
      </c>
      <c r="BO139">
        <v>1000</v>
      </c>
      <c r="BP139">
        <v>0</v>
      </c>
      <c r="BQ139">
        <v>0</v>
      </c>
      <c r="BR139">
        <v>0</v>
      </c>
      <c r="BS139">
        <v>31965.7</v>
      </c>
      <c r="BT139" t="s">
        <v>425</v>
      </c>
      <c r="BU139" s="381">
        <v>562700.85</v>
      </c>
      <c r="BV139" s="381">
        <v>0</v>
      </c>
      <c r="BW139" s="381">
        <v>64914.27</v>
      </c>
      <c r="BX139" s="259">
        <v>0</v>
      </c>
      <c r="BY139" s="259">
        <v>0</v>
      </c>
      <c r="BZ139" s="259">
        <v>0</v>
      </c>
      <c r="CA139">
        <v>6780403.9299999997</v>
      </c>
      <c r="CB139">
        <v>7056376.7800000003</v>
      </c>
      <c r="CC139">
        <v>16867.189999999999</v>
      </c>
      <c r="CD139">
        <v>31965.7</v>
      </c>
      <c r="CE139">
        <v>627615.12</v>
      </c>
      <c r="CI139" s="381">
        <v>562701</v>
      </c>
      <c r="CJ139" s="381">
        <v>64914</v>
      </c>
      <c r="CL139" s="381">
        <f t="shared" si="55"/>
        <v>0.15000000002328306</v>
      </c>
      <c r="CM139" s="381">
        <f t="shared" si="56"/>
        <v>-0.26999999999679858</v>
      </c>
      <c r="CO139" s="381">
        <v>457266</v>
      </c>
      <c r="CP139" s="381">
        <v>33720</v>
      </c>
      <c r="CR139" s="381">
        <f t="shared" ref="CR139:CR140" si="61">CL139</f>
        <v>0.15000000002328306</v>
      </c>
      <c r="CT139" s="259">
        <f t="shared" si="59"/>
        <v>0</v>
      </c>
      <c r="CU139" s="259">
        <f t="shared" si="60"/>
        <v>-0.26999999999679858</v>
      </c>
    </row>
    <row r="140" spans="1:99">
      <c r="A140">
        <v>3302169</v>
      </c>
      <c r="B140">
        <v>2169</v>
      </c>
      <c r="C140">
        <v>43078</v>
      </c>
      <c r="D140">
        <v>92331</v>
      </c>
      <c r="E140" t="s">
        <v>5854</v>
      </c>
      <c r="F140">
        <v>333530.7</v>
      </c>
      <c r="G140">
        <v>0</v>
      </c>
      <c r="H140">
        <v>44305</v>
      </c>
      <c r="I140">
        <v>2219514.23</v>
      </c>
      <c r="J140">
        <v>0</v>
      </c>
      <c r="K140">
        <v>35890</v>
      </c>
      <c r="L140">
        <v>0</v>
      </c>
      <c r="M140">
        <v>323011</v>
      </c>
      <c r="N140">
        <v>0</v>
      </c>
      <c r="O140">
        <v>0</v>
      </c>
      <c r="P140">
        <v>0</v>
      </c>
      <c r="Q140">
        <v>32402.28</v>
      </c>
      <c r="R140">
        <v>0</v>
      </c>
      <c r="S140">
        <v>0</v>
      </c>
      <c r="T140">
        <v>0</v>
      </c>
      <c r="U140">
        <v>9311.44</v>
      </c>
      <c r="V140">
        <v>1590</v>
      </c>
      <c r="X140">
        <v>0</v>
      </c>
      <c r="Y140">
        <v>0</v>
      </c>
      <c r="Z140">
        <v>0</v>
      </c>
      <c r="AA140">
        <v>0</v>
      </c>
      <c r="AB140">
        <v>0</v>
      </c>
      <c r="AC140">
        <v>52746.68</v>
      </c>
      <c r="AD140">
        <v>36787</v>
      </c>
      <c r="AE140">
        <v>1461344.23</v>
      </c>
      <c r="AF140">
        <v>125652.99</v>
      </c>
      <c r="AG140">
        <v>201044.78</v>
      </c>
      <c r="AH140">
        <v>40208.959999999999</v>
      </c>
      <c r="AI140">
        <v>35182.839999999997</v>
      </c>
      <c r="AJ140">
        <v>0</v>
      </c>
      <c r="AK140">
        <v>30156.720000000001</v>
      </c>
      <c r="AL140">
        <v>20104.48</v>
      </c>
      <c r="AM140">
        <v>25130.6</v>
      </c>
      <c r="AN140">
        <v>30156.720000000001</v>
      </c>
      <c r="AO140">
        <v>32669.78</v>
      </c>
      <c r="AP140">
        <v>50261.19</v>
      </c>
      <c r="AQ140">
        <v>36439.370000000003</v>
      </c>
      <c r="AR140">
        <v>12565.3</v>
      </c>
      <c r="AS140">
        <v>50261.19</v>
      </c>
      <c r="AT140">
        <v>125652.99</v>
      </c>
      <c r="AU140">
        <v>29679.82</v>
      </c>
      <c r="AV140">
        <v>18847.95</v>
      </c>
      <c r="AW140">
        <v>22617.54</v>
      </c>
      <c r="AX140">
        <v>5026.12</v>
      </c>
      <c r="AY140">
        <v>0</v>
      </c>
      <c r="AZ140">
        <v>20104.48</v>
      </c>
      <c r="BA140">
        <v>4895</v>
      </c>
      <c r="BB140">
        <v>5026.12</v>
      </c>
      <c r="BC140">
        <v>7539.18</v>
      </c>
      <c r="BD140">
        <v>125652.99</v>
      </c>
      <c r="BE140">
        <v>6282.65</v>
      </c>
      <c r="BF140">
        <v>25130.55</v>
      </c>
      <c r="BG140">
        <v>0</v>
      </c>
      <c r="BH140">
        <v>0</v>
      </c>
      <c r="BI140">
        <v>48478.19</v>
      </c>
      <c r="BJ140">
        <v>0</v>
      </c>
      <c r="BK140">
        <v>0</v>
      </c>
      <c r="BL140">
        <v>8209.75</v>
      </c>
      <c r="BM140">
        <v>0</v>
      </c>
      <c r="BN140">
        <v>48478.19</v>
      </c>
      <c r="BO140">
        <v>1000</v>
      </c>
      <c r="BP140">
        <v>0</v>
      </c>
      <c r="BQ140">
        <v>0</v>
      </c>
      <c r="BR140">
        <v>18208.580000000002</v>
      </c>
      <c r="BS140">
        <v>82784.36</v>
      </c>
      <c r="BT140" t="s">
        <v>426</v>
      </c>
      <c r="BU140" s="381">
        <v>448670.6</v>
      </c>
      <c r="BV140" s="381">
        <v>0</v>
      </c>
      <c r="BW140" s="381">
        <v>0</v>
      </c>
      <c r="BX140" s="259">
        <v>0</v>
      </c>
      <c r="BY140" s="259">
        <v>0</v>
      </c>
      <c r="BZ140" s="259">
        <v>0</v>
      </c>
      <c r="CA140">
        <v>2711252.63</v>
      </c>
      <c r="CB140">
        <v>2596112.73</v>
      </c>
      <c r="CC140">
        <v>56687.94</v>
      </c>
      <c r="CD140">
        <v>100992.94</v>
      </c>
      <c r="CE140">
        <v>448670.6</v>
      </c>
      <c r="CI140" s="381">
        <v>486355.18999999994</v>
      </c>
      <c r="CJ140" s="381">
        <v>23058.17</v>
      </c>
      <c r="CL140" s="381">
        <f t="shared" si="55"/>
        <v>37684.589999999967</v>
      </c>
      <c r="CM140" s="381">
        <f t="shared" si="56"/>
        <v>23058.17</v>
      </c>
      <c r="CO140" s="381">
        <v>606867.83000000613</v>
      </c>
      <c r="CP140" s="381">
        <v>40193.99</v>
      </c>
      <c r="CR140" s="381">
        <f t="shared" si="61"/>
        <v>37684.589999999967</v>
      </c>
      <c r="CT140" s="259">
        <f t="shared" si="59"/>
        <v>23058.17</v>
      </c>
      <c r="CU140" s="259">
        <f t="shared" si="60"/>
        <v>0</v>
      </c>
    </row>
    <row r="141" spans="1:99">
      <c r="A141">
        <v>3302008</v>
      </c>
      <c r="B141">
        <v>2008</v>
      </c>
      <c r="C141">
        <v>43069</v>
      </c>
      <c r="D141">
        <v>92553</v>
      </c>
      <c r="E141" t="s">
        <v>5855</v>
      </c>
      <c r="F141">
        <v>203613.1</v>
      </c>
      <c r="G141">
        <v>0</v>
      </c>
      <c r="H141">
        <v>21582.59</v>
      </c>
      <c r="I141">
        <v>2490155.9500000002</v>
      </c>
      <c r="J141">
        <v>0</v>
      </c>
      <c r="K141">
        <v>77150</v>
      </c>
      <c r="L141">
        <v>0</v>
      </c>
      <c r="M141">
        <v>273540</v>
      </c>
      <c r="N141">
        <v>0</v>
      </c>
      <c r="O141">
        <v>0</v>
      </c>
      <c r="P141">
        <v>0</v>
      </c>
      <c r="Q141">
        <v>203336.02</v>
      </c>
      <c r="R141">
        <v>0</v>
      </c>
      <c r="S141">
        <v>0</v>
      </c>
      <c r="T141">
        <v>0</v>
      </c>
      <c r="U141">
        <v>571.22</v>
      </c>
      <c r="V141">
        <v>0</v>
      </c>
      <c r="X141">
        <v>0</v>
      </c>
      <c r="Y141">
        <v>0</v>
      </c>
      <c r="Z141">
        <v>0</v>
      </c>
      <c r="AA141">
        <v>0</v>
      </c>
      <c r="AB141">
        <v>0</v>
      </c>
      <c r="AC141">
        <v>44416.26</v>
      </c>
      <c r="AD141">
        <v>66039</v>
      </c>
      <c r="AE141">
        <v>1794581.17</v>
      </c>
      <c r="AF141">
        <v>154306.21</v>
      </c>
      <c r="AG141">
        <v>246889.93</v>
      </c>
      <c r="AH141">
        <v>49377.99</v>
      </c>
      <c r="AI141">
        <v>43205.74</v>
      </c>
      <c r="AJ141">
        <v>0</v>
      </c>
      <c r="AK141">
        <v>37033.49</v>
      </c>
      <c r="AL141">
        <v>24688.99</v>
      </c>
      <c r="AM141">
        <v>30861.24</v>
      </c>
      <c r="AN141">
        <v>37033.49</v>
      </c>
      <c r="AO141">
        <v>40119.61</v>
      </c>
      <c r="AP141">
        <v>61722.48</v>
      </c>
      <c r="AQ141">
        <v>44748.800000000003</v>
      </c>
      <c r="AR141">
        <v>15430.62</v>
      </c>
      <c r="AS141">
        <v>61722.48</v>
      </c>
      <c r="AT141">
        <v>154306.21</v>
      </c>
      <c r="AU141">
        <v>28884.83</v>
      </c>
      <c r="AV141">
        <v>23145.93</v>
      </c>
      <c r="AW141">
        <v>27775.119999999999</v>
      </c>
      <c r="AX141">
        <v>6172.25</v>
      </c>
      <c r="AY141">
        <v>0</v>
      </c>
      <c r="AZ141">
        <v>24688.99</v>
      </c>
      <c r="BA141">
        <v>9020</v>
      </c>
      <c r="BB141">
        <v>6172.25</v>
      </c>
      <c r="BC141">
        <v>9258.3700000000008</v>
      </c>
      <c r="BD141">
        <v>154306.21</v>
      </c>
      <c r="BE141">
        <v>7715.31</v>
      </c>
      <c r="BF141">
        <v>30861.22</v>
      </c>
      <c r="BG141">
        <v>0</v>
      </c>
      <c r="BH141">
        <v>0</v>
      </c>
      <c r="BI141">
        <v>0</v>
      </c>
      <c r="BJ141">
        <v>0</v>
      </c>
      <c r="BK141">
        <v>0</v>
      </c>
      <c r="BL141">
        <v>9130</v>
      </c>
      <c r="BM141">
        <v>0</v>
      </c>
      <c r="BN141">
        <v>0</v>
      </c>
      <c r="BO141">
        <v>1000</v>
      </c>
      <c r="BP141">
        <v>0</v>
      </c>
      <c r="BQ141">
        <v>0</v>
      </c>
      <c r="BR141">
        <v>7909.98</v>
      </c>
      <c r="BS141">
        <v>14157.18</v>
      </c>
      <c r="BT141" t="s">
        <v>427</v>
      </c>
      <c r="BU141" s="381">
        <v>234792.62</v>
      </c>
      <c r="BV141" s="381">
        <v>0</v>
      </c>
      <c r="BW141" s="381">
        <v>8645.43</v>
      </c>
      <c r="BX141" s="259">
        <v>0</v>
      </c>
      <c r="BY141" s="259">
        <v>0</v>
      </c>
      <c r="BZ141" s="259">
        <v>0</v>
      </c>
      <c r="CA141">
        <v>3155208.45</v>
      </c>
      <c r="CB141">
        <v>3124028.93</v>
      </c>
      <c r="CC141">
        <v>9130</v>
      </c>
      <c r="CD141">
        <v>22067.16</v>
      </c>
      <c r="CE141">
        <v>243438.05</v>
      </c>
      <c r="CI141" s="381">
        <v>234792.61999999982</v>
      </c>
      <c r="CJ141" s="381">
        <v>8645.43</v>
      </c>
      <c r="CL141" s="381">
        <f t="shared" si="55"/>
        <v>0</v>
      </c>
      <c r="CM141" s="381">
        <f t="shared" si="56"/>
        <v>0</v>
      </c>
      <c r="CO141" s="381">
        <v>246208.84000000003</v>
      </c>
      <c r="CP141" s="381">
        <v>17766.43</v>
      </c>
      <c r="CR141" s="381"/>
    </row>
    <row r="142" spans="1:99">
      <c r="A142">
        <v>3301038</v>
      </c>
      <c r="B142">
        <v>1038</v>
      </c>
      <c r="C142">
        <v>42995</v>
      </c>
      <c r="D142">
        <v>92473</v>
      </c>
      <c r="E142" t="s">
        <v>5856</v>
      </c>
      <c r="F142">
        <v>192225</v>
      </c>
      <c r="G142">
        <v>0</v>
      </c>
      <c r="H142">
        <v>41121.25</v>
      </c>
      <c r="I142">
        <v>735640</v>
      </c>
      <c r="J142">
        <v>0</v>
      </c>
      <c r="K142">
        <v>64719.79</v>
      </c>
      <c r="L142">
        <v>0</v>
      </c>
      <c r="M142">
        <v>0</v>
      </c>
      <c r="N142">
        <v>856.93</v>
      </c>
      <c r="O142">
        <v>0</v>
      </c>
      <c r="P142">
        <v>0</v>
      </c>
      <c r="Q142">
        <v>300711.42</v>
      </c>
      <c r="R142">
        <v>15368.8</v>
      </c>
      <c r="S142">
        <v>0</v>
      </c>
      <c r="T142">
        <v>0</v>
      </c>
      <c r="U142">
        <v>0</v>
      </c>
      <c r="V142">
        <v>0</v>
      </c>
      <c r="X142">
        <v>0</v>
      </c>
      <c r="Y142">
        <v>0</v>
      </c>
      <c r="Z142">
        <v>0</v>
      </c>
      <c r="AA142">
        <v>0</v>
      </c>
      <c r="AB142">
        <v>0</v>
      </c>
      <c r="AC142">
        <v>0</v>
      </c>
      <c r="AD142">
        <v>0</v>
      </c>
      <c r="AE142">
        <v>730714.72</v>
      </c>
      <c r="AF142">
        <v>62830.16</v>
      </c>
      <c r="AG142">
        <v>100528.25</v>
      </c>
      <c r="AH142">
        <v>20105.650000000001</v>
      </c>
      <c r="AI142">
        <v>17592.439999999999</v>
      </c>
      <c r="AJ142">
        <v>0</v>
      </c>
      <c r="AK142">
        <v>15079.24</v>
      </c>
      <c r="AL142">
        <v>10052.83</v>
      </c>
      <c r="AM142">
        <v>12566.03</v>
      </c>
      <c r="AN142">
        <v>15079.24</v>
      </c>
      <c r="AO142">
        <v>16335.84</v>
      </c>
      <c r="AP142">
        <v>25132.06</v>
      </c>
      <c r="AQ142">
        <v>18220.75</v>
      </c>
      <c r="AR142">
        <v>6283.02</v>
      </c>
      <c r="AS142">
        <v>25132.06</v>
      </c>
      <c r="AT142">
        <v>62830.16</v>
      </c>
      <c r="AU142">
        <v>0</v>
      </c>
      <c r="AV142">
        <v>9424.52</v>
      </c>
      <c r="AW142">
        <v>11309.43</v>
      </c>
      <c r="AX142">
        <v>2513.21</v>
      </c>
      <c r="AY142">
        <v>0</v>
      </c>
      <c r="AZ142">
        <v>10052.83</v>
      </c>
      <c r="BA142">
        <v>4895</v>
      </c>
      <c r="BB142">
        <v>2513.21</v>
      </c>
      <c r="BC142">
        <v>3769.81</v>
      </c>
      <c r="BD142">
        <v>62830.16</v>
      </c>
      <c r="BE142">
        <v>3141.51</v>
      </c>
      <c r="BF142">
        <v>12566</v>
      </c>
      <c r="BG142">
        <v>0</v>
      </c>
      <c r="BH142">
        <v>0</v>
      </c>
      <c r="BI142">
        <v>0</v>
      </c>
      <c r="BJ142">
        <v>0</v>
      </c>
      <c r="BK142">
        <v>0</v>
      </c>
      <c r="BL142">
        <v>5166.3999999999996</v>
      </c>
      <c r="BM142">
        <v>0</v>
      </c>
      <c r="BN142">
        <v>0</v>
      </c>
      <c r="BO142">
        <v>1000</v>
      </c>
      <c r="BP142">
        <v>0</v>
      </c>
      <c r="BQ142">
        <v>0</v>
      </c>
      <c r="BR142">
        <v>30797.74</v>
      </c>
      <c r="BS142">
        <v>0</v>
      </c>
      <c r="BT142" t="s">
        <v>428</v>
      </c>
      <c r="BU142" s="381">
        <v>48023.81</v>
      </c>
      <c r="BV142" s="381">
        <v>0</v>
      </c>
      <c r="BW142" s="381">
        <v>15489.91</v>
      </c>
      <c r="BX142" s="259">
        <v>0</v>
      </c>
      <c r="BY142" s="259">
        <v>0</v>
      </c>
      <c r="BZ142" s="259">
        <v>0</v>
      </c>
      <c r="CA142">
        <v>1117296.94</v>
      </c>
      <c r="CB142">
        <v>1261498.1299999999</v>
      </c>
      <c r="CC142">
        <v>5166.3999999999996</v>
      </c>
      <c r="CD142">
        <v>30797.74</v>
      </c>
      <c r="CE142">
        <v>63513.72</v>
      </c>
      <c r="CI142" s="381">
        <v>48023.810000000056</v>
      </c>
      <c r="CJ142" s="381">
        <v>15489.910000000003</v>
      </c>
      <c r="CL142" s="381">
        <f t="shared" si="55"/>
        <v>5.8207660913467407E-11</v>
      </c>
      <c r="CM142" s="381">
        <f t="shared" si="56"/>
        <v>0</v>
      </c>
      <c r="CO142" s="381">
        <v>102220.76599999983</v>
      </c>
      <c r="CP142" s="381">
        <v>20556.410000000003</v>
      </c>
      <c r="CR142" s="381">
        <f t="shared" ref="CR142:CR143" si="62">CL142</f>
        <v>5.8207660913467407E-11</v>
      </c>
    </row>
    <row r="143" spans="1:99">
      <c r="A143">
        <v>3302174</v>
      </c>
      <c r="B143">
        <v>2174</v>
      </c>
      <c r="C143">
        <v>43087</v>
      </c>
      <c r="D143">
        <v>92334</v>
      </c>
      <c r="E143" s="380" t="s">
        <v>5857</v>
      </c>
      <c r="F143">
        <v>166150.70000000001</v>
      </c>
      <c r="G143">
        <v>0</v>
      </c>
      <c r="H143">
        <v>41266.42</v>
      </c>
      <c r="I143">
        <v>1868349.27</v>
      </c>
      <c r="J143">
        <v>0</v>
      </c>
      <c r="K143">
        <v>35462.5</v>
      </c>
      <c r="L143">
        <v>0</v>
      </c>
      <c r="M143">
        <v>166946.5</v>
      </c>
      <c r="N143">
        <v>7256.93</v>
      </c>
      <c r="O143">
        <v>0</v>
      </c>
      <c r="P143">
        <v>0</v>
      </c>
      <c r="Q143">
        <v>320203.62</v>
      </c>
      <c r="R143">
        <v>0</v>
      </c>
      <c r="S143">
        <v>0</v>
      </c>
      <c r="T143">
        <v>0</v>
      </c>
      <c r="U143">
        <v>9143.65</v>
      </c>
      <c r="V143">
        <v>0</v>
      </c>
      <c r="X143">
        <v>0</v>
      </c>
      <c r="Y143">
        <v>0</v>
      </c>
      <c r="Z143">
        <v>0</v>
      </c>
      <c r="AA143">
        <v>0</v>
      </c>
      <c r="AB143">
        <v>0</v>
      </c>
      <c r="AC143">
        <v>26052.5</v>
      </c>
      <c r="AD143">
        <v>127723</v>
      </c>
      <c r="AE143">
        <v>1475397.99</v>
      </c>
      <c r="AF143">
        <v>126861.39</v>
      </c>
      <c r="AG143">
        <v>202978.23</v>
      </c>
      <c r="AH143">
        <v>40595.65</v>
      </c>
      <c r="AI143">
        <v>35521.19</v>
      </c>
      <c r="AJ143">
        <v>0</v>
      </c>
      <c r="AK143">
        <v>30446.73</v>
      </c>
      <c r="AL143">
        <v>20297.82</v>
      </c>
      <c r="AM143">
        <v>25372.28</v>
      </c>
      <c r="AN143">
        <v>30446.73</v>
      </c>
      <c r="AO143">
        <v>32983.96</v>
      </c>
      <c r="AP143">
        <v>50744.56</v>
      </c>
      <c r="AQ143">
        <v>36789.800000000003</v>
      </c>
      <c r="AR143">
        <v>12686.14</v>
      </c>
      <c r="AS143">
        <v>50744.56</v>
      </c>
      <c r="AT143">
        <v>126861.39</v>
      </c>
      <c r="AU143">
        <v>19934.43</v>
      </c>
      <c r="AV143">
        <v>19029.21</v>
      </c>
      <c r="AW143">
        <v>22835.05</v>
      </c>
      <c r="AX143">
        <v>5074.46</v>
      </c>
      <c r="AY143">
        <v>0</v>
      </c>
      <c r="AZ143">
        <v>20297.82</v>
      </c>
      <c r="BA143">
        <v>4895</v>
      </c>
      <c r="BB143">
        <v>5074.46</v>
      </c>
      <c r="BC143">
        <v>7611.68</v>
      </c>
      <c r="BD143">
        <v>126861.39</v>
      </c>
      <c r="BE143">
        <v>6343.07</v>
      </c>
      <c r="BF143">
        <v>25372.28</v>
      </c>
      <c r="BG143">
        <v>0</v>
      </c>
      <c r="BH143">
        <v>0</v>
      </c>
      <c r="BI143">
        <v>0</v>
      </c>
      <c r="BJ143">
        <v>0</v>
      </c>
      <c r="BK143">
        <v>0</v>
      </c>
      <c r="BL143">
        <v>8016.25</v>
      </c>
      <c r="BM143">
        <v>2150</v>
      </c>
      <c r="BN143">
        <v>0</v>
      </c>
      <c r="BO143">
        <v>1000</v>
      </c>
      <c r="BP143">
        <v>0</v>
      </c>
      <c r="BQ143">
        <v>0</v>
      </c>
      <c r="BR143">
        <v>0</v>
      </c>
      <c r="BS143">
        <v>0</v>
      </c>
      <c r="BT143" t="s">
        <v>429</v>
      </c>
      <c r="BU143" s="381">
        <v>165231.4</v>
      </c>
      <c r="BV143" s="381">
        <v>0</v>
      </c>
      <c r="BW143" s="381">
        <v>51432.67</v>
      </c>
      <c r="BX143" s="259">
        <v>0</v>
      </c>
      <c r="BY143" s="259">
        <v>0</v>
      </c>
      <c r="BZ143" s="259">
        <v>0</v>
      </c>
      <c r="CA143">
        <v>2561137.9700000002</v>
      </c>
      <c r="CB143">
        <v>2562057.27</v>
      </c>
      <c r="CC143">
        <v>10166.25</v>
      </c>
      <c r="CD143">
        <v>0</v>
      </c>
      <c r="CE143">
        <v>216664.07</v>
      </c>
      <c r="CI143" s="381">
        <v>185786.39999999927</v>
      </c>
      <c r="CJ143" s="381">
        <v>12639.25</v>
      </c>
      <c r="CL143" s="381">
        <f t="shared" si="55"/>
        <v>20554.999999999272</v>
      </c>
      <c r="CM143" s="381">
        <f t="shared" si="56"/>
        <v>-38793.42</v>
      </c>
      <c r="CO143" s="381">
        <v>168806.53999999893</v>
      </c>
      <c r="CP143" s="381">
        <v>0.25</v>
      </c>
      <c r="CR143" s="381">
        <f t="shared" si="62"/>
        <v>20554.999999999272</v>
      </c>
      <c r="CT143" s="259">
        <f>IF(CM143&gt;0,CM143,0)</f>
        <v>0</v>
      </c>
      <c r="CU143" s="259">
        <f>IF(CM143&lt;0,CM143,0)</f>
        <v>-38793.42</v>
      </c>
    </row>
    <row r="144" spans="1:99">
      <c r="A144">
        <v>3302176</v>
      </c>
      <c r="B144">
        <v>2176</v>
      </c>
      <c r="C144">
        <v>43068</v>
      </c>
      <c r="D144">
        <v>92335</v>
      </c>
      <c r="E144" t="s">
        <v>5858</v>
      </c>
      <c r="F144">
        <v>250575.2</v>
      </c>
      <c r="G144">
        <v>0</v>
      </c>
      <c r="H144">
        <v>69833.66</v>
      </c>
      <c r="I144">
        <v>3720953.39</v>
      </c>
      <c r="J144">
        <v>0</v>
      </c>
      <c r="K144">
        <v>216707.5</v>
      </c>
      <c r="L144">
        <v>0</v>
      </c>
      <c r="M144">
        <v>408856.5</v>
      </c>
      <c r="N144">
        <v>8056.93</v>
      </c>
      <c r="O144">
        <v>0</v>
      </c>
      <c r="P144">
        <v>0</v>
      </c>
      <c r="Q144">
        <v>275126.28000000003</v>
      </c>
      <c r="R144">
        <v>0</v>
      </c>
      <c r="S144">
        <v>0</v>
      </c>
      <c r="T144">
        <v>0</v>
      </c>
      <c r="U144">
        <v>18948.849999999999</v>
      </c>
      <c r="V144">
        <v>2132.0500000000002</v>
      </c>
      <c r="X144">
        <v>0</v>
      </c>
      <c r="Y144">
        <v>0</v>
      </c>
      <c r="Z144">
        <v>0</v>
      </c>
      <c r="AA144">
        <v>0</v>
      </c>
      <c r="AB144">
        <v>0</v>
      </c>
      <c r="AC144">
        <v>69095</v>
      </c>
      <c r="AD144">
        <v>108579</v>
      </c>
      <c r="AE144">
        <v>2720276.55</v>
      </c>
      <c r="AF144">
        <v>233901.68</v>
      </c>
      <c r="AG144">
        <v>374242.69</v>
      </c>
      <c r="AH144">
        <v>74848.539999999994</v>
      </c>
      <c r="AI144">
        <v>65492.47</v>
      </c>
      <c r="AJ144">
        <v>0</v>
      </c>
      <c r="AK144">
        <v>56136.4</v>
      </c>
      <c r="AL144">
        <v>37424.269999999997</v>
      </c>
      <c r="AM144">
        <v>46780.34</v>
      </c>
      <c r="AN144">
        <v>56136.4</v>
      </c>
      <c r="AO144">
        <v>60814.44</v>
      </c>
      <c r="AP144">
        <v>93560.67</v>
      </c>
      <c r="AQ144">
        <v>67831.490000000005</v>
      </c>
      <c r="AR144">
        <v>23390.17</v>
      </c>
      <c r="AS144">
        <v>93560.67</v>
      </c>
      <c r="AT144">
        <v>233901.68</v>
      </c>
      <c r="AU144">
        <v>66127.06</v>
      </c>
      <c r="AV144">
        <v>35085.25</v>
      </c>
      <c r="AW144">
        <v>42102.3</v>
      </c>
      <c r="AX144">
        <v>9356.07</v>
      </c>
      <c r="AY144">
        <v>0</v>
      </c>
      <c r="AZ144">
        <v>37424.269999999997</v>
      </c>
      <c r="BA144">
        <v>17853</v>
      </c>
      <c r="BB144">
        <v>9356.07</v>
      </c>
      <c r="BC144">
        <v>14034.1</v>
      </c>
      <c r="BD144">
        <v>233901.68</v>
      </c>
      <c r="BE144">
        <v>11695.08</v>
      </c>
      <c r="BF144">
        <v>46780.34</v>
      </c>
      <c r="BG144">
        <v>0</v>
      </c>
      <c r="BH144">
        <v>0</v>
      </c>
      <c r="BI144">
        <v>10956.92</v>
      </c>
      <c r="BJ144">
        <v>0</v>
      </c>
      <c r="BK144">
        <v>0</v>
      </c>
      <c r="BL144">
        <v>11884</v>
      </c>
      <c r="BM144">
        <v>0</v>
      </c>
      <c r="BN144">
        <v>10956.92</v>
      </c>
      <c r="BO144">
        <v>1000</v>
      </c>
      <c r="BP144">
        <v>0</v>
      </c>
      <c r="BQ144">
        <v>0</v>
      </c>
      <c r="BR144">
        <v>1340</v>
      </c>
      <c r="BS144">
        <v>91334.58</v>
      </c>
      <c r="BT144" t="s">
        <v>501</v>
      </c>
      <c r="BU144" s="381">
        <v>306060.09999999998</v>
      </c>
      <c r="BV144" s="381">
        <v>0</v>
      </c>
      <c r="BW144" s="381">
        <v>0</v>
      </c>
      <c r="BX144" s="259">
        <v>0</v>
      </c>
      <c r="BY144" s="259">
        <v>0</v>
      </c>
      <c r="BZ144" s="259">
        <v>0</v>
      </c>
      <c r="CA144">
        <v>4828455.5</v>
      </c>
      <c r="CB144">
        <v>4772970.5999999996</v>
      </c>
      <c r="CC144">
        <v>22840.92</v>
      </c>
      <c r="CD144">
        <v>92674.58</v>
      </c>
      <c r="CE144">
        <v>306060.09999999998</v>
      </c>
      <c r="CI144" s="381">
        <v>306060</v>
      </c>
      <c r="CJ144" s="381">
        <v>0</v>
      </c>
      <c r="CL144" s="381">
        <f t="shared" si="55"/>
        <v>-9.9999999976716936E-2</v>
      </c>
      <c r="CM144" s="381">
        <f t="shared" si="56"/>
        <v>0</v>
      </c>
      <c r="CO144" s="381">
        <v>410224</v>
      </c>
      <c r="CP144" s="381">
        <v>9805</v>
      </c>
      <c r="CR144" s="381"/>
      <c r="CS144" s="381">
        <f>CL144</f>
        <v>-9.9999999976716936E-2</v>
      </c>
    </row>
    <row r="145" spans="1:97">
      <c r="A145">
        <v>3307047</v>
      </c>
      <c r="B145">
        <v>7047</v>
      </c>
      <c r="C145">
        <v>43018</v>
      </c>
      <c r="D145">
        <v>92064</v>
      </c>
      <c r="E145" t="s">
        <v>5859</v>
      </c>
      <c r="F145">
        <v>66020.850000000006</v>
      </c>
      <c r="G145">
        <v>0</v>
      </c>
      <c r="H145">
        <v>35130.86</v>
      </c>
      <c r="I145">
        <v>23826.32</v>
      </c>
      <c r="J145">
        <v>0</v>
      </c>
      <c r="K145">
        <v>2777690.44</v>
      </c>
      <c r="L145">
        <v>0</v>
      </c>
      <c r="M145">
        <v>84596.5</v>
      </c>
      <c r="N145">
        <v>856.93</v>
      </c>
      <c r="O145">
        <v>0</v>
      </c>
      <c r="P145">
        <v>0</v>
      </c>
      <c r="Q145">
        <v>190073.44</v>
      </c>
      <c r="R145">
        <v>0</v>
      </c>
      <c r="S145">
        <v>0</v>
      </c>
      <c r="T145">
        <v>0</v>
      </c>
      <c r="U145">
        <v>2964.4</v>
      </c>
      <c r="V145">
        <v>15</v>
      </c>
      <c r="X145">
        <v>0</v>
      </c>
      <c r="Y145">
        <v>0</v>
      </c>
      <c r="Z145">
        <v>0</v>
      </c>
      <c r="AA145">
        <v>0</v>
      </c>
      <c r="AB145">
        <v>0</v>
      </c>
      <c r="AC145">
        <v>14034.81</v>
      </c>
      <c r="AD145">
        <v>17767</v>
      </c>
      <c r="AE145">
        <v>1759591.58</v>
      </c>
      <c r="AF145">
        <v>151688.93</v>
      </c>
      <c r="AG145">
        <v>242702.29</v>
      </c>
      <c r="AH145">
        <v>48540.46</v>
      </c>
      <c r="AI145">
        <v>42472.9</v>
      </c>
      <c r="AJ145">
        <v>0</v>
      </c>
      <c r="AK145">
        <v>36405.339999999997</v>
      </c>
      <c r="AL145">
        <v>24270.23</v>
      </c>
      <c r="AM145">
        <v>30337.79</v>
      </c>
      <c r="AN145">
        <v>36405.339999999997</v>
      </c>
      <c r="AO145">
        <v>39439.120000000003</v>
      </c>
      <c r="AP145">
        <v>60675.57</v>
      </c>
      <c r="AQ145">
        <v>43989.79</v>
      </c>
      <c r="AR145">
        <v>15168.89</v>
      </c>
      <c r="AS145">
        <v>60675.57</v>
      </c>
      <c r="AT145">
        <v>151688.93</v>
      </c>
      <c r="AU145">
        <v>0</v>
      </c>
      <c r="AV145">
        <v>22753.34</v>
      </c>
      <c r="AW145">
        <v>27304.01</v>
      </c>
      <c r="AX145">
        <v>6067.56</v>
      </c>
      <c r="AY145">
        <v>4550.67</v>
      </c>
      <c r="AZ145">
        <v>24270.23</v>
      </c>
      <c r="BA145">
        <v>4895</v>
      </c>
      <c r="BB145">
        <v>6067.56</v>
      </c>
      <c r="BC145">
        <v>9101.34</v>
      </c>
      <c r="BD145">
        <v>151688.93</v>
      </c>
      <c r="BE145">
        <v>7584.45</v>
      </c>
      <c r="BF145">
        <v>30337.77</v>
      </c>
      <c r="BG145">
        <v>0</v>
      </c>
      <c r="BH145">
        <v>0</v>
      </c>
      <c r="BI145">
        <v>31199.17</v>
      </c>
      <c r="BJ145">
        <v>0</v>
      </c>
      <c r="BK145">
        <v>0</v>
      </c>
      <c r="BL145">
        <v>7999.38</v>
      </c>
      <c r="BM145">
        <v>0</v>
      </c>
      <c r="BN145">
        <v>31199.17</v>
      </c>
      <c r="BO145">
        <v>1000</v>
      </c>
      <c r="BP145">
        <v>0</v>
      </c>
      <c r="BQ145">
        <v>7999.38</v>
      </c>
      <c r="BR145">
        <v>13921.8</v>
      </c>
      <c r="BS145">
        <v>52408.23</v>
      </c>
      <c r="BT145" t="s">
        <v>430</v>
      </c>
      <c r="BU145" s="381">
        <v>107972.93</v>
      </c>
      <c r="BV145" s="381">
        <v>0</v>
      </c>
      <c r="BW145" s="381">
        <v>0</v>
      </c>
      <c r="BX145" s="259">
        <v>0</v>
      </c>
      <c r="BY145" s="259">
        <v>0</v>
      </c>
      <c r="BZ145" s="259">
        <v>0</v>
      </c>
      <c r="CA145">
        <v>3111824.84</v>
      </c>
      <c r="CB145">
        <v>3069872.76</v>
      </c>
      <c r="CC145">
        <v>39198.550000000003</v>
      </c>
      <c r="CD145">
        <v>74329.41</v>
      </c>
      <c r="CE145">
        <v>107972.93</v>
      </c>
      <c r="CI145" s="381">
        <v>107972.94000000032</v>
      </c>
      <c r="CJ145" s="381">
        <v>0</v>
      </c>
      <c r="CL145" s="381">
        <f t="shared" si="55"/>
        <v>1.0000000329455361E-2</v>
      </c>
      <c r="CM145" s="381">
        <f t="shared" si="56"/>
        <v>0</v>
      </c>
      <c r="CO145" s="381">
        <v>0</v>
      </c>
      <c r="CP145" s="381">
        <v>21896.129999999997</v>
      </c>
      <c r="CR145" s="381">
        <f>CL145</f>
        <v>1.0000000329455361E-2</v>
      </c>
    </row>
    <row r="146" spans="1:97">
      <c r="A146">
        <v>3303410</v>
      </c>
      <c r="B146">
        <v>3410</v>
      </c>
      <c r="C146">
        <v>43091</v>
      </c>
      <c r="D146">
        <v>92196</v>
      </c>
      <c r="E146" t="s">
        <v>5860</v>
      </c>
      <c r="F146">
        <v>167015.4</v>
      </c>
      <c r="G146">
        <v>0</v>
      </c>
      <c r="H146">
        <v>0</v>
      </c>
      <c r="I146">
        <v>1145487.93</v>
      </c>
      <c r="J146">
        <v>0</v>
      </c>
      <c r="K146">
        <v>40893.18</v>
      </c>
      <c r="L146">
        <v>0</v>
      </c>
      <c r="M146">
        <v>77116.5</v>
      </c>
      <c r="N146">
        <v>0</v>
      </c>
      <c r="O146">
        <v>0</v>
      </c>
      <c r="P146">
        <v>0</v>
      </c>
      <c r="Q146">
        <v>72604.67</v>
      </c>
      <c r="R146">
        <v>0</v>
      </c>
      <c r="S146">
        <v>0</v>
      </c>
      <c r="T146">
        <v>0</v>
      </c>
      <c r="U146">
        <v>9831.24</v>
      </c>
      <c r="V146">
        <v>0</v>
      </c>
      <c r="X146">
        <v>0</v>
      </c>
      <c r="Y146">
        <v>0</v>
      </c>
      <c r="Z146">
        <v>0</v>
      </c>
      <c r="AA146">
        <v>0</v>
      </c>
      <c r="AB146">
        <v>0</v>
      </c>
      <c r="AC146">
        <v>4779.12</v>
      </c>
      <c r="AD146">
        <v>51675</v>
      </c>
      <c r="AE146">
        <v>788787.62</v>
      </c>
      <c r="AF146">
        <v>67823.53</v>
      </c>
      <c r="AG146">
        <v>108517.64</v>
      </c>
      <c r="AH146">
        <v>21703.53</v>
      </c>
      <c r="AI146">
        <v>18990.59</v>
      </c>
      <c r="AJ146">
        <v>0</v>
      </c>
      <c r="AK146">
        <v>16277.65</v>
      </c>
      <c r="AL146">
        <v>10851.76</v>
      </c>
      <c r="AM146">
        <v>13564.71</v>
      </c>
      <c r="AN146">
        <v>16277.65</v>
      </c>
      <c r="AO146">
        <v>17634.12</v>
      </c>
      <c r="AP146">
        <v>27129.41</v>
      </c>
      <c r="AQ146">
        <v>19668.82</v>
      </c>
      <c r="AR146">
        <v>6782.35</v>
      </c>
      <c r="AS146">
        <v>27129.41</v>
      </c>
      <c r="AT146">
        <v>67823.53</v>
      </c>
      <c r="AU146">
        <v>3921.97</v>
      </c>
      <c r="AV146">
        <v>10173.530000000001</v>
      </c>
      <c r="AW146">
        <v>12208.23</v>
      </c>
      <c r="AX146">
        <v>2712.94</v>
      </c>
      <c r="AY146">
        <v>0</v>
      </c>
      <c r="AZ146">
        <v>10851.76</v>
      </c>
      <c r="BA146">
        <v>8985.9699999999993</v>
      </c>
      <c r="BB146">
        <v>2712.94</v>
      </c>
      <c r="BC146">
        <v>4069.41</v>
      </c>
      <c r="BD146">
        <v>67823.53</v>
      </c>
      <c r="BE146">
        <v>3391.18</v>
      </c>
      <c r="BF146">
        <v>13564.69</v>
      </c>
      <c r="BG146">
        <v>0</v>
      </c>
      <c r="BH146">
        <v>0</v>
      </c>
      <c r="BI146">
        <v>0</v>
      </c>
      <c r="BJ146">
        <v>0</v>
      </c>
      <c r="BK146">
        <v>0</v>
      </c>
      <c r="BL146">
        <v>6713.55</v>
      </c>
      <c r="BM146">
        <v>0</v>
      </c>
      <c r="BN146">
        <v>0</v>
      </c>
      <c r="BO146">
        <v>1000</v>
      </c>
      <c r="BP146">
        <v>0</v>
      </c>
      <c r="BQ146">
        <v>6713.55</v>
      </c>
      <c r="BR146">
        <v>0</v>
      </c>
      <c r="BS146">
        <v>0</v>
      </c>
      <c r="BT146" t="s">
        <v>431</v>
      </c>
      <c r="BU146" s="381">
        <v>200024.57</v>
      </c>
      <c r="BV146" s="381">
        <v>0</v>
      </c>
      <c r="BW146" s="381">
        <v>0</v>
      </c>
      <c r="BX146" s="259">
        <v>0</v>
      </c>
      <c r="BY146" s="259">
        <v>0</v>
      </c>
      <c r="BZ146" s="259">
        <v>0</v>
      </c>
      <c r="CA146">
        <v>1402387.64</v>
      </c>
      <c r="CB146">
        <v>1369378.47</v>
      </c>
      <c r="CC146">
        <v>6713.55</v>
      </c>
      <c r="CD146">
        <v>6713.55</v>
      </c>
      <c r="CE146">
        <v>200024.57</v>
      </c>
      <c r="CI146" s="381">
        <v>200024.57000000018</v>
      </c>
      <c r="CJ146" s="381">
        <v>0</v>
      </c>
      <c r="CL146" s="381">
        <f t="shared" si="55"/>
        <v>0</v>
      </c>
      <c r="CM146" s="381">
        <f t="shared" si="56"/>
        <v>0</v>
      </c>
      <c r="CO146" s="381">
        <v>224620.9800000001</v>
      </c>
      <c r="CP146" s="381">
        <v>0</v>
      </c>
      <c r="CR146" s="381"/>
    </row>
    <row r="147" spans="1:97">
      <c r="A147">
        <v>3303381</v>
      </c>
      <c r="B147">
        <v>3381</v>
      </c>
      <c r="C147">
        <v>43005</v>
      </c>
      <c r="D147">
        <v>92186</v>
      </c>
      <c r="E147" t="s">
        <v>5861</v>
      </c>
      <c r="F147">
        <v>-57531.1</v>
      </c>
      <c r="G147">
        <v>0</v>
      </c>
      <c r="H147">
        <v>0</v>
      </c>
      <c r="I147">
        <v>1089481.1499999999</v>
      </c>
      <c r="J147">
        <v>0</v>
      </c>
      <c r="K147">
        <v>37020.9</v>
      </c>
      <c r="L147">
        <v>0</v>
      </c>
      <c r="M147">
        <v>102880</v>
      </c>
      <c r="N147">
        <v>200</v>
      </c>
      <c r="O147">
        <v>0</v>
      </c>
      <c r="P147">
        <v>0</v>
      </c>
      <c r="Q147">
        <v>58373.27</v>
      </c>
      <c r="R147">
        <v>0</v>
      </c>
      <c r="S147">
        <v>0</v>
      </c>
      <c r="T147">
        <v>0</v>
      </c>
      <c r="U147">
        <v>0</v>
      </c>
      <c r="V147">
        <v>0</v>
      </c>
      <c r="X147">
        <v>0</v>
      </c>
      <c r="Y147">
        <v>0</v>
      </c>
      <c r="Z147">
        <v>0</v>
      </c>
      <c r="AA147">
        <v>0</v>
      </c>
      <c r="AB147">
        <v>0</v>
      </c>
      <c r="AC147">
        <v>16023.76</v>
      </c>
      <c r="AD147">
        <v>46278</v>
      </c>
      <c r="AE147">
        <v>738929.04</v>
      </c>
      <c r="AF147">
        <v>63536.46</v>
      </c>
      <c r="AG147">
        <v>101658.34</v>
      </c>
      <c r="AH147">
        <v>20331.669999999998</v>
      </c>
      <c r="AI147">
        <v>17790.21</v>
      </c>
      <c r="AJ147">
        <v>0</v>
      </c>
      <c r="AK147">
        <v>15248.75</v>
      </c>
      <c r="AL147">
        <v>10165.83</v>
      </c>
      <c r="AM147">
        <v>12707.29</v>
      </c>
      <c r="AN147">
        <v>15248.75</v>
      </c>
      <c r="AO147">
        <v>16519.48</v>
      </c>
      <c r="AP147">
        <v>25414.58</v>
      </c>
      <c r="AQ147">
        <v>18425.57</v>
      </c>
      <c r="AR147">
        <v>6353.65</v>
      </c>
      <c r="AS147">
        <v>25414.58</v>
      </c>
      <c r="AT147">
        <v>63536.46</v>
      </c>
      <c r="AU147">
        <v>3974.98</v>
      </c>
      <c r="AV147">
        <v>9530.4699999999993</v>
      </c>
      <c r="AW147">
        <v>11436.56</v>
      </c>
      <c r="AX147">
        <v>2541.46</v>
      </c>
      <c r="AY147">
        <v>0</v>
      </c>
      <c r="AZ147">
        <v>10165.83</v>
      </c>
      <c r="BA147">
        <v>4895</v>
      </c>
      <c r="BB147">
        <v>2541.46</v>
      </c>
      <c r="BC147">
        <v>3812.19</v>
      </c>
      <c r="BD147">
        <v>63536.46</v>
      </c>
      <c r="BE147">
        <v>3176.82</v>
      </c>
      <c r="BF147">
        <v>12707.31</v>
      </c>
      <c r="BG147">
        <v>0</v>
      </c>
      <c r="BH147">
        <v>0</v>
      </c>
      <c r="BI147">
        <v>0</v>
      </c>
      <c r="BJ147">
        <v>0</v>
      </c>
      <c r="BK147">
        <v>0</v>
      </c>
      <c r="BL147">
        <v>6847.2</v>
      </c>
      <c r="BM147">
        <v>0</v>
      </c>
      <c r="BN147">
        <v>0</v>
      </c>
      <c r="BO147">
        <v>1000</v>
      </c>
      <c r="BP147">
        <v>0</v>
      </c>
      <c r="BQ147">
        <v>6847.2</v>
      </c>
      <c r="BR147">
        <v>0</v>
      </c>
      <c r="BS147">
        <v>0</v>
      </c>
      <c r="BT147" t="s">
        <v>432</v>
      </c>
      <c r="BU147" s="381">
        <v>13126.78</v>
      </c>
      <c r="BV147" s="381">
        <v>0</v>
      </c>
      <c r="BW147" s="381">
        <v>0</v>
      </c>
      <c r="BX147" s="259">
        <v>0</v>
      </c>
      <c r="BY147" s="259">
        <v>0</v>
      </c>
      <c r="BZ147" s="259">
        <v>0</v>
      </c>
      <c r="CA147">
        <v>1350257.08</v>
      </c>
      <c r="CB147">
        <v>1279599.2</v>
      </c>
      <c r="CC147">
        <v>6847.2</v>
      </c>
      <c r="CD147">
        <v>6847.2</v>
      </c>
      <c r="CE147">
        <v>13126.78</v>
      </c>
      <c r="CI147" s="381">
        <v>18021.779999999904</v>
      </c>
      <c r="CJ147" s="381">
        <v>0</v>
      </c>
      <c r="CL147" s="381">
        <f t="shared" si="55"/>
        <v>4894.9999999999036</v>
      </c>
      <c r="CM147" s="381">
        <f t="shared" si="56"/>
        <v>0</v>
      </c>
      <c r="CO147" s="381">
        <v>42150.669999999802</v>
      </c>
      <c r="CP147" s="381">
        <v>0</v>
      </c>
      <c r="CR147" s="381">
        <f t="shared" ref="CR147:CR148" si="63">CL147</f>
        <v>4894.9999999999036</v>
      </c>
    </row>
    <row r="148" spans="1:97">
      <c r="A148">
        <v>3303380</v>
      </c>
      <c r="B148">
        <v>3380</v>
      </c>
      <c r="C148">
        <v>43065</v>
      </c>
      <c r="D148">
        <v>92185</v>
      </c>
      <c r="E148" t="s">
        <v>5862</v>
      </c>
      <c r="F148">
        <v>65146.93</v>
      </c>
      <c r="G148">
        <v>0</v>
      </c>
      <c r="H148">
        <v>0</v>
      </c>
      <c r="I148">
        <v>1000958.01</v>
      </c>
      <c r="J148">
        <v>0</v>
      </c>
      <c r="K148">
        <v>41184.300000000003</v>
      </c>
      <c r="L148">
        <v>0</v>
      </c>
      <c r="M148">
        <v>48711</v>
      </c>
      <c r="N148">
        <v>12513.86</v>
      </c>
      <c r="O148">
        <v>0</v>
      </c>
      <c r="P148">
        <v>0</v>
      </c>
      <c r="Q148">
        <v>32030.35</v>
      </c>
      <c r="R148">
        <v>0</v>
      </c>
      <c r="S148">
        <v>0</v>
      </c>
      <c r="T148">
        <v>0</v>
      </c>
      <c r="U148">
        <v>17341.580000000002</v>
      </c>
      <c r="V148">
        <v>0</v>
      </c>
      <c r="X148">
        <v>0</v>
      </c>
      <c r="Y148">
        <v>0</v>
      </c>
      <c r="Z148">
        <v>0</v>
      </c>
      <c r="AA148">
        <v>0</v>
      </c>
      <c r="AB148">
        <v>0</v>
      </c>
      <c r="AC148">
        <v>2970.5</v>
      </c>
      <c r="AD148">
        <v>51916</v>
      </c>
      <c r="AE148">
        <v>717157.59</v>
      </c>
      <c r="AF148">
        <v>61664.45</v>
      </c>
      <c r="AG148">
        <v>98663.13</v>
      </c>
      <c r="AH148">
        <v>19732.63</v>
      </c>
      <c r="AI148">
        <v>17266.05</v>
      </c>
      <c r="AJ148">
        <v>0</v>
      </c>
      <c r="AK148">
        <v>14799.47</v>
      </c>
      <c r="AL148">
        <v>9866.31</v>
      </c>
      <c r="AM148">
        <v>12332.89</v>
      </c>
      <c r="AN148">
        <v>14799.47</v>
      </c>
      <c r="AO148">
        <v>16032.76</v>
      </c>
      <c r="AP148">
        <v>24665.78</v>
      </c>
      <c r="AQ148">
        <v>17882.689999999999</v>
      </c>
      <c r="AR148">
        <v>6166.45</v>
      </c>
      <c r="AS148">
        <v>24665.78</v>
      </c>
      <c r="AT148">
        <v>61664.45</v>
      </c>
      <c r="AU148">
        <v>3338.98</v>
      </c>
      <c r="AV148">
        <v>9249.67</v>
      </c>
      <c r="AW148">
        <v>11099.6</v>
      </c>
      <c r="AX148">
        <v>2466.58</v>
      </c>
      <c r="AY148">
        <v>0</v>
      </c>
      <c r="AZ148">
        <v>9866.31</v>
      </c>
      <c r="BA148">
        <v>3446.83</v>
      </c>
      <c r="BB148">
        <v>2466.58</v>
      </c>
      <c r="BC148">
        <v>3699.87</v>
      </c>
      <c r="BD148">
        <v>61664.45</v>
      </c>
      <c r="BE148">
        <v>3083.22</v>
      </c>
      <c r="BF148">
        <v>12332.89</v>
      </c>
      <c r="BG148">
        <v>0</v>
      </c>
      <c r="BH148">
        <v>0</v>
      </c>
      <c r="BI148">
        <v>0</v>
      </c>
      <c r="BJ148">
        <v>0</v>
      </c>
      <c r="BK148">
        <v>0</v>
      </c>
      <c r="BL148">
        <v>6810.75</v>
      </c>
      <c r="BM148">
        <v>0</v>
      </c>
      <c r="BN148">
        <v>0</v>
      </c>
      <c r="BO148">
        <v>1000</v>
      </c>
      <c r="BP148">
        <v>0</v>
      </c>
      <c r="BQ148">
        <v>6810.75</v>
      </c>
      <c r="BR148">
        <v>0</v>
      </c>
      <c r="BS148">
        <v>0</v>
      </c>
      <c r="BT148" t="s">
        <v>433</v>
      </c>
      <c r="BU148" s="381">
        <v>32697.65</v>
      </c>
      <c r="BV148" s="381">
        <v>0</v>
      </c>
      <c r="BW148" s="381">
        <v>0</v>
      </c>
      <c r="BX148" s="259">
        <v>0</v>
      </c>
      <c r="BY148" s="259">
        <v>0</v>
      </c>
      <c r="BZ148" s="259">
        <v>0</v>
      </c>
      <c r="CA148">
        <v>1207625.6000000001</v>
      </c>
      <c r="CB148">
        <v>1240074.8799999999</v>
      </c>
      <c r="CC148">
        <v>6810.75</v>
      </c>
      <c r="CD148">
        <v>6810.75</v>
      </c>
      <c r="CE148">
        <v>32697.65</v>
      </c>
      <c r="CI148" s="381">
        <v>32697.650000000205</v>
      </c>
      <c r="CJ148" s="381">
        <v>0</v>
      </c>
      <c r="CL148" s="381">
        <f t="shared" si="55"/>
        <v>2.0372681319713593E-10</v>
      </c>
      <c r="CM148" s="381">
        <f t="shared" si="56"/>
        <v>0</v>
      </c>
      <c r="CO148" s="381">
        <v>0</v>
      </c>
      <c r="CP148" s="381">
        <v>0</v>
      </c>
      <c r="CR148" s="381">
        <f t="shared" si="63"/>
        <v>2.0372681319713593E-10</v>
      </c>
    </row>
    <row r="149" spans="1:97">
      <c r="A149">
        <v>3303335</v>
      </c>
      <c r="B149">
        <v>3335</v>
      </c>
      <c r="C149">
        <v>43048</v>
      </c>
      <c r="D149">
        <v>92244</v>
      </c>
      <c r="E149" t="s">
        <v>5863</v>
      </c>
      <c r="F149">
        <v>41292.71</v>
      </c>
      <c r="G149">
        <v>0</v>
      </c>
      <c r="H149">
        <v>0</v>
      </c>
      <c r="I149">
        <v>1277451.26</v>
      </c>
      <c r="J149">
        <v>0</v>
      </c>
      <c r="K149">
        <v>43408.4</v>
      </c>
      <c r="L149">
        <v>0</v>
      </c>
      <c r="M149">
        <v>165871</v>
      </c>
      <c r="N149">
        <v>6056.93</v>
      </c>
      <c r="O149">
        <v>0</v>
      </c>
      <c r="P149">
        <v>0</v>
      </c>
      <c r="Q149">
        <v>35075.85</v>
      </c>
      <c r="R149">
        <v>0</v>
      </c>
      <c r="S149">
        <v>0</v>
      </c>
      <c r="T149">
        <v>0</v>
      </c>
      <c r="U149">
        <v>7086.02</v>
      </c>
      <c r="V149">
        <v>0</v>
      </c>
      <c r="X149">
        <v>0</v>
      </c>
      <c r="Y149">
        <v>0</v>
      </c>
      <c r="Z149">
        <v>0</v>
      </c>
      <c r="AA149">
        <v>0</v>
      </c>
      <c r="AB149">
        <v>0</v>
      </c>
      <c r="AC149">
        <v>23443.360000000001</v>
      </c>
      <c r="AD149">
        <v>38974</v>
      </c>
      <c r="AE149">
        <v>965893.36</v>
      </c>
      <c r="AF149">
        <v>83051.88</v>
      </c>
      <c r="AG149">
        <v>132883.01</v>
      </c>
      <c r="AH149">
        <v>26576.6</v>
      </c>
      <c r="AI149">
        <v>23254.53</v>
      </c>
      <c r="AJ149">
        <v>0</v>
      </c>
      <c r="AK149">
        <v>19932.45</v>
      </c>
      <c r="AL149">
        <v>13288.3</v>
      </c>
      <c r="AM149">
        <v>16610.38</v>
      </c>
      <c r="AN149">
        <v>19932.45</v>
      </c>
      <c r="AO149">
        <v>21593.49</v>
      </c>
      <c r="AP149">
        <v>33220.75</v>
      </c>
      <c r="AQ149">
        <v>24085.05</v>
      </c>
      <c r="AR149">
        <v>8305.19</v>
      </c>
      <c r="AS149">
        <v>33220.75</v>
      </c>
      <c r="AT149">
        <v>83051.88</v>
      </c>
      <c r="AU149">
        <v>5246.96</v>
      </c>
      <c r="AV149">
        <v>12457.78</v>
      </c>
      <c r="AW149">
        <v>14949.34</v>
      </c>
      <c r="AX149">
        <v>3322.08</v>
      </c>
      <c r="AY149">
        <v>0</v>
      </c>
      <c r="AZ149">
        <v>13288.3</v>
      </c>
      <c r="BA149">
        <v>4929.9799999999996</v>
      </c>
      <c r="BB149">
        <v>3322.08</v>
      </c>
      <c r="BC149">
        <v>4983.1099999999997</v>
      </c>
      <c r="BD149">
        <v>83051.88</v>
      </c>
      <c r="BE149">
        <v>4152.59</v>
      </c>
      <c r="BF149">
        <v>16610.38</v>
      </c>
      <c r="BG149">
        <v>0</v>
      </c>
      <c r="BH149">
        <v>0</v>
      </c>
      <c r="BI149">
        <v>0</v>
      </c>
      <c r="BJ149">
        <v>0</v>
      </c>
      <c r="BK149">
        <v>0</v>
      </c>
      <c r="BL149">
        <v>6786.45</v>
      </c>
      <c r="BM149">
        <v>0</v>
      </c>
      <c r="BN149">
        <v>0</v>
      </c>
      <c r="BO149">
        <v>1000</v>
      </c>
      <c r="BP149">
        <v>0</v>
      </c>
      <c r="BQ149">
        <v>6786.45</v>
      </c>
      <c r="BR149">
        <v>0</v>
      </c>
      <c r="BS149">
        <v>0</v>
      </c>
      <c r="BT149" t="s">
        <v>434</v>
      </c>
      <c r="BU149" s="381">
        <v>0</v>
      </c>
      <c r="BV149" s="381">
        <v>-32555</v>
      </c>
      <c r="BW149" s="381">
        <v>0</v>
      </c>
      <c r="BX149" s="259">
        <v>0</v>
      </c>
      <c r="BY149" s="259">
        <v>0</v>
      </c>
      <c r="BZ149" s="259">
        <v>0</v>
      </c>
      <c r="CA149">
        <v>1597366.82</v>
      </c>
      <c r="CB149">
        <v>1671214.55</v>
      </c>
      <c r="CC149">
        <v>6786.45</v>
      </c>
      <c r="CD149">
        <v>6786.45</v>
      </c>
      <c r="CE149">
        <v>-32555</v>
      </c>
      <c r="CI149" s="381">
        <v>5400.4000000001761</v>
      </c>
      <c r="CJ149" s="381">
        <v>0</v>
      </c>
      <c r="CL149" s="381">
        <f t="shared" si="55"/>
        <v>37955.400000000176</v>
      </c>
      <c r="CM149" s="381">
        <f t="shared" si="56"/>
        <v>0</v>
      </c>
      <c r="CO149" s="381">
        <v>0</v>
      </c>
      <c r="CP149" s="381">
        <v>0</v>
      </c>
      <c r="CR149" s="381">
        <f>CL149</f>
        <v>37955.400000000176</v>
      </c>
    </row>
    <row r="150" spans="1:97">
      <c r="A150">
        <v>3303329</v>
      </c>
      <c r="B150">
        <v>3329</v>
      </c>
      <c r="C150">
        <v>43051</v>
      </c>
      <c r="D150">
        <v>92241</v>
      </c>
      <c r="E150" t="s">
        <v>5864</v>
      </c>
      <c r="F150">
        <v>85387.91</v>
      </c>
      <c r="G150">
        <v>0</v>
      </c>
      <c r="H150">
        <v>16598</v>
      </c>
      <c r="I150">
        <v>1334995.45</v>
      </c>
      <c r="J150">
        <v>0</v>
      </c>
      <c r="K150">
        <v>67482</v>
      </c>
      <c r="L150">
        <v>0</v>
      </c>
      <c r="M150">
        <v>148031</v>
      </c>
      <c r="N150">
        <v>200</v>
      </c>
      <c r="O150">
        <v>0</v>
      </c>
      <c r="P150">
        <v>0</v>
      </c>
      <c r="Q150">
        <v>1478.7</v>
      </c>
      <c r="R150">
        <v>0</v>
      </c>
      <c r="S150">
        <v>0</v>
      </c>
      <c r="T150">
        <v>0</v>
      </c>
      <c r="U150">
        <v>9047.2000000000007</v>
      </c>
      <c r="V150">
        <v>0</v>
      </c>
      <c r="X150">
        <v>0</v>
      </c>
      <c r="Y150">
        <v>0</v>
      </c>
      <c r="Z150">
        <v>0</v>
      </c>
      <c r="AA150">
        <v>0</v>
      </c>
      <c r="AB150">
        <v>0</v>
      </c>
      <c r="AC150">
        <v>11258.76</v>
      </c>
      <c r="AD150">
        <v>38321</v>
      </c>
      <c r="AE150">
        <v>934740.61</v>
      </c>
      <c r="AF150">
        <v>80373.23</v>
      </c>
      <c r="AG150">
        <v>128597.16</v>
      </c>
      <c r="AH150">
        <v>25719.43</v>
      </c>
      <c r="AI150">
        <v>22504.5</v>
      </c>
      <c r="AJ150">
        <v>0</v>
      </c>
      <c r="AK150">
        <v>19289.57</v>
      </c>
      <c r="AL150">
        <v>12859.72</v>
      </c>
      <c r="AM150">
        <v>16074.65</v>
      </c>
      <c r="AN150">
        <v>19289.57</v>
      </c>
      <c r="AO150">
        <v>20897.04</v>
      </c>
      <c r="AP150">
        <v>32149.29</v>
      </c>
      <c r="AQ150">
        <v>23308.240000000002</v>
      </c>
      <c r="AR150">
        <v>8037.32</v>
      </c>
      <c r="AS150">
        <v>32149.29</v>
      </c>
      <c r="AT150">
        <v>80373.23</v>
      </c>
      <c r="AU150">
        <v>3444.98</v>
      </c>
      <c r="AV150">
        <v>12055.98</v>
      </c>
      <c r="AW150">
        <v>14467.18</v>
      </c>
      <c r="AX150">
        <v>3214.93</v>
      </c>
      <c r="AY150">
        <v>0</v>
      </c>
      <c r="AZ150">
        <v>12859.72</v>
      </c>
      <c r="BA150">
        <v>4895</v>
      </c>
      <c r="BB150">
        <v>3214.93</v>
      </c>
      <c r="BC150">
        <v>4822.3900000000003</v>
      </c>
      <c r="BD150">
        <v>80373.23</v>
      </c>
      <c r="BE150">
        <v>4018.66</v>
      </c>
      <c r="BF150">
        <v>16074.63</v>
      </c>
      <c r="BG150">
        <v>0</v>
      </c>
      <c r="BH150">
        <v>0</v>
      </c>
      <c r="BI150">
        <v>0</v>
      </c>
      <c r="BJ150">
        <v>0</v>
      </c>
      <c r="BK150">
        <v>0</v>
      </c>
      <c r="BL150">
        <v>7133.94</v>
      </c>
      <c r="BM150">
        <v>0</v>
      </c>
      <c r="BN150">
        <v>0</v>
      </c>
      <c r="BO150">
        <v>1000</v>
      </c>
      <c r="BP150">
        <v>0</v>
      </c>
      <c r="BQ150">
        <v>7133.94</v>
      </c>
      <c r="BR150">
        <v>0</v>
      </c>
      <c r="BS150">
        <v>16598</v>
      </c>
      <c r="BT150" t="s">
        <v>435</v>
      </c>
      <c r="BU150" s="381">
        <v>80397.539999999994</v>
      </c>
      <c r="BV150" s="381">
        <v>0</v>
      </c>
      <c r="BW150" s="381">
        <v>0</v>
      </c>
      <c r="BX150" s="259">
        <v>0</v>
      </c>
      <c r="BY150" s="259">
        <v>0</v>
      </c>
      <c r="BZ150" s="259">
        <v>0</v>
      </c>
      <c r="CA150">
        <v>1610814.11</v>
      </c>
      <c r="CB150">
        <v>1615804.48</v>
      </c>
      <c r="CC150">
        <v>7133.94</v>
      </c>
      <c r="CD150">
        <v>23731.94</v>
      </c>
      <c r="CE150">
        <v>80397.539999999994</v>
      </c>
      <c r="CI150" s="381">
        <v>80397.540000000125</v>
      </c>
      <c r="CJ150" s="381">
        <v>0</v>
      </c>
      <c r="CL150" s="381">
        <f t="shared" si="55"/>
        <v>1.3096723705530167E-10</v>
      </c>
      <c r="CM150" s="381">
        <f t="shared" si="56"/>
        <v>0</v>
      </c>
      <c r="CO150" s="381">
        <v>66913.609999999258</v>
      </c>
      <c r="CP150" s="381">
        <v>0</v>
      </c>
      <c r="CR150" s="381">
        <f t="shared" ref="CR150:CR151" si="64">CL150</f>
        <v>1.3096723705530167E-10</v>
      </c>
    </row>
    <row r="151" spans="1:97">
      <c r="A151">
        <v>3302183</v>
      </c>
      <c r="B151">
        <v>2183</v>
      </c>
      <c r="C151">
        <v>43100</v>
      </c>
      <c r="D151">
        <v>92340</v>
      </c>
      <c r="E151" t="s">
        <v>5865</v>
      </c>
      <c r="F151">
        <v>-23439.4</v>
      </c>
      <c r="G151">
        <v>0</v>
      </c>
      <c r="H151">
        <v>74852.78</v>
      </c>
      <c r="I151">
        <v>2137187.81</v>
      </c>
      <c r="J151">
        <v>0</v>
      </c>
      <c r="K151">
        <v>87776.5</v>
      </c>
      <c r="L151">
        <v>0</v>
      </c>
      <c r="M151">
        <v>232072.75</v>
      </c>
      <c r="N151">
        <v>400</v>
      </c>
      <c r="O151">
        <v>0</v>
      </c>
      <c r="P151">
        <v>0</v>
      </c>
      <c r="Q151">
        <v>69662.69</v>
      </c>
      <c r="R151">
        <v>0</v>
      </c>
      <c r="S151">
        <v>0</v>
      </c>
      <c r="T151">
        <v>0</v>
      </c>
      <c r="U151">
        <v>6431.48</v>
      </c>
      <c r="V151">
        <v>0</v>
      </c>
      <c r="X151">
        <v>0</v>
      </c>
      <c r="Y151">
        <v>0</v>
      </c>
      <c r="Z151">
        <v>0</v>
      </c>
      <c r="AA151">
        <v>0</v>
      </c>
      <c r="AB151">
        <v>0</v>
      </c>
      <c r="AC151">
        <v>13552</v>
      </c>
      <c r="AD151">
        <v>66490</v>
      </c>
      <c r="AE151">
        <v>1419206.11</v>
      </c>
      <c r="AF151">
        <v>122029.75999999999</v>
      </c>
      <c r="AG151">
        <v>195247.62</v>
      </c>
      <c r="AH151">
        <v>39049.519999999997</v>
      </c>
      <c r="AI151">
        <v>34168.33</v>
      </c>
      <c r="AJ151">
        <v>0</v>
      </c>
      <c r="AK151">
        <v>29287.14</v>
      </c>
      <c r="AL151">
        <v>19524.759999999998</v>
      </c>
      <c r="AM151">
        <v>24405.95</v>
      </c>
      <c r="AN151">
        <v>29287.14</v>
      </c>
      <c r="AO151">
        <v>31727.74</v>
      </c>
      <c r="AP151">
        <v>48811.9</v>
      </c>
      <c r="AQ151">
        <v>35388.629999999997</v>
      </c>
      <c r="AR151">
        <v>12202.98</v>
      </c>
      <c r="AS151">
        <v>48811.9</v>
      </c>
      <c r="AT151">
        <v>122029.75999999999</v>
      </c>
      <c r="AU151">
        <v>37394.07</v>
      </c>
      <c r="AV151">
        <v>18304.46</v>
      </c>
      <c r="AW151">
        <v>21965.360000000001</v>
      </c>
      <c r="AX151">
        <v>4881.1899999999996</v>
      </c>
      <c r="AY151">
        <v>0</v>
      </c>
      <c r="AZ151">
        <v>19524.759999999998</v>
      </c>
      <c r="BA151">
        <v>4895</v>
      </c>
      <c r="BB151">
        <v>4881.1899999999996</v>
      </c>
      <c r="BC151">
        <v>7321.79</v>
      </c>
      <c r="BD151">
        <v>122029.75999999999</v>
      </c>
      <c r="BE151">
        <v>6101.49</v>
      </c>
      <c r="BF151">
        <v>24405.96</v>
      </c>
      <c r="BG151">
        <v>0</v>
      </c>
      <c r="BH151">
        <v>0</v>
      </c>
      <c r="BI151">
        <v>26770.29</v>
      </c>
      <c r="BJ151">
        <v>0</v>
      </c>
      <c r="BK151">
        <v>0</v>
      </c>
      <c r="BL151">
        <v>8646.25</v>
      </c>
      <c r="BM151">
        <v>0</v>
      </c>
      <c r="BN151">
        <v>26770.29</v>
      </c>
      <c r="BO151">
        <v>1000</v>
      </c>
      <c r="BP151">
        <v>0</v>
      </c>
      <c r="BQ151">
        <v>8646.25</v>
      </c>
      <c r="BR151">
        <v>7780.83</v>
      </c>
      <c r="BS151">
        <v>93842.240000000005</v>
      </c>
      <c r="BT151" t="s">
        <v>436</v>
      </c>
      <c r="BU151" s="381">
        <v>80479.27</v>
      </c>
      <c r="BV151" s="381">
        <v>0</v>
      </c>
      <c r="BW151" s="381">
        <v>0</v>
      </c>
      <c r="BX151" s="259">
        <v>0</v>
      </c>
      <c r="BY151" s="259">
        <v>0</v>
      </c>
      <c r="BZ151" s="259">
        <v>0</v>
      </c>
      <c r="CA151">
        <v>2613573.23</v>
      </c>
      <c r="CB151">
        <v>2509654.56</v>
      </c>
      <c r="CC151">
        <v>35416.54</v>
      </c>
      <c r="CD151">
        <v>110269.32</v>
      </c>
      <c r="CE151">
        <v>80479.27</v>
      </c>
      <c r="CI151" s="381">
        <v>80479.270000000135</v>
      </c>
      <c r="CJ151" s="381">
        <v>0</v>
      </c>
      <c r="CL151" s="381">
        <f t="shared" si="55"/>
        <v>1.3096723705530167E-10</v>
      </c>
      <c r="CM151" s="381">
        <f t="shared" si="56"/>
        <v>0</v>
      </c>
      <c r="CO151" s="381">
        <v>245176.52000000107</v>
      </c>
      <c r="CP151" s="381">
        <v>0</v>
      </c>
      <c r="CR151" s="381">
        <f t="shared" si="64"/>
        <v>1.3096723705530167E-10</v>
      </c>
    </row>
    <row r="152" spans="1:97">
      <c r="A152">
        <v>3303372</v>
      </c>
      <c r="B152">
        <v>3372</v>
      </c>
      <c r="C152">
        <v>43043</v>
      </c>
      <c r="D152">
        <v>92180</v>
      </c>
      <c r="E152" t="s">
        <v>5866</v>
      </c>
      <c r="F152">
        <v>354689.5</v>
      </c>
      <c r="G152">
        <v>0</v>
      </c>
      <c r="H152">
        <v>0</v>
      </c>
      <c r="I152">
        <v>3153949.5</v>
      </c>
      <c r="J152">
        <v>0</v>
      </c>
      <c r="K152">
        <v>140168</v>
      </c>
      <c r="L152">
        <v>0</v>
      </c>
      <c r="M152">
        <v>391265.5</v>
      </c>
      <c r="N152">
        <v>856.93</v>
      </c>
      <c r="O152">
        <v>0</v>
      </c>
      <c r="P152">
        <v>0</v>
      </c>
      <c r="Q152">
        <v>125213.58</v>
      </c>
      <c r="R152">
        <v>0</v>
      </c>
      <c r="S152">
        <v>0</v>
      </c>
      <c r="T152">
        <v>0</v>
      </c>
      <c r="U152">
        <v>0</v>
      </c>
      <c r="V152">
        <v>0</v>
      </c>
      <c r="X152">
        <v>0</v>
      </c>
      <c r="Y152">
        <v>0</v>
      </c>
      <c r="Z152">
        <v>0</v>
      </c>
      <c r="AA152">
        <v>0</v>
      </c>
      <c r="AB152">
        <v>0</v>
      </c>
      <c r="AC152">
        <v>32616.2</v>
      </c>
      <c r="AD152">
        <v>75188</v>
      </c>
      <c r="AE152">
        <v>2357741.79</v>
      </c>
      <c r="AF152">
        <v>202729.3</v>
      </c>
      <c r="AG152">
        <v>324366.88</v>
      </c>
      <c r="AH152">
        <v>64873.38</v>
      </c>
      <c r="AI152">
        <v>56764.2</v>
      </c>
      <c r="AJ152">
        <v>0</v>
      </c>
      <c r="AK152">
        <v>48655.03</v>
      </c>
      <c r="AL152">
        <v>32436.69</v>
      </c>
      <c r="AM152">
        <v>40545.86</v>
      </c>
      <c r="AN152">
        <v>48655.03</v>
      </c>
      <c r="AO152">
        <v>52709.62</v>
      </c>
      <c r="AP152">
        <v>81091.72</v>
      </c>
      <c r="AQ152">
        <v>58791.5</v>
      </c>
      <c r="AR152">
        <v>20272.93</v>
      </c>
      <c r="AS152">
        <v>81091.72</v>
      </c>
      <c r="AT152">
        <v>202729.3</v>
      </c>
      <c r="AU152">
        <v>5776.96</v>
      </c>
      <c r="AV152">
        <v>30409.4</v>
      </c>
      <c r="AW152">
        <v>36491.269999999997</v>
      </c>
      <c r="AX152">
        <v>8109.17</v>
      </c>
      <c r="AY152">
        <v>0</v>
      </c>
      <c r="AZ152">
        <v>32436.69</v>
      </c>
      <c r="BA152">
        <v>0</v>
      </c>
      <c r="BB152">
        <v>8109.17</v>
      </c>
      <c r="BC152">
        <v>12163.76</v>
      </c>
      <c r="BD152">
        <v>202729.3</v>
      </c>
      <c r="BE152">
        <v>10136.469999999999</v>
      </c>
      <c r="BF152">
        <v>40545.879999999997</v>
      </c>
      <c r="BG152">
        <v>0</v>
      </c>
      <c r="BH152">
        <v>0</v>
      </c>
      <c r="BI152">
        <v>0</v>
      </c>
      <c r="BJ152">
        <v>0</v>
      </c>
      <c r="BK152">
        <v>0</v>
      </c>
      <c r="BL152">
        <v>11996.37</v>
      </c>
      <c r="BM152">
        <v>0</v>
      </c>
      <c r="BN152">
        <v>0</v>
      </c>
      <c r="BO152">
        <v>1000</v>
      </c>
      <c r="BP152">
        <v>0</v>
      </c>
      <c r="BQ152">
        <v>11996.37</v>
      </c>
      <c r="BR152">
        <v>0</v>
      </c>
      <c r="BS152">
        <v>0</v>
      </c>
      <c r="BT152" t="s">
        <v>437</v>
      </c>
      <c r="BU152" s="381">
        <v>213584.19</v>
      </c>
      <c r="BV152" s="381">
        <v>0</v>
      </c>
      <c r="BW152" s="381">
        <v>0</v>
      </c>
      <c r="BX152" s="259">
        <v>0</v>
      </c>
      <c r="BY152" s="259">
        <v>0</v>
      </c>
      <c r="BZ152" s="259">
        <v>0</v>
      </c>
      <c r="CA152">
        <v>3919257.71</v>
      </c>
      <c r="CB152">
        <v>4060363.02</v>
      </c>
      <c r="CC152">
        <v>11996.37</v>
      </c>
      <c r="CD152">
        <v>11996.37</v>
      </c>
      <c r="CE152">
        <v>213584.19</v>
      </c>
      <c r="CI152" s="381">
        <v>213584.18999999971</v>
      </c>
      <c r="CJ152" s="381">
        <v>0</v>
      </c>
      <c r="CL152" s="381">
        <f t="shared" si="55"/>
        <v>-2.9103830456733704E-10</v>
      </c>
      <c r="CM152" s="381">
        <f t="shared" si="56"/>
        <v>0</v>
      </c>
      <c r="CO152" s="381">
        <v>473047.09999999614</v>
      </c>
      <c r="CP152" s="381">
        <v>0</v>
      </c>
      <c r="CR152" s="381"/>
      <c r="CS152" s="381">
        <f>CL152</f>
        <v>-2.9103830456733704E-10</v>
      </c>
    </row>
    <row r="153" spans="1:97">
      <c r="A153">
        <v>3303375</v>
      </c>
      <c r="B153">
        <v>3375</v>
      </c>
      <c r="C153">
        <v>43175</v>
      </c>
      <c r="D153">
        <v>92182</v>
      </c>
      <c r="E153" t="s">
        <v>5867</v>
      </c>
      <c r="F153">
        <v>222986.3</v>
      </c>
      <c r="G153">
        <v>0</v>
      </c>
      <c r="H153">
        <v>41024.74</v>
      </c>
      <c r="I153">
        <v>2089721.93</v>
      </c>
      <c r="J153">
        <v>0</v>
      </c>
      <c r="K153">
        <v>77411.679999999993</v>
      </c>
      <c r="L153">
        <v>0</v>
      </c>
      <c r="M153">
        <v>178965.5</v>
      </c>
      <c r="N153">
        <v>16016.93</v>
      </c>
      <c r="O153">
        <v>0</v>
      </c>
      <c r="P153">
        <v>0</v>
      </c>
      <c r="Q153">
        <v>70229.929999999993</v>
      </c>
      <c r="R153">
        <v>0</v>
      </c>
      <c r="S153">
        <v>0</v>
      </c>
      <c r="T153">
        <v>0</v>
      </c>
      <c r="U153">
        <v>0</v>
      </c>
      <c r="V153">
        <v>0</v>
      </c>
      <c r="X153">
        <v>0</v>
      </c>
      <c r="Y153">
        <v>0</v>
      </c>
      <c r="Z153">
        <v>0</v>
      </c>
      <c r="AA153">
        <v>0</v>
      </c>
      <c r="AB153">
        <v>0</v>
      </c>
      <c r="AC153">
        <v>29501.26</v>
      </c>
      <c r="AD153">
        <v>79362</v>
      </c>
      <c r="AE153">
        <v>1536448.86</v>
      </c>
      <c r="AF153">
        <v>132110.82</v>
      </c>
      <c r="AG153">
        <v>211377.32</v>
      </c>
      <c r="AH153">
        <v>42275.46</v>
      </c>
      <c r="AI153">
        <v>36991.03</v>
      </c>
      <c r="AJ153">
        <v>0</v>
      </c>
      <c r="AK153">
        <v>31706.6</v>
      </c>
      <c r="AL153">
        <v>21137.73</v>
      </c>
      <c r="AM153">
        <v>26422.16</v>
      </c>
      <c r="AN153">
        <v>31706.6</v>
      </c>
      <c r="AO153">
        <v>34348.81</v>
      </c>
      <c r="AP153">
        <v>52844.33</v>
      </c>
      <c r="AQ153">
        <v>38312.14</v>
      </c>
      <c r="AR153">
        <v>13211.08</v>
      </c>
      <c r="AS153">
        <v>52844.33</v>
      </c>
      <c r="AT153">
        <v>132110.82</v>
      </c>
      <c r="AU153">
        <v>3789.47</v>
      </c>
      <c r="AV153">
        <v>19816.62</v>
      </c>
      <c r="AW153">
        <v>23779.95</v>
      </c>
      <c r="AX153">
        <v>5284.43</v>
      </c>
      <c r="AY153">
        <v>0</v>
      </c>
      <c r="AZ153">
        <v>21137.73</v>
      </c>
      <c r="BA153">
        <v>4895</v>
      </c>
      <c r="BB153">
        <v>5284.43</v>
      </c>
      <c r="BC153">
        <v>7926.65</v>
      </c>
      <c r="BD153">
        <v>132110.82</v>
      </c>
      <c r="BE153">
        <v>6605.54</v>
      </c>
      <c r="BF153">
        <v>26422.19</v>
      </c>
      <c r="BG153">
        <v>0</v>
      </c>
      <c r="BH153">
        <v>0</v>
      </c>
      <c r="BI153">
        <v>0</v>
      </c>
      <c r="BJ153">
        <v>0</v>
      </c>
      <c r="BK153">
        <v>0</v>
      </c>
      <c r="BL153">
        <v>9240.75</v>
      </c>
      <c r="BM153">
        <v>0</v>
      </c>
      <c r="BN153">
        <v>0</v>
      </c>
      <c r="BO153">
        <v>1000</v>
      </c>
      <c r="BP153">
        <v>0</v>
      </c>
      <c r="BQ153">
        <v>9240.75</v>
      </c>
      <c r="BR153">
        <v>0</v>
      </c>
      <c r="BS153">
        <v>41024.74</v>
      </c>
      <c r="BT153" t="s">
        <v>438</v>
      </c>
      <c r="BU153" s="381">
        <v>113294.61</v>
      </c>
      <c r="BV153" s="381">
        <v>0</v>
      </c>
      <c r="BW153" s="381">
        <v>0</v>
      </c>
      <c r="BX153" s="259">
        <v>0</v>
      </c>
      <c r="BY153" s="259">
        <v>0</v>
      </c>
      <c r="BZ153" s="259">
        <v>0</v>
      </c>
      <c r="CA153">
        <v>2541209.23</v>
      </c>
      <c r="CB153">
        <v>2650900.92</v>
      </c>
      <c r="CC153">
        <v>9240.75</v>
      </c>
      <c r="CD153">
        <v>50265.49</v>
      </c>
      <c r="CE153">
        <v>113294.61</v>
      </c>
      <c r="CI153" s="381">
        <v>336398.80000000016</v>
      </c>
      <c r="CJ153" s="381">
        <v>0</v>
      </c>
      <c r="CL153" s="381">
        <f t="shared" si="55"/>
        <v>223104.19000000018</v>
      </c>
      <c r="CM153" s="381">
        <f t="shared" si="56"/>
        <v>0</v>
      </c>
      <c r="CO153" s="381">
        <v>803388.29299999995</v>
      </c>
      <c r="CP153" s="381">
        <v>0</v>
      </c>
      <c r="CR153" s="381">
        <f>CL153</f>
        <v>223104.19000000018</v>
      </c>
    </row>
    <row r="154" spans="1:97">
      <c r="A154">
        <v>3303331</v>
      </c>
      <c r="B154">
        <v>3331</v>
      </c>
      <c r="C154">
        <v>43088</v>
      </c>
      <c r="D154">
        <v>92243</v>
      </c>
      <c r="E154" t="s">
        <v>5868</v>
      </c>
      <c r="F154">
        <v>47553.25</v>
      </c>
      <c r="G154">
        <v>0</v>
      </c>
      <c r="H154">
        <v>2448.29</v>
      </c>
      <c r="I154">
        <v>1317542.58</v>
      </c>
      <c r="J154">
        <v>0</v>
      </c>
      <c r="K154">
        <v>15118.5</v>
      </c>
      <c r="L154">
        <v>0</v>
      </c>
      <c r="M154">
        <v>109125.5</v>
      </c>
      <c r="N154">
        <v>3656.93</v>
      </c>
      <c r="O154">
        <v>1200</v>
      </c>
      <c r="P154">
        <v>0</v>
      </c>
      <c r="Q154">
        <v>32025.72</v>
      </c>
      <c r="R154">
        <v>0</v>
      </c>
      <c r="S154">
        <v>0</v>
      </c>
      <c r="T154">
        <v>0</v>
      </c>
      <c r="U154">
        <v>33715.379999999997</v>
      </c>
      <c r="V154">
        <v>1010</v>
      </c>
      <c r="X154">
        <v>0</v>
      </c>
      <c r="Y154">
        <v>0</v>
      </c>
      <c r="Z154">
        <v>0</v>
      </c>
      <c r="AA154">
        <v>0</v>
      </c>
      <c r="AB154">
        <v>0</v>
      </c>
      <c r="AC154">
        <v>10504.88</v>
      </c>
      <c r="AD154">
        <v>44813</v>
      </c>
      <c r="AE154">
        <v>917417.71</v>
      </c>
      <c r="AF154">
        <v>78883.72</v>
      </c>
      <c r="AG154">
        <v>126213.96</v>
      </c>
      <c r="AH154">
        <v>25242.79</v>
      </c>
      <c r="AI154">
        <v>22087.439999999999</v>
      </c>
      <c r="AJ154">
        <v>0</v>
      </c>
      <c r="AK154">
        <v>18932.09</v>
      </c>
      <c r="AL154">
        <v>12621.4</v>
      </c>
      <c r="AM154">
        <v>15776.74</v>
      </c>
      <c r="AN154">
        <v>18932.09</v>
      </c>
      <c r="AO154">
        <v>20509.77</v>
      </c>
      <c r="AP154">
        <v>31553.49</v>
      </c>
      <c r="AQ154">
        <v>22876.28</v>
      </c>
      <c r="AR154">
        <v>7888.37</v>
      </c>
      <c r="AS154">
        <v>31553.49</v>
      </c>
      <c r="AT154">
        <v>78883.72</v>
      </c>
      <c r="AU154">
        <v>8213.56</v>
      </c>
      <c r="AV154">
        <v>11832.56</v>
      </c>
      <c r="AW154">
        <v>14199.07</v>
      </c>
      <c r="AX154">
        <v>3155.35</v>
      </c>
      <c r="AY154">
        <v>0</v>
      </c>
      <c r="AZ154">
        <v>12621.4</v>
      </c>
      <c r="BA154">
        <v>4895</v>
      </c>
      <c r="BB154">
        <v>3155.35</v>
      </c>
      <c r="BC154">
        <v>4733.0200000000004</v>
      </c>
      <c r="BD154">
        <v>78883.72</v>
      </c>
      <c r="BE154">
        <v>3944.19</v>
      </c>
      <c r="BF154">
        <v>15776.76</v>
      </c>
      <c r="BG154">
        <v>0</v>
      </c>
      <c r="BH154">
        <v>0</v>
      </c>
      <c r="BI154">
        <v>0</v>
      </c>
      <c r="BJ154">
        <v>0</v>
      </c>
      <c r="BK154">
        <v>0</v>
      </c>
      <c r="BL154">
        <v>7216.56</v>
      </c>
      <c r="BM154">
        <v>0</v>
      </c>
      <c r="BN154">
        <v>0</v>
      </c>
      <c r="BO154">
        <v>1000</v>
      </c>
      <c r="BP154">
        <v>0</v>
      </c>
      <c r="BQ154">
        <v>7216.56</v>
      </c>
      <c r="BR154">
        <v>0</v>
      </c>
      <c r="BS154">
        <v>2448.29</v>
      </c>
      <c r="BT154" t="s">
        <v>439</v>
      </c>
      <c r="BU154" s="381">
        <v>25482.7</v>
      </c>
      <c r="BV154" s="381">
        <v>0</v>
      </c>
      <c r="BW154" s="381">
        <v>0</v>
      </c>
      <c r="BX154" s="259">
        <v>0</v>
      </c>
      <c r="BY154" s="259">
        <v>0</v>
      </c>
      <c r="BZ154" s="259">
        <v>0</v>
      </c>
      <c r="CA154">
        <v>1568712.49</v>
      </c>
      <c r="CB154">
        <v>1590783.04</v>
      </c>
      <c r="CC154">
        <v>7216.56</v>
      </c>
      <c r="CD154">
        <v>9664.85</v>
      </c>
      <c r="CE154">
        <v>25482.7</v>
      </c>
      <c r="CI154" s="381">
        <v>25482.689999999944</v>
      </c>
      <c r="CJ154" s="381">
        <v>0</v>
      </c>
      <c r="CL154" s="381">
        <f t="shared" si="55"/>
        <v>-1.000000005660695E-2</v>
      </c>
      <c r="CM154" s="381">
        <f t="shared" si="56"/>
        <v>0</v>
      </c>
      <c r="CO154" s="381">
        <v>78838.26999999932</v>
      </c>
      <c r="CP154" s="381">
        <v>0</v>
      </c>
      <c r="CR154" s="381"/>
      <c r="CS154" s="381">
        <f>CL154</f>
        <v>-1.000000005660695E-2</v>
      </c>
    </row>
    <row r="155" spans="1:97">
      <c r="A155">
        <v>3303406</v>
      </c>
      <c r="B155">
        <v>3406</v>
      </c>
      <c r="C155">
        <v>43059</v>
      </c>
      <c r="D155">
        <v>92194</v>
      </c>
      <c r="E155" t="s">
        <v>5869</v>
      </c>
      <c r="F155">
        <v>260114.7</v>
      </c>
      <c r="G155">
        <v>0</v>
      </c>
      <c r="H155">
        <v>2520</v>
      </c>
      <c r="I155">
        <v>1550025.18</v>
      </c>
      <c r="J155">
        <v>0</v>
      </c>
      <c r="K155">
        <v>25873.75</v>
      </c>
      <c r="L155">
        <v>0</v>
      </c>
      <c r="M155">
        <v>208065.5</v>
      </c>
      <c r="N155">
        <v>857</v>
      </c>
      <c r="O155">
        <v>0</v>
      </c>
      <c r="P155">
        <v>0</v>
      </c>
      <c r="Q155">
        <v>0</v>
      </c>
      <c r="R155">
        <v>0</v>
      </c>
      <c r="S155">
        <v>0</v>
      </c>
      <c r="T155">
        <v>0</v>
      </c>
      <c r="U155">
        <v>11353.34</v>
      </c>
      <c r="V155">
        <v>5356.59</v>
      </c>
      <c r="X155">
        <v>0</v>
      </c>
      <c r="Y155">
        <v>0</v>
      </c>
      <c r="Z155">
        <v>0</v>
      </c>
      <c r="AA155">
        <v>0</v>
      </c>
      <c r="AB155">
        <v>0</v>
      </c>
      <c r="AC155">
        <v>32686.62</v>
      </c>
      <c r="AD155">
        <v>33597</v>
      </c>
      <c r="AE155">
        <v>1146520.1499999999</v>
      </c>
      <c r="AF155">
        <v>98582.99</v>
      </c>
      <c r="AG155">
        <v>157732.78</v>
      </c>
      <c r="AH155">
        <v>31546.560000000001</v>
      </c>
      <c r="AI155">
        <v>27603.24</v>
      </c>
      <c r="AJ155">
        <v>0</v>
      </c>
      <c r="AK155">
        <v>23659.919999999998</v>
      </c>
      <c r="AL155">
        <v>15773.28</v>
      </c>
      <c r="AM155">
        <v>19716.599999999999</v>
      </c>
      <c r="AN155">
        <v>23659.919999999998</v>
      </c>
      <c r="AO155">
        <v>25631.58</v>
      </c>
      <c r="AP155">
        <v>39433.199999999997</v>
      </c>
      <c r="AQ155">
        <v>28589.07</v>
      </c>
      <c r="AR155">
        <v>9858.2999999999993</v>
      </c>
      <c r="AS155">
        <v>39433.199999999997</v>
      </c>
      <c r="AT155">
        <v>98582.99</v>
      </c>
      <c r="AU155">
        <v>3842.48</v>
      </c>
      <c r="AV155">
        <v>14787.45</v>
      </c>
      <c r="AW155">
        <v>17744.939999999999</v>
      </c>
      <c r="AX155">
        <v>3943.32</v>
      </c>
      <c r="AY155">
        <v>0</v>
      </c>
      <c r="AZ155">
        <v>15773.28</v>
      </c>
      <c r="BA155">
        <v>4895</v>
      </c>
      <c r="BB155">
        <v>3943.32</v>
      </c>
      <c r="BC155">
        <v>5914.98</v>
      </c>
      <c r="BD155">
        <v>98582.99</v>
      </c>
      <c r="BE155">
        <v>4929.1499999999996</v>
      </c>
      <c r="BF155">
        <v>19716.55</v>
      </c>
      <c r="BG155">
        <v>0</v>
      </c>
      <c r="BH155">
        <v>0</v>
      </c>
      <c r="BI155">
        <v>0</v>
      </c>
      <c r="BJ155">
        <v>0</v>
      </c>
      <c r="BK155">
        <v>0</v>
      </c>
      <c r="BL155">
        <v>7820.42</v>
      </c>
      <c r="BM155">
        <v>0</v>
      </c>
      <c r="BN155">
        <v>0</v>
      </c>
      <c r="BO155">
        <v>1000</v>
      </c>
      <c r="BP155">
        <v>0</v>
      </c>
      <c r="BQ155">
        <v>7820.42</v>
      </c>
      <c r="BR155">
        <v>0</v>
      </c>
      <c r="BS155">
        <v>2520</v>
      </c>
      <c r="BT155" t="s">
        <v>440</v>
      </c>
      <c r="BU155" s="381">
        <v>147532.44</v>
      </c>
      <c r="BV155" s="381">
        <v>0</v>
      </c>
      <c r="BW155" s="381">
        <v>0</v>
      </c>
      <c r="BX155" s="259">
        <v>0</v>
      </c>
      <c r="BY155" s="259">
        <v>0</v>
      </c>
      <c r="BZ155" s="259">
        <v>0</v>
      </c>
      <c r="CA155">
        <v>1867814.98</v>
      </c>
      <c r="CB155">
        <v>1980397.24</v>
      </c>
      <c r="CC155">
        <v>7820.42</v>
      </c>
      <c r="CD155">
        <v>10340.42</v>
      </c>
      <c r="CE155">
        <v>147532.44</v>
      </c>
      <c r="CI155" s="381">
        <v>147532.44999999995</v>
      </c>
      <c r="CJ155" s="381">
        <v>0</v>
      </c>
      <c r="CL155" s="381">
        <f t="shared" si="55"/>
        <v>9.9999999511055648E-3</v>
      </c>
      <c r="CM155" s="381">
        <f t="shared" si="56"/>
        <v>0</v>
      </c>
      <c r="CO155" s="381">
        <v>270476.17000000202</v>
      </c>
      <c r="CP155" s="381">
        <v>0</v>
      </c>
      <c r="CR155" s="381">
        <f>CL155</f>
        <v>9.9999999511055648E-3</v>
      </c>
    </row>
    <row r="156" spans="1:97">
      <c r="A156">
        <v>3303386</v>
      </c>
      <c r="B156">
        <v>3386</v>
      </c>
      <c r="C156">
        <v>43075</v>
      </c>
      <c r="D156">
        <v>92190</v>
      </c>
      <c r="E156" t="s">
        <v>5870</v>
      </c>
      <c r="F156">
        <v>165088.70000000001</v>
      </c>
      <c r="G156">
        <v>0</v>
      </c>
      <c r="H156">
        <v>0</v>
      </c>
      <c r="I156">
        <v>1368675.16</v>
      </c>
      <c r="J156">
        <v>0</v>
      </c>
      <c r="K156">
        <v>104617.5</v>
      </c>
      <c r="L156">
        <v>0</v>
      </c>
      <c r="M156">
        <v>130951</v>
      </c>
      <c r="N156">
        <v>200</v>
      </c>
      <c r="O156">
        <v>0</v>
      </c>
      <c r="P156">
        <v>0</v>
      </c>
      <c r="Q156">
        <v>36728.71</v>
      </c>
      <c r="R156">
        <v>0</v>
      </c>
      <c r="S156">
        <v>0</v>
      </c>
      <c r="T156">
        <v>0</v>
      </c>
      <c r="U156">
        <v>3803.4</v>
      </c>
      <c r="V156">
        <v>3740.7</v>
      </c>
      <c r="X156">
        <v>0</v>
      </c>
      <c r="Y156">
        <v>0</v>
      </c>
      <c r="Z156">
        <v>0</v>
      </c>
      <c r="AA156">
        <v>0</v>
      </c>
      <c r="AB156">
        <v>0</v>
      </c>
      <c r="AC156">
        <v>21183.759999999998</v>
      </c>
      <c r="AD156">
        <v>42864</v>
      </c>
      <c r="AE156">
        <v>935722.49</v>
      </c>
      <c r="AF156">
        <v>80457.649999999994</v>
      </c>
      <c r="AG156">
        <v>128732.24</v>
      </c>
      <c r="AH156">
        <v>25746.45</v>
      </c>
      <c r="AI156">
        <v>22528.14</v>
      </c>
      <c r="AJ156">
        <v>0</v>
      </c>
      <c r="AK156">
        <v>19309.84</v>
      </c>
      <c r="AL156">
        <v>12873.22</v>
      </c>
      <c r="AM156">
        <v>16091.53</v>
      </c>
      <c r="AN156">
        <v>19309.84</v>
      </c>
      <c r="AO156">
        <v>20918.990000000002</v>
      </c>
      <c r="AP156">
        <v>32183.06</v>
      </c>
      <c r="AQ156">
        <v>23332.720000000001</v>
      </c>
      <c r="AR156">
        <v>8045.77</v>
      </c>
      <c r="AS156">
        <v>32183.06</v>
      </c>
      <c r="AT156">
        <v>80457.649999999994</v>
      </c>
      <c r="AU156">
        <v>5511.96</v>
      </c>
      <c r="AV156">
        <v>12068.65</v>
      </c>
      <c r="AW156">
        <v>14482.38</v>
      </c>
      <c r="AX156">
        <v>3218.31</v>
      </c>
      <c r="AY156">
        <v>0</v>
      </c>
      <c r="AZ156">
        <v>12873.22</v>
      </c>
      <c r="BA156">
        <v>4895</v>
      </c>
      <c r="BB156">
        <v>3218.31</v>
      </c>
      <c r="BC156">
        <v>4827.46</v>
      </c>
      <c r="BD156">
        <v>80457.649999999994</v>
      </c>
      <c r="BE156">
        <v>4022.88</v>
      </c>
      <c r="BF156">
        <v>16091.53</v>
      </c>
      <c r="BG156">
        <v>0</v>
      </c>
      <c r="BH156">
        <v>0</v>
      </c>
      <c r="BI156">
        <v>0</v>
      </c>
      <c r="BJ156">
        <v>0</v>
      </c>
      <c r="BK156">
        <v>0</v>
      </c>
      <c r="BL156">
        <v>7109.64</v>
      </c>
      <c r="BM156">
        <v>0</v>
      </c>
      <c r="BN156">
        <v>0</v>
      </c>
      <c r="BO156">
        <v>1000</v>
      </c>
      <c r="BP156">
        <v>0</v>
      </c>
      <c r="BQ156">
        <v>7109.64</v>
      </c>
      <c r="BR156">
        <v>0</v>
      </c>
      <c r="BS156">
        <v>0</v>
      </c>
      <c r="BT156" t="s">
        <v>441</v>
      </c>
      <c r="BU156" s="381">
        <v>258292.93</v>
      </c>
      <c r="BV156" s="381">
        <v>0</v>
      </c>
      <c r="BW156" s="381">
        <v>0</v>
      </c>
      <c r="BX156" s="259">
        <v>0</v>
      </c>
      <c r="BY156" s="259">
        <v>0</v>
      </c>
      <c r="BZ156" s="259">
        <v>0</v>
      </c>
      <c r="CA156">
        <v>1712764.23</v>
      </c>
      <c r="CB156">
        <v>1619560</v>
      </c>
      <c r="CC156">
        <v>7109.64</v>
      </c>
      <c r="CD156">
        <v>7109.64</v>
      </c>
      <c r="CE156">
        <v>258292.93</v>
      </c>
      <c r="CI156" s="381">
        <v>258292.92999999979</v>
      </c>
      <c r="CJ156" s="381">
        <v>0</v>
      </c>
      <c r="CL156" s="381">
        <f t="shared" si="55"/>
        <v>0</v>
      </c>
      <c r="CM156" s="381">
        <f t="shared" si="56"/>
        <v>0</v>
      </c>
      <c r="CO156" s="381">
        <v>208955.49999999892</v>
      </c>
      <c r="CP156" s="381">
        <v>0</v>
      </c>
      <c r="CR156" s="381"/>
    </row>
    <row r="157" spans="1:97">
      <c r="A157">
        <v>3303363</v>
      </c>
      <c r="B157">
        <v>3363</v>
      </c>
      <c r="C157">
        <v>43089</v>
      </c>
      <c r="D157">
        <v>92175</v>
      </c>
      <c r="E157" t="s">
        <v>5871</v>
      </c>
      <c r="F157">
        <v>270107.09999999998</v>
      </c>
      <c r="G157">
        <v>0</v>
      </c>
      <c r="H157">
        <v>0</v>
      </c>
      <c r="I157">
        <v>1809338.59</v>
      </c>
      <c r="J157">
        <v>0</v>
      </c>
      <c r="K157">
        <v>25884.32</v>
      </c>
      <c r="L157">
        <v>0</v>
      </c>
      <c r="M157">
        <v>186531</v>
      </c>
      <c r="N157">
        <v>6370.79</v>
      </c>
      <c r="O157">
        <v>0</v>
      </c>
      <c r="P157">
        <v>0</v>
      </c>
      <c r="Q157">
        <v>39207.879999999997</v>
      </c>
      <c r="R157">
        <v>0</v>
      </c>
      <c r="S157">
        <v>0</v>
      </c>
      <c r="T157">
        <v>0</v>
      </c>
      <c r="U157">
        <v>55153.77</v>
      </c>
      <c r="V157">
        <v>0</v>
      </c>
      <c r="X157">
        <v>0</v>
      </c>
      <c r="Y157">
        <v>0</v>
      </c>
      <c r="Z157">
        <v>0</v>
      </c>
      <c r="AA157">
        <v>0</v>
      </c>
      <c r="AB157">
        <v>0</v>
      </c>
      <c r="AC157">
        <v>31166.880000000001</v>
      </c>
      <c r="AD157">
        <v>57916</v>
      </c>
      <c r="AE157">
        <v>1291548.94</v>
      </c>
      <c r="AF157">
        <v>111053.22</v>
      </c>
      <c r="AG157">
        <v>177685.15</v>
      </c>
      <c r="AH157">
        <v>35537.03</v>
      </c>
      <c r="AI157">
        <v>31094.9</v>
      </c>
      <c r="AJ157">
        <v>0</v>
      </c>
      <c r="AK157">
        <v>26652.77</v>
      </c>
      <c r="AL157">
        <v>17768.52</v>
      </c>
      <c r="AM157">
        <v>22210.639999999999</v>
      </c>
      <c r="AN157">
        <v>26652.77</v>
      </c>
      <c r="AO157">
        <v>28873.84</v>
      </c>
      <c r="AP157">
        <v>44421.29</v>
      </c>
      <c r="AQ157">
        <v>32205.43</v>
      </c>
      <c r="AR157">
        <v>11105.32</v>
      </c>
      <c r="AS157">
        <v>44421.29</v>
      </c>
      <c r="AT157">
        <v>111053.22</v>
      </c>
      <c r="AU157">
        <v>6740.74</v>
      </c>
      <c r="AV157">
        <v>16657.98</v>
      </c>
      <c r="AW157">
        <v>19989.580000000002</v>
      </c>
      <c r="AX157">
        <v>4442.13</v>
      </c>
      <c r="AY157">
        <v>0</v>
      </c>
      <c r="AZ157">
        <v>17768.52</v>
      </c>
      <c r="BA157">
        <v>4895</v>
      </c>
      <c r="BB157">
        <v>4442.13</v>
      </c>
      <c r="BC157">
        <v>6663.19</v>
      </c>
      <c r="BD157">
        <v>111053.22</v>
      </c>
      <c r="BE157">
        <v>5552.66</v>
      </c>
      <c r="BF157">
        <v>22210.639999999999</v>
      </c>
      <c r="BG157">
        <v>0</v>
      </c>
      <c r="BH157">
        <v>0</v>
      </c>
      <c r="BI157">
        <v>0</v>
      </c>
      <c r="BJ157">
        <v>0</v>
      </c>
      <c r="BK157">
        <v>0</v>
      </c>
      <c r="BL157">
        <v>8923.64</v>
      </c>
      <c r="BM157">
        <v>0</v>
      </c>
      <c r="BN157">
        <v>0</v>
      </c>
      <c r="BO157">
        <v>1000</v>
      </c>
      <c r="BP157">
        <v>0</v>
      </c>
      <c r="BQ157">
        <v>8923.64</v>
      </c>
      <c r="BR157">
        <v>0</v>
      </c>
      <c r="BS157">
        <v>0</v>
      </c>
      <c r="BT157" t="s">
        <v>442</v>
      </c>
      <c r="BU157" s="381">
        <v>248976.21</v>
      </c>
      <c r="BV157" s="381">
        <v>0</v>
      </c>
      <c r="BW157" s="381">
        <v>0</v>
      </c>
      <c r="BX157" s="259">
        <v>0</v>
      </c>
      <c r="BY157" s="259">
        <v>0</v>
      </c>
      <c r="BZ157" s="259">
        <v>0</v>
      </c>
      <c r="CA157">
        <v>2211569.23</v>
      </c>
      <c r="CB157">
        <v>2232700.12</v>
      </c>
      <c r="CC157">
        <v>8923.64</v>
      </c>
      <c r="CD157">
        <v>8923.64</v>
      </c>
      <c r="CE157">
        <v>248976.21</v>
      </c>
      <c r="CI157" s="381">
        <v>248976.21000000008</v>
      </c>
      <c r="CJ157" s="381">
        <v>0</v>
      </c>
      <c r="CL157" s="381">
        <f t="shared" si="55"/>
        <v>0</v>
      </c>
      <c r="CM157" s="381">
        <f t="shared" si="56"/>
        <v>0</v>
      </c>
      <c r="CO157" s="381">
        <v>133538.21999999939</v>
      </c>
      <c r="CP157" s="381">
        <v>0</v>
      </c>
      <c r="CR157" s="381"/>
    </row>
    <row r="158" spans="1:97">
      <c r="A158">
        <v>3303355</v>
      </c>
      <c r="B158">
        <v>3355</v>
      </c>
      <c r="C158">
        <v>43145</v>
      </c>
      <c r="D158">
        <v>92318</v>
      </c>
      <c r="E158" t="s">
        <v>5872</v>
      </c>
      <c r="F158">
        <v>165442.5</v>
      </c>
      <c r="G158">
        <v>0</v>
      </c>
      <c r="H158">
        <v>0</v>
      </c>
      <c r="I158">
        <v>1942835.14</v>
      </c>
      <c r="J158">
        <v>0</v>
      </c>
      <c r="K158">
        <v>65462.400000000001</v>
      </c>
      <c r="L158">
        <v>0</v>
      </c>
      <c r="M158">
        <v>167261</v>
      </c>
      <c r="N158">
        <v>16416.93</v>
      </c>
      <c r="O158">
        <v>0</v>
      </c>
      <c r="P158">
        <v>0</v>
      </c>
      <c r="Q158">
        <v>172925.42</v>
      </c>
      <c r="R158">
        <v>0</v>
      </c>
      <c r="S158">
        <v>0</v>
      </c>
      <c r="T158">
        <v>0</v>
      </c>
      <c r="U158">
        <v>25478.47</v>
      </c>
      <c r="V158">
        <v>1654.09</v>
      </c>
      <c r="X158">
        <v>0</v>
      </c>
      <c r="Y158">
        <v>0</v>
      </c>
      <c r="Z158">
        <v>0</v>
      </c>
      <c r="AA158">
        <v>0</v>
      </c>
      <c r="AB158">
        <v>0</v>
      </c>
      <c r="AC158">
        <v>11548.13</v>
      </c>
      <c r="AD158">
        <v>73017</v>
      </c>
      <c r="AE158">
        <v>1363945.31</v>
      </c>
      <c r="AF158">
        <v>117278.19</v>
      </c>
      <c r="AG158">
        <v>187645.1</v>
      </c>
      <c r="AH158">
        <v>37529.019999999997</v>
      </c>
      <c r="AI158">
        <v>32837.89</v>
      </c>
      <c r="AJ158">
        <v>0</v>
      </c>
      <c r="AK158">
        <v>28146.76</v>
      </c>
      <c r="AL158">
        <v>18764.509999999998</v>
      </c>
      <c r="AM158">
        <v>23455.64</v>
      </c>
      <c r="AN158">
        <v>28146.76</v>
      </c>
      <c r="AO158">
        <v>30492.33</v>
      </c>
      <c r="AP158">
        <v>46911.27</v>
      </c>
      <c r="AQ158">
        <v>34010.67</v>
      </c>
      <c r="AR158">
        <v>11727.82</v>
      </c>
      <c r="AS158">
        <v>46911.27</v>
      </c>
      <c r="AT158">
        <v>117278.19</v>
      </c>
      <c r="AU158">
        <v>6200.96</v>
      </c>
      <c r="AV158">
        <v>17591.73</v>
      </c>
      <c r="AW158">
        <v>21110.07</v>
      </c>
      <c r="AX158">
        <v>4691.13</v>
      </c>
      <c r="AY158">
        <v>0</v>
      </c>
      <c r="AZ158">
        <v>18764.509999999998</v>
      </c>
      <c r="BA158">
        <v>9020</v>
      </c>
      <c r="BB158">
        <v>4691.13</v>
      </c>
      <c r="BC158">
        <v>7036.69</v>
      </c>
      <c r="BD158">
        <v>117278.19</v>
      </c>
      <c r="BE158">
        <v>5863.91</v>
      </c>
      <c r="BF158">
        <v>23455.64</v>
      </c>
      <c r="BG158">
        <v>0</v>
      </c>
      <c r="BH158">
        <v>0</v>
      </c>
      <c r="BI158">
        <v>0</v>
      </c>
      <c r="BJ158">
        <v>0</v>
      </c>
      <c r="BK158">
        <v>0</v>
      </c>
      <c r="BL158">
        <v>9070.65</v>
      </c>
      <c r="BM158">
        <v>0</v>
      </c>
      <c r="BN158">
        <v>0</v>
      </c>
      <c r="BO158">
        <v>1000</v>
      </c>
      <c r="BP158">
        <v>0</v>
      </c>
      <c r="BQ158">
        <v>9070.65</v>
      </c>
      <c r="BR158">
        <v>0</v>
      </c>
      <c r="BS158">
        <v>0</v>
      </c>
      <c r="BT158" t="s">
        <v>443</v>
      </c>
      <c r="BU158" s="381">
        <v>281256.39</v>
      </c>
      <c r="BV158" s="381">
        <v>0</v>
      </c>
      <c r="BW158" s="381">
        <v>0</v>
      </c>
      <c r="BX158" s="259">
        <v>0</v>
      </c>
      <c r="BY158" s="259">
        <v>0</v>
      </c>
      <c r="BZ158" s="259">
        <v>0</v>
      </c>
      <c r="CA158">
        <v>2476598.58</v>
      </c>
      <c r="CB158">
        <v>2360784.69</v>
      </c>
      <c r="CC158">
        <v>9070.65</v>
      </c>
      <c r="CD158">
        <v>9070.65</v>
      </c>
      <c r="CE158">
        <v>281256.39</v>
      </c>
      <c r="CI158" s="381">
        <v>281256.39000000036</v>
      </c>
      <c r="CJ158" s="381">
        <v>0</v>
      </c>
      <c r="CL158" s="381">
        <f t="shared" si="55"/>
        <v>0</v>
      </c>
      <c r="CM158" s="381">
        <f t="shared" si="56"/>
        <v>0</v>
      </c>
      <c r="CO158" s="381">
        <v>391034.76000000234</v>
      </c>
      <c r="CP158" s="381">
        <v>0</v>
      </c>
      <c r="CR158" s="381"/>
    </row>
    <row r="159" spans="1:97">
      <c r="A159">
        <v>3303342</v>
      </c>
      <c r="B159">
        <v>3342</v>
      </c>
      <c r="C159">
        <v>43143</v>
      </c>
      <c r="D159">
        <v>92247</v>
      </c>
      <c r="E159" t="s">
        <v>5873</v>
      </c>
      <c r="F159">
        <v>440738.1</v>
      </c>
      <c r="G159">
        <v>0</v>
      </c>
      <c r="H159">
        <v>19743.73</v>
      </c>
      <c r="I159">
        <v>2208051.9300000002</v>
      </c>
      <c r="J159">
        <v>0</v>
      </c>
      <c r="K159">
        <v>63183.75</v>
      </c>
      <c r="L159">
        <v>0</v>
      </c>
      <c r="M159">
        <v>352111</v>
      </c>
      <c r="N159">
        <v>4313.8599999999997</v>
      </c>
      <c r="O159">
        <v>0</v>
      </c>
      <c r="P159">
        <v>0</v>
      </c>
      <c r="Q159">
        <v>30087.78</v>
      </c>
      <c r="R159">
        <v>0</v>
      </c>
      <c r="S159">
        <v>0</v>
      </c>
      <c r="T159">
        <v>0</v>
      </c>
      <c r="U159">
        <v>785</v>
      </c>
      <c r="V159">
        <v>0</v>
      </c>
      <c r="X159">
        <v>0</v>
      </c>
      <c r="Y159">
        <v>0</v>
      </c>
      <c r="Z159">
        <v>0</v>
      </c>
      <c r="AA159">
        <v>0</v>
      </c>
      <c r="AB159">
        <v>0</v>
      </c>
      <c r="AC159">
        <v>39271.86</v>
      </c>
      <c r="AD159">
        <v>49906</v>
      </c>
      <c r="AE159">
        <v>1576588.6</v>
      </c>
      <c r="AF159">
        <v>135562.22</v>
      </c>
      <c r="AG159">
        <v>216899.55</v>
      </c>
      <c r="AH159">
        <v>43379.91</v>
      </c>
      <c r="AI159">
        <v>37957.42</v>
      </c>
      <c r="AJ159">
        <v>0</v>
      </c>
      <c r="AK159">
        <v>32534.93</v>
      </c>
      <c r="AL159">
        <v>21689.95</v>
      </c>
      <c r="AM159">
        <v>27112.44</v>
      </c>
      <c r="AN159">
        <v>32534.93</v>
      </c>
      <c r="AO159">
        <v>35246.18</v>
      </c>
      <c r="AP159">
        <v>54224.89</v>
      </c>
      <c r="AQ159">
        <v>39313.040000000001</v>
      </c>
      <c r="AR159">
        <v>13556.22</v>
      </c>
      <c r="AS159">
        <v>54224.89</v>
      </c>
      <c r="AT159">
        <v>135562.22</v>
      </c>
      <c r="AU159">
        <v>7949.95</v>
      </c>
      <c r="AV159">
        <v>20334.330000000002</v>
      </c>
      <c r="AW159">
        <v>24401.200000000001</v>
      </c>
      <c r="AX159">
        <v>5422.49</v>
      </c>
      <c r="AY159">
        <v>0</v>
      </c>
      <c r="AZ159">
        <v>21689.95</v>
      </c>
      <c r="BA159">
        <v>4895</v>
      </c>
      <c r="BB159">
        <v>5422.49</v>
      </c>
      <c r="BC159">
        <v>8133.73</v>
      </c>
      <c r="BD159">
        <v>135562.22</v>
      </c>
      <c r="BE159">
        <v>6778.11</v>
      </c>
      <c r="BF159">
        <v>27112.45</v>
      </c>
      <c r="BG159">
        <v>0</v>
      </c>
      <c r="BH159">
        <v>0</v>
      </c>
      <c r="BI159">
        <v>0</v>
      </c>
      <c r="BJ159">
        <v>0</v>
      </c>
      <c r="BK159">
        <v>0</v>
      </c>
      <c r="BL159">
        <v>9240.75</v>
      </c>
      <c r="BM159">
        <v>0</v>
      </c>
      <c r="BN159">
        <v>0</v>
      </c>
      <c r="BO159">
        <v>1000</v>
      </c>
      <c r="BP159">
        <v>0</v>
      </c>
      <c r="BQ159">
        <v>9240.75</v>
      </c>
      <c r="BR159">
        <v>0</v>
      </c>
      <c r="BS159">
        <v>19743.73</v>
      </c>
      <c r="BT159" t="s">
        <v>444</v>
      </c>
      <c r="BU159" s="381">
        <v>464359.97</v>
      </c>
      <c r="BV159" s="381">
        <v>0</v>
      </c>
      <c r="BW159" s="381">
        <v>0</v>
      </c>
      <c r="BX159" s="259">
        <v>0</v>
      </c>
      <c r="BY159" s="259">
        <v>0</v>
      </c>
      <c r="BZ159" s="259">
        <v>0</v>
      </c>
      <c r="CA159">
        <v>2747711.18</v>
      </c>
      <c r="CB159">
        <v>2724089.31</v>
      </c>
      <c r="CC159">
        <v>9240.75</v>
      </c>
      <c r="CD159">
        <v>28984.48</v>
      </c>
      <c r="CE159">
        <v>464359.97</v>
      </c>
      <c r="CI159" s="381">
        <v>464359.97000000009</v>
      </c>
      <c r="CJ159" s="381">
        <v>0</v>
      </c>
      <c r="CL159" s="381">
        <f t="shared" si="55"/>
        <v>0</v>
      </c>
      <c r="CM159" s="381">
        <f t="shared" si="56"/>
        <v>0</v>
      </c>
      <c r="CO159" s="381">
        <v>521227.93000000052</v>
      </c>
      <c r="CP159" s="381">
        <v>0</v>
      </c>
      <c r="CR159" s="381"/>
    </row>
    <row r="160" spans="1:97">
      <c r="A160">
        <v>3303367</v>
      </c>
      <c r="B160">
        <v>3367</v>
      </c>
      <c r="C160">
        <v>43027</v>
      </c>
      <c r="D160">
        <v>92178</v>
      </c>
      <c r="E160" t="s">
        <v>5874</v>
      </c>
      <c r="F160">
        <v>120538.9</v>
      </c>
      <c r="G160">
        <v>0</v>
      </c>
      <c r="H160">
        <v>0</v>
      </c>
      <c r="I160">
        <v>1276835.67</v>
      </c>
      <c r="J160">
        <v>0</v>
      </c>
      <c r="K160">
        <v>13990</v>
      </c>
      <c r="L160">
        <v>0</v>
      </c>
      <c r="M160">
        <v>122916.5</v>
      </c>
      <c r="N160">
        <v>200</v>
      </c>
      <c r="O160">
        <v>0</v>
      </c>
      <c r="P160">
        <v>0</v>
      </c>
      <c r="Q160">
        <v>34315.760000000002</v>
      </c>
      <c r="R160">
        <v>0</v>
      </c>
      <c r="S160">
        <v>0</v>
      </c>
      <c r="T160">
        <v>0</v>
      </c>
      <c r="U160">
        <v>949</v>
      </c>
      <c r="V160">
        <v>0</v>
      </c>
      <c r="X160">
        <v>0</v>
      </c>
      <c r="Y160">
        <v>0</v>
      </c>
      <c r="Z160">
        <v>0</v>
      </c>
      <c r="AA160">
        <v>0</v>
      </c>
      <c r="AB160">
        <v>0</v>
      </c>
      <c r="AC160">
        <v>8907.2800000000007</v>
      </c>
      <c r="AD160">
        <v>39484</v>
      </c>
      <c r="AE160">
        <v>862151.81</v>
      </c>
      <c r="AF160">
        <v>74131.710000000006</v>
      </c>
      <c r="AG160">
        <v>118610.74</v>
      </c>
      <c r="AH160">
        <v>23722.15</v>
      </c>
      <c r="AI160">
        <v>20756.88</v>
      </c>
      <c r="AJ160">
        <v>0</v>
      </c>
      <c r="AK160">
        <v>17791.61</v>
      </c>
      <c r="AL160">
        <v>11861.07</v>
      </c>
      <c r="AM160">
        <v>14826.34</v>
      </c>
      <c r="AN160">
        <v>17791.61</v>
      </c>
      <c r="AO160">
        <v>19274.25</v>
      </c>
      <c r="AP160">
        <v>29652.68</v>
      </c>
      <c r="AQ160">
        <v>21498.2</v>
      </c>
      <c r="AR160">
        <v>7413.17</v>
      </c>
      <c r="AS160">
        <v>29652.68</v>
      </c>
      <c r="AT160">
        <v>74131.710000000006</v>
      </c>
      <c r="AU160">
        <v>3141.82</v>
      </c>
      <c r="AV160">
        <v>11119.76</v>
      </c>
      <c r="AW160">
        <v>13343.71</v>
      </c>
      <c r="AX160">
        <v>2965.27</v>
      </c>
      <c r="AY160">
        <v>0</v>
      </c>
      <c r="AZ160">
        <v>11861.07</v>
      </c>
      <c r="BA160">
        <v>8985.9699999999993</v>
      </c>
      <c r="BB160">
        <v>2965.27</v>
      </c>
      <c r="BC160">
        <v>4447.8999999999996</v>
      </c>
      <c r="BD160">
        <v>74131.710000000006</v>
      </c>
      <c r="BE160">
        <v>3706.59</v>
      </c>
      <c r="BF160">
        <v>14826.35</v>
      </c>
      <c r="BG160">
        <v>0</v>
      </c>
      <c r="BH160">
        <v>0</v>
      </c>
      <c r="BI160">
        <v>0</v>
      </c>
      <c r="BJ160">
        <v>0</v>
      </c>
      <c r="BK160">
        <v>0</v>
      </c>
      <c r="BL160">
        <v>7141.23</v>
      </c>
      <c r="BM160">
        <v>0</v>
      </c>
      <c r="BN160">
        <v>0</v>
      </c>
      <c r="BO160">
        <v>1000</v>
      </c>
      <c r="BP160">
        <v>0</v>
      </c>
      <c r="BQ160">
        <v>7141.23</v>
      </c>
      <c r="BR160">
        <v>0</v>
      </c>
      <c r="BS160">
        <v>0</v>
      </c>
      <c r="BT160" t="s">
        <v>445</v>
      </c>
      <c r="BU160" s="381">
        <v>123375.08</v>
      </c>
      <c r="BV160" s="381">
        <v>0</v>
      </c>
      <c r="BW160" s="381">
        <v>0</v>
      </c>
      <c r="BX160" s="259">
        <v>0</v>
      </c>
      <c r="BY160" s="259">
        <v>0</v>
      </c>
      <c r="BZ160" s="259">
        <v>0</v>
      </c>
      <c r="CA160">
        <v>1497598.21</v>
      </c>
      <c r="CB160">
        <v>1494762.03</v>
      </c>
      <c r="CC160">
        <v>7141.23</v>
      </c>
      <c r="CD160">
        <v>7141.23</v>
      </c>
      <c r="CE160">
        <v>123375.08</v>
      </c>
      <c r="CI160" s="381">
        <v>48321.86999999977</v>
      </c>
      <c r="CJ160" s="381">
        <v>0</v>
      </c>
      <c r="CL160" s="381">
        <f t="shared" si="55"/>
        <v>-75053.210000000225</v>
      </c>
      <c r="CM160" s="381">
        <f t="shared" si="56"/>
        <v>0</v>
      </c>
      <c r="CO160" s="381">
        <v>35570.260000001064</v>
      </c>
      <c r="CP160" s="381">
        <v>0</v>
      </c>
      <c r="CR160" s="381"/>
      <c r="CS160" s="381">
        <f>CL160</f>
        <v>-75053.210000000225</v>
      </c>
    </row>
    <row r="161" spans="1:99">
      <c r="A161">
        <v>3303010</v>
      </c>
      <c r="B161">
        <v>3010</v>
      </c>
      <c r="C161">
        <v>42994</v>
      </c>
      <c r="D161">
        <v>92214</v>
      </c>
      <c r="E161" t="s">
        <v>5875</v>
      </c>
      <c r="F161">
        <v>422325.7</v>
      </c>
      <c r="G161">
        <v>0</v>
      </c>
      <c r="H161">
        <v>29347.38</v>
      </c>
      <c r="I161">
        <v>2428498.86</v>
      </c>
      <c r="J161">
        <v>0</v>
      </c>
      <c r="K161">
        <v>105751.49</v>
      </c>
      <c r="L161">
        <v>0</v>
      </c>
      <c r="M161">
        <v>287666.5</v>
      </c>
      <c r="N161">
        <v>8256.93</v>
      </c>
      <c r="O161">
        <v>0</v>
      </c>
      <c r="P161">
        <v>0</v>
      </c>
      <c r="Q161">
        <v>49001.52</v>
      </c>
      <c r="R161">
        <v>0</v>
      </c>
      <c r="S161">
        <v>0</v>
      </c>
      <c r="T161">
        <v>0</v>
      </c>
      <c r="U161">
        <v>24846.1</v>
      </c>
      <c r="V161">
        <v>9000</v>
      </c>
      <c r="X161">
        <v>0</v>
      </c>
      <c r="Y161">
        <v>0</v>
      </c>
      <c r="Z161">
        <v>0</v>
      </c>
      <c r="AA161">
        <v>0</v>
      </c>
      <c r="AB161">
        <v>0</v>
      </c>
      <c r="AC161">
        <v>47488.13</v>
      </c>
      <c r="AD161">
        <v>59930</v>
      </c>
      <c r="AE161">
        <v>1626298.84</v>
      </c>
      <c r="AF161">
        <v>139836.53</v>
      </c>
      <c r="AG161">
        <v>223738.45</v>
      </c>
      <c r="AH161">
        <v>44747.69</v>
      </c>
      <c r="AI161">
        <v>39154.230000000003</v>
      </c>
      <c r="AJ161">
        <v>0</v>
      </c>
      <c r="AK161">
        <v>33560.769999999997</v>
      </c>
      <c r="AL161">
        <v>22373.84</v>
      </c>
      <c r="AM161">
        <v>27967.31</v>
      </c>
      <c r="AN161">
        <v>33560.769999999997</v>
      </c>
      <c r="AO161">
        <v>36357.5</v>
      </c>
      <c r="AP161">
        <v>55934.61</v>
      </c>
      <c r="AQ161">
        <v>40552.589999999997</v>
      </c>
      <c r="AR161">
        <v>13983.65</v>
      </c>
      <c r="AS161">
        <v>55934.61</v>
      </c>
      <c r="AT161">
        <v>139836.53</v>
      </c>
      <c r="AU161">
        <v>15367.06</v>
      </c>
      <c r="AV161">
        <v>20975.48</v>
      </c>
      <c r="AW161">
        <v>25170.58</v>
      </c>
      <c r="AX161">
        <v>5593.46</v>
      </c>
      <c r="AY161">
        <v>0</v>
      </c>
      <c r="AZ161">
        <v>22373.84</v>
      </c>
      <c r="BA161">
        <v>4895</v>
      </c>
      <c r="BB161">
        <v>5593.46</v>
      </c>
      <c r="BC161">
        <v>8390.19</v>
      </c>
      <c r="BD161">
        <v>139836.53</v>
      </c>
      <c r="BE161">
        <v>6991.83</v>
      </c>
      <c r="BF161">
        <v>27967.29</v>
      </c>
      <c r="BG161">
        <v>0</v>
      </c>
      <c r="BH161">
        <v>0</v>
      </c>
      <c r="BI161">
        <v>23194.37</v>
      </c>
      <c r="BJ161">
        <v>0</v>
      </c>
      <c r="BK161">
        <v>0</v>
      </c>
      <c r="BL161">
        <v>8725</v>
      </c>
      <c r="BM161">
        <v>0</v>
      </c>
      <c r="BN161">
        <v>23194.37</v>
      </c>
      <c r="BO161">
        <v>1000</v>
      </c>
      <c r="BP161">
        <v>0</v>
      </c>
      <c r="BQ161">
        <v>8725</v>
      </c>
      <c r="BR161">
        <v>12191.95</v>
      </c>
      <c r="BS161">
        <v>40349.800000000003</v>
      </c>
      <c r="BT161" t="s">
        <v>446</v>
      </c>
      <c r="BU161" s="381">
        <v>602578.22</v>
      </c>
      <c r="BV161" s="381">
        <v>0</v>
      </c>
      <c r="BW161" s="381">
        <v>0</v>
      </c>
      <c r="BX161" s="259">
        <v>0</v>
      </c>
      <c r="BY161" s="259">
        <v>0</v>
      </c>
      <c r="BZ161" s="259">
        <v>0</v>
      </c>
      <c r="CA161">
        <v>3020439.53</v>
      </c>
      <c r="CB161">
        <v>2840187.01</v>
      </c>
      <c r="CC161">
        <v>31919.37</v>
      </c>
      <c r="CD161">
        <v>61266.75</v>
      </c>
      <c r="CE161">
        <v>602578.22</v>
      </c>
      <c r="CI161" s="381">
        <v>602578.22999999975</v>
      </c>
      <c r="CJ161" s="381">
        <v>0</v>
      </c>
      <c r="CL161" s="381">
        <f t="shared" si="55"/>
        <v>9.9999997764825821E-3</v>
      </c>
      <c r="CM161" s="381">
        <f t="shared" si="56"/>
        <v>0</v>
      </c>
      <c r="CO161" s="381">
        <v>540387.24999999884</v>
      </c>
      <c r="CP161" s="381">
        <v>8702.5</v>
      </c>
      <c r="CR161" s="381">
        <f>CL161</f>
        <v>9.9999997764825821E-3</v>
      </c>
    </row>
    <row r="162" spans="1:99">
      <c r="A162">
        <v>3304625</v>
      </c>
      <c r="B162">
        <v>4625</v>
      </c>
      <c r="C162">
        <v>43138</v>
      </c>
      <c r="D162">
        <v>92157</v>
      </c>
      <c r="E162" t="s">
        <v>5876</v>
      </c>
      <c r="F162">
        <v>255582.7</v>
      </c>
      <c r="G162">
        <v>0</v>
      </c>
      <c r="H162">
        <v>18270.189999999999</v>
      </c>
      <c r="I162">
        <v>4871123.37</v>
      </c>
      <c r="J162">
        <v>0</v>
      </c>
      <c r="K162">
        <v>43428.75</v>
      </c>
      <c r="L162">
        <v>0</v>
      </c>
      <c r="M162">
        <v>360698.25</v>
      </c>
      <c r="N162">
        <v>23484.65</v>
      </c>
      <c r="O162">
        <v>0</v>
      </c>
      <c r="P162">
        <v>0</v>
      </c>
      <c r="Q162">
        <v>396439.38</v>
      </c>
      <c r="R162">
        <v>0</v>
      </c>
      <c r="S162">
        <v>0</v>
      </c>
      <c r="T162">
        <v>0</v>
      </c>
      <c r="U162">
        <v>4537.1000000000004</v>
      </c>
      <c r="V162">
        <v>0</v>
      </c>
      <c r="X162">
        <v>0</v>
      </c>
      <c r="Y162">
        <v>0</v>
      </c>
      <c r="Z162">
        <v>0</v>
      </c>
      <c r="AA162">
        <v>0</v>
      </c>
      <c r="AB162">
        <v>0</v>
      </c>
      <c r="AC162">
        <v>78479.62</v>
      </c>
      <c r="AD162">
        <v>0</v>
      </c>
      <c r="AE162">
        <v>3312484.17</v>
      </c>
      <c r="AF162">
        <v>285558.98</v>
      </c>
      <c r="AG162">
        <v>456894.37</v>
      </c>
      <c r="AH162">
        <v>91378.87</v>
      </c>
      <c r="AI162">
        <v>79956.509999999995</v>
      </c>
      <c r="AJ162">
        <v>0</v>
      </c>
      <c r="AK162">
        <v>68534.16</v>
      </c>
      <c r="AL162">
        <v>45689.440000000002</v>
      </c>
      <c r="AM162">
        <v>57111.8</v>
      </c>
      <c r="AN162">
        <v>68534.16</v>
      </c>
      <c r="AO162">
        <v>74245.33</v>
      </c>
      <c r="AP162">
        <v>114223.59</v>
      </c>
      <c r="AQ162">
        <v>82812.100000000006</v>
      </c>
      <c r="AR162">
        <v>28555.9</v>
      </c>
      <c r="AS162">
        <v>114223.59</v>
      </c>
      <c r="AT162">
        <v>285558.98</v>
      </c>
      <c r="AU162">
        <v>5944.31</v>
      </c>
      <c r="AV162">
        <v>42833.85</v>
      </c>
      <c r="AW162">
        <v>51400.62</v>
      </c>
      <c r="AX162">
        <v>11422.36</v>
      </c>
      <c r="AY162">
        <v>8566.77</v>
      </c>
      <c r="AZ162">
        <v>45689.440000000002</v>
      </c>
      <c r="BA162">
        <v>4895</v>
      </c>
      <c r="BB162">
        <v>11422.36</v>
      </c>
      <c r="BC162">
        <v>17133.54</v>
      </c>
      <c r="BD162">
        <v>285558.98</v>
      </c>
      <c r="BE162">
        <v>14277.95</v>
      </c>
      <c r="BF162">
        <v>57111.79</v>
      </c>
      <c r="BG162">
        <v>0</v>
      </c>
      <c r="BH162">
        <v>0</v>
      </c>
      <c r="BI162">
        <v>0</v>
      </c>
      <c r="BJ162">
        <v>0</v>
      </c>
      <c r="BK162">
        <v>0</v>
      </c>
      <c r="BL162">
        <v>15838.2</v>
      </c>
      <c r="BM162">
        <v>0</v>
      </c>
      <c r="BN162">
        <v>0</v>
      </c>
      <c r="BO162">
        <v>1000</v>
      </c>
      <c r="BP162">
        <v>0</v>
      </c>
      <c r="BQ162">
        <v>15838.2</v>
      </c>
      <c r="BR162">
        <v>0</v>
      </c>
      <c r="BS162">
        <v>18270.189999999999</v>
      </c>
      <c r="BT162" t="s">
        <v>448</v>
      </c>
      <c r="BU162" s="381">
        <v>311754.90000000002</v>
      </c>
      <c r="BV162" s="381">
        <v>0</v>
      </c>
      <c r="BW162" s="381">
        <v>0</v>
      </c>
      <c r="BX162" s="259">
        <v>0</v>
      </c>
      <c r="BY162" s="259">
        <v>0</v>
      </c>
      <c r="BZ162" s="259">
        <v>0</v>
      </c>
      <c r="CA162">
        <v>5778191.1200000001</v>
      </c>
      <c r="CB162">
        <v>5722018.9199999999</v>
      </c>
      <c r="CC162">
        <v>15838.2</v>
      </c>
      <c r="CD162">
        <v>34108.39</v>
      </c>
      <c r="CE162">
        <v>311754.90000000002</v>
      </c>
      <c r="CI162" s="381">
        <v>311754.89999999991</v>
      </c>
      <c r="CJ162" s="381">
        <v>0</v>
      </c>
      <c r="CL162" s="381">
        <f t="shared" si="55"/>
        <v>0</v>
      </c>
      <c r="CM162" s="381">
        <f t="shared" si="56"/>
        <v>0</v>
      </c>
      <c r="CO162" s="381">
        <v>411888.28999999864</v>
      </c>
      <c r="CP162" s="381">
        <v>0</v>
      </c>
      <c r="CR162" s="381"/>
    </row>
    <row r="163" spans="1:99">
      <c r="A163">
        <v>3303377</v>
      </c>
      <c r="B163">
        <v>3377</v>
      </c>
      <c r="C163">
        <v>43013</v>
      </c>
      <c r="D163">
        <v>92183</v>
      </c>
      <c r="E163" t="s">
        <v>5877</v>
      </c>
      <c r="F163">
        <v>206997.8</v>
      </c>
      <c r="G163">
        <v>0</v>
      </c>
      <c r="H163">
        <v>0</v>
      </c>
      <c r="I163">
        <v>1217521.6100000001</v>
      </c>
      <c r="J163">
        <v>0</v>
      </c>
      <c r="K163">
        <v>35236.25</v>
      </c>
      <c r="L163">
        <v>0</v>
      </c>
      <c r="M163">
        <v>200031</v>
      </c>
      <c r="N163">
        <v>0</v>
      </c>
      <c r="O163">
        <v>0</v>
      </c>
      <c r="P163">
        <v>0</v>
      </c>
      <c r="Q163">
        <v>25486.67</v>
      </c>
      <c r="R163">
        <v>0</v>
      </c>
      <c r="S163">
        <v>0</v>
      </c>
      <c r="T163">
        <v>0</v>
      </c>
      <c r="U163">
        <v>5218</v>
      </c>
      <c r="V163">
        <v>0</v>
      </c>
      <c r="X163">
        <v>0</v>
      </c>
      <c r="Y163">
        <v>0</v>
      </c>
      <c r="Z163">
        <v>0</v>
      </c>
      <c r="AA163">
        <v>0</v>
      </c>
      <c r="AB163">
        <v>0</v>
      </c>
      <c r="AC163">
        <v>31330.46</v>
      </c>
      <c r="AD163">
        <v>31684</v>
      </c>
      <c r="AE163">
        <v>864628.06</v>
      </c>
      <c r="AF163">
        <v>74344.63</v>
      </c>
      <c r="AG163">
        <v>118951.41</v>
      </c>
      <c r="AH163">
        <v>23790.28</v>
      </c>
      <c r="AI163">
        <v>20816.5</v>
      </c>
      <c r="AJ163">
        <v>0</v>
      </c>
      <c r="AK163">
        <v>17842.71</v>
      </c>
      <c r="AL163">
        <v>11895.14</v>
      </c>
      <c r="AM163">
        <v>14868.93</v>
      </c>
      <c r="AN163">
        <v>17842.71</v>
      </c>
      <c r="AO163">
        <v>19329.599999999999</v>
      </c>
      <c r="AP163">
        <v>29737.85</v>
      </c>
      <c r="AQ163">
        <v>21559.94</v>
      </c>
      <c r="AR163">
        <v>7434.46</v>
      </c>
      <c r="AS163">
        <v>29737.85</v>
      </c>
      <c r="AT163">
        <v>74344.63</v>
      </c>
      <c r="AU163">
        <v>3679.1</v>
      </c>
      <c r="AV163">
        <v>11151.69</v>
      </c>
      <c r="AW163">
        <v>13382.03</v>
      </c>
      <c r="AX163">
        <v>2973.79</v>
      </c>
      <c r="AY163">
        <v>0</v>
      </c>
      <c r="AZ163">
        <v>11895.14</v>
      </c>
      <c r="BA163">
        <v>4895</v>
      </c>
      <c r="BB163">
        <v>2973.79</v>
      </c>
      <c r="BC163">
        <v>4460.68</v>
      </c>
      <c r="BD163">
        <v>74344.63</v>
      </c>
      <c r="BE163">
        <v>3717.23</v>
      </c>
      <c r="BF163">
        <v>14868.94</v>
      </c>
      <c r="BG163">
        <v>0</v>
      </c>
      <c r="BH163">
        <v>0</v>
      </c>
      <c r="BI163">
        <v>0</v>
      </c>
      <c r="BJ163">
        <v>0</v>
      </c>
      <c r="BK163">
        <v>0</v>
      </c>
      <c r="BL163">
        <v>6674.67</v>
      </c>
      <c r="BM163">
        <v>0</v>
      </c>
      <c r="BN163">
        <v>0</v>
      </c>
      <c r="BO163">
        <v>1000</v>
      </c>
      <c r="BP163">
        <v>0</v>
      </c>
      <c r="BQ163">
        <v>6674.67</v>
      </c>
      <c r="BR163">
        <v>0</v>
      </c>
      <c r="BS163">
        <v>0</v>
      </c>
      <c r="BT163" t="s">
        <v>447</v>
      </c>
      <c r="BU163" s="381">
        <v>258039.07</v>
      </c>
      <c r="BV163" s="381">
        <v>0</v>
      </c>
      <c r="BW163" s="381">
        <v>0</v>
      </c>
      <c r="BX163" s="259">
        <v>0</v>
      </c>
      <c r="BY163" s="259">
        <v>0</v>
      </c>
      <c r="BZ163" s="259">
        <v>0</v>
      </c>
      <c r="CA163">
        <v>1546507.99</v>
      </c>
      <c r="CB163">
        <v>1495466.72</v>
      </c>
      <c r="CC163">
        <v>6674.67</v>
      </c>
      <c r="CD163">
        <v>6674.67</v>
      </c>
      <c r="CE163">
        <v>258039.07</v>
      </c>
      <c r="CI163" s="381">
        <v>258039.07000000007</v>
      </c>
      <c r="CJ163" s="381">
        <v>0</v>
      </c>
      <c r="CL163" s="381">
        <f t="shared" si="55"/>
        <v>0</v>
      </c>
      <c r="CM163" s="381">
        <f t="shared" si="56"/>
        <v>0</v>
      </c>
      <c r="CO163" s="381">
        <v>244131.6399999999</v>
      </c>
      <c r="CP163" s="381">
        <v>0</v>
      </c>
      <c r="CR163" s="381"/>
    </row>
    <row r="164" spans="1:99">
      <c r="A164">
        <v>3303371</v>
      </c>
      <c r="B164">
        <v>3371</v>
      </c>
      <c r="C164">
        <v>43023</v>
      </c>
      <c r="D164">
        <v>92179</v>
      </c>
      <c r="E164" t="s">
        <v>5878</v>
      </c>
      <c r="F164">
        <v>55937.72</v>
      </c>
      <c r="G164">
        <v>0</v>
      </c>
      <c r="H164">
        <v>0</v>
      </c>
      <c r="I164">
        <v>1360223.55</v>
      </c>
      <c r="J164">
        <v>0</v>
      </c>
      <c r="K164">
        <v>44692.5</v>
      </c>
      <c r="L164">
        <v>0</v>
      </c>
      <c r="M164">
        <v>77000</v>
      </c>
      <c r="N164">
        <v>14216.93</v>
      </c>
      <c r="O164">
        <v>0</v>
      </c>
      <c r="P164">
        <v>0</v>
      </c>
      <c r="Q164">
        <v>53146.19</v>
      </c>
      <c r="R164">
        <v>0</v>
      </c>
      <c r="S164">
        <v>0</v>
      </c>
      <c r="T164">
        <v>0</v>
      </c>
      <c r="U164">
        <v>8053.38</v>
      </c>
      <c r="V164">
        <v>0</v>
      </c>
      <c r="X164">
        <v>0</v>
      </c>
      <c r="Y164">
        <v>0</v>
      </c>
      <c r="Z164">
        <v>0</v>
      </c>
      <c r="AA164">
        <v>0</v>
      </c>
      <c r="AB164">
        <v>0</v>
      </c>
      <c r="AC164">
        <v>11657.5</v>
      </c>
      <c r="AD164">
        <v>99542</v>
      </c>
      <c r="AE164">
        <v>945105.93</v>
      </c>
      <c r="AF164">
        <v>81264.479999999996</v>
      </c>
      <c r="AG164">
        <v>130023.17</v>
      </c>
      <c r="AH164">
        <v>26004.63</v>
      </c>
      <c r="AI164">
        <v>22754.06</v>
      </c>
      <c r="AJ164">
        <v>0</v>
      </c>
      <c r="AK164">
        <v>19503.48</v>
      </c>
      <c r="AL164">
        <v>13002.32</v>
      </c>
      <c r="AM164">
        <v>16252.9</v>
      </c>
      <c r="AN164">
        <v>19503.48</v>
      </c>
      <c r="AO164">
        <v>21128.77</v>
      </c>
      <c r="AP164">
        <v>32505.79</v>
      </c>
      <c r="AQ164">
        <v>23566.7</v>
      </c>
      <c r="AR164">
        <v>8126.45</v>
      </c>
      <c r="AS164">
        <v>32505.79</v>
      </c>
      <c r="AT164">
        <v>81264.479999999996</v>
      </c>
      <c r="AU164">
        <v>3050.31</v>
      </c>
      <c r="AV164">
        <v>12189.67</v>
      </c>
      <c r="AW164">
        <v>14627.61</v>
      </c>
      <c r="AX164">
        <v>3250.58</v>
      </c>
      <c r="AY164">
        <v>0</v>
      </c>
      <c r="AZ164">
        <v>13002.32</v>
      </c>
      <c r="BA164">
        <v>4895</v>
      </c>
      <c r="BB164">
        <v>3250.58</v>
      </c>
      <c r="BC164">
        <v>4875.87</v>
      </c>
      <c r="BD164">
        <v>81264.479999999996</v>
      </c>
      <c r="BE164">
        <v>4063.22</v>
      </c>
      <c r="BF164">
        <v>16252.9</v>
      </c>
      <c r="BG164">
        <v>0</v>
      </c>
      <c r="BH164">
        <v>0</v>
      </c>
      <c r="BI164">
        <v>0</v>
      </c>
      <c r="BJ164">
        <v>0</v>
      </c>
      <c r="BK164">
        <v>0</v>
      </c>
      <c r="BL164">
        <v>7612.65</v>
      </c>
      <c r="BM164">
        <v>0</v>
      </c>
      <c r="BN164">
        <v>0</v>
      </c>
      <c r="BO164">
        <v>1000</v>
      </c>
      <c r="BP164">
        <v>0</v>
      </c>
      <c r="BQ164">
        <v>7612.65</v>
      </c>
      <c r="BR164">
        <v>0</v>
      </c>
      <c r="BS164">
        <v>0</v>
      </c>
      <c r="BT164" t="s">
        <v>449</v>
      </c>
      <c r="BU164" s="381">
        <v>91234.8</v>
      </c>
      <c r="BV164" s="381">
        <v>0</v>
      </c>
      <c r="BW164" s="381">
        <v>0</v>
      </c>
      <c r="BX164" s="259">
        <v>0</v>
      </c>
      <c r="BY164" s="259">
        <v>0</v>
      </c>
      <c r="BZ164" s="259">
        <v>0</v>
      </c>
      <c r="CA164">
        <v>1668532.05</v>
      </c>
      <c r="CB164">
        <v>1633234.97</v>
      </c>
      <c r="CC164">
        <v>7612.65</v>
      </c>
      <c r="CD164">
        <v>7612.65</v>
      </c>
      <c r="CE164">
        <v>91234.8</v>
      </c>
      <c r="CI164" s="381">
        <v>91234.800000000076</v>
      </c>
      <c r="CJ164" s="381">
        <v>0</v>
      </c>
      <c r="CL164" s="381">
        <f t="shared" si="55"/>
        <v>0</v>
      </c>
      <c r="CM164" s="381">
        <f t="shared" si="56"/>
        <v>0</v>
      </c>
      <c r="CO164" s="381">
        <v>221346.31000000008</v>
      </c>
      <c r="CP164" s="381">
        <v>0</v>
      </c>
      <c r="CR164" s="381"/>
    </row>
    <row r="165" spans="1:99">
      <c r="A165">
        <v>3303307</v>
      </c>
      <c r="B165">
        <v>3307</v>
      </c>
      <c r="C165">
        <v>43041</v>
      </c>
      <c r="D165">
        <v>92226</v>
      </c>
      <c r="E165" t="s">
        <v>5879</v>
      </c>
      <c r="F165">
        <v>198280.2</v>
      </c>
      <c r="G165">
        <v>0</v>
      </c>
      <c r="H165">
        <v>0</v>
      </c>
      <c r="I165">
        <v>1693557.76</v>
      </c>
      <c r="J165">
        <v>0</v>
      </c>
      <c r="K165">
        <v>119837</v>
      </c>
      <c r="L165">
        <v>0</v>
      </c>
      <c r="M165">
        <v>137645.5</v>
      </c>
      <c r="N165">
        <v>0</v>
      </c>
      <c r="O165">
        <v>0</v>
      </c>
      <c r="P165">
        <v>0</v>
      </c>
      <c r="Q165">
        <v>165779.39000000001</v>
      </c>
      <c r="R165">
        <v>0</v>
      </c>
      <c r="S165">
        <v>0</v>
      </c>
      <c r="T165">
        <v>0</v>
      </c>
      <c r="U165">
        <v>12628.31</v>
      </c>
      <c r="V165">
        <v>0</v>
      </c>
      <c r="X165">
        <v>0</v>
      </c>
      <c r="Y165">
        <v>0</v>
      </c>
      <c r="Z165">
        <v>0</v>
      </c>
      <c r="AA165">
        <v>0</v>
      </c>
      <c r="AB165">
        <v>0</v>
      </c>
      <c r="AC165">
        <v>22378.76</v>
      </c>
      <c r="AD165">
        <v>19607</v>
      </c>
      <c r="AE165">
        <v>1251501.08</v>
      </c>
      <c r="AF165">
        <v>107609.72</v>
      </c>
      <c r="AG165">
        <v>172175.56</v>
      </c>
      <c r="AH165">
        <v>34435.11</v>
      </c>
      <c r="AI165">
        <v>30130.720000000001</v>
      </c>
      <c r="AJ165">
        <v>0</v>
      </c>
      <c r="AK165">
        <v>25826.33</v>
      </c>
      <c r="AL165">
        <v>17217.560000000001</v>
      </c>
      <c r="AM165">
        <v>21521.94</v>
      </c>
      <c r="AN165">
        <v>25826.33</v>
      </c>
      <c r="AO165">
        <v>27978.53</v>
      </c>
      <c r="AP165">
        <v>43043.89</v>
      </c>
      <c r="AQ165">
        <v>31206.82</v>
      </c>
      <c r="AR165">
        <v>10760.97</v>
      </c>
      <c r="AS165">
        <v>43043.89</v>
      </c>
      <c r="AT165">
        <v>107609.72</v>
      </c>
      <c r="AU165">
        <v>4398.9799999999996</v>
      </c>
      <c r="AV165">
        <v>16141.46</v>
      </c>
      <c r="AW165">
        <v>19369.75</v>
      </c>
      <c r="AX165">
        <v>4304.3900000000003</v>
      </c>
      <c r="AY165">
        <v>0</v>
      </c>
      <c r="AZ165">
        <v>17217.560000000001</v>
      </c>
      <c r="BA165">
        <v>4895</v>
      </c>
      <c r="BB165">
        <v>4304.3900000000003</v>
      </c>
      <c r="BC165">
        <v>6456.58</v>
      </c>
      <c r="BD165">
        <v>107609.72</v>
      </c>
      <c r="BE165">
        <v>5380.49</v>
      </c>
      <c r="BF165">
        <v>21521.96</v>
      </c>
      <c r="BG165">
        <v>0</v>
      </c>
      <c r="BH165">
        <v>0</v>
      </c>
      <c r="BI165">
        <v>0</v>
      </c>
      <c r="BJ165">
        <v>0</v>
      </c>
      <c r="BK165">
        <v>0</v>
      </c>
      <c r="BL165">
        <v>8645.4</v>
      </c>
      <c r="BM165">
        <v>0</v>
      </c>
      <c r="BN165">
        <v>0</v>
      </c>
      <c r="BO165">
        <v>1000</v>
      </c>
      <c r="BP165">
        <v>0</v>
      </c>
      <c r="BQ165">
        <v>8645.4</v>
      </c>
      <c r="BR165">
        <v>0</v>
      </c>
      <c r="BS165">
        <v>0</v>
      </c>
      <c r="BT165" t="s">
        <v>450</v>
      </c>
      <c r="BU165" s="381">
        <v>208225.47</v>
      </c>
      <c r="BV165" s="381">
        <v>0</v>
      </c>
      <c r="BW165" s="381">
        <v>0</v>
      </c>
      <c r="BX165" s="259">
        <v>0</v>
      </c>
      <c r="BY165" s="259">
        <v>0</v>
      </c>
      <c r="BZ165" s="259">
        <v>0</v>
      </c>
      <c r="CA165">
        <v>2171433.7200000002</v>
      </c>
      <c r="CB165">
        <v>2161488.4500000002</v>
      </c>
      <c r="CC165">
        <v>8645.4</v>
      </c>
      <c r="CD165">
        <v>8645.4</v>
      </c>
      <c r="CE165">
        <v>208225.47</v>
      </c>
      <c r="CI165" s="381">
        <v>208225</v>
      </c>
      <c r="CJ165" s="381">
        <v>0</v>
      </c>
      <c r="CL165" s="381">
        <f t="shared" si="55"/>
        <v>-0.47000000000116415</v>
      </c>
      <c r="CM165" s="381">
        <f t="shared" si="56"/>
        <v>0</v>
      </c>
      <c r="CO165" s="381">
        <v>305852</v>
      </c>
      <c r="CP165" s="381">
        <v>0</v>
      </c>
      <c r="CR165" s="381"/>
      <c r="CS165" s="381">
        <f>CL165</f>
        <v>-0.47000000000116415</v>
      </c>
    </row>
    <row r="166" spans="1:99">
      <c r="A166">
        <v>3303361</v>
      </c>
      <c r="B166">
        <v>3361</v>
      </c>
      <c r="C166">
        <v>43154</v>
      </c>
      <c r="D166">
        <v>92173</v>
      </c>
      <c r="E166" t="s">
        <v>5880</v>
      </c>
      <c r="F166">
        <v>205147.3</v>
      </c>
      <c r="G166">
        <v>0</v>
      </c>
      <c r="H166">
        <v>0</v>
      </c>
      <c r="I166">
        <v>2024929.56</v>
      </c>
      <c r="J166">
        <v>0</v>
      </c>
      <c r="K166">
        <v>28322.5</v>
      </c>
      <c r="L166">
        <v>0</v>
      </c>
      <c r="M166">
        <v>245896.5</v>
      </c>
      <c r="N166">
        <v>5656.93</v>
      </c>
      <c r="O166">
        <v>0</v>
      </c>
      <c r="P166">
        <v>0</v>
      </c>
      <c r="Q166">
        <v>26399.14</v>
      </c>
      <c r="R166">
        <v>0</v>
      </c>
      <c r="S166">
        <v>0</v>
      </c>
      <c r="T166">
        <v>0</v>
      </c>
      <c r="U166">
        <v>22020.13</v>
      </c>
      <c r="V166">
        <v>0</v>
      </c>
      <c r="X166">
        <v>0</v>
      </c>
      <c r="Y166">
        <v>0</v>
      </c>
      <c r="Z166">
        <v>0</v>
      </c>
      <c r="AA166">
        <v>0</v>
      </c>
      <c r="AB166">
        <v>0</v>
      </c>
      <c r="AC166">
        <v>27947.96</v>
      </c>
      <c r="AD166">
        <v>51582</v>
      </c>
      <c r="AE166">
        <v>1364828.39</v>
      </c>
      <c r="AF166">
        <v>117354.12</v>
      </c>
      <c r="AG166">
        <v>187766.59</v>
      </c>
      <c r="AH166">
        <v>37553.32</v>
      </c>
      <c r="AI166">
        <v>32859.15</v>
      </c>
      <c r="AJ166">
        <v>0</v>
      </c>
      <c r="AK166">
        <v>28164.99</v>
      </c>
      <c r="AL166">
        <v>18776.66</v>
      </c>
      <c r="AM166">
        <v>23470.82</v>
      </c>
      <c r="AN166">
        <v>28164.99</v>
      </c>
      <c r="AO166">
        <v>30512.07</v>
      </c>
      <c r="AP166">
        <v>46941.65</v>
      </c>
      <c r="AQ166">
        <v>34032.69</v>
      </c>
      <c r="AR166">
        <v>11735.41</v>
      </c>
      <c r="AS166">
        <v>46941.65</v>
      </c>
      <c r="AT166">
        <v>117354.12</v>
      </c>
      <c r="AU166">
        <v>6942.96</v>
      </c>
      <c r="AV166">
        <v>17603.12</v>
      </c>
      <c r="AW166">
        <v>21123.74</v>
      </c>
      <c r="AX166">
        <v>4694.16</v>
      </c>
      <c r="AY166">
        <v>0</v>
      </c>
      <c r="AZ166">
        <v>18776.66</v>
      </c>
      <c r="BA166">
        <v>14144.77</v>
      </c>
      <c r="BB166">
        <v>4694.16</v>
      </c>
      <c r="BC166">
        <v>7041.25</v>
      </c>
      <c r="BD166">
        <v>117354.12</v>
      </c>
      <c r="BE166">
        <v>5867.71</v>
      </c>
      <c r="BF166">
        <v>23470.83</v>
      </c>
      <c r="BG166">
        <v>0</v>
      </c>
      <c r="BH166">
        <v>0</v>
      </c>
      <c r="BI166">
        <v>90</v>
      </c>
      <c r="BJ166">
        <v>0</v>
      </c>
      <c r="BK166">
        <v>0</v>
      </c>
      <c r="BL166">
        <v>9037.85</v>
      </c>
      <c r="BM166">
        <v>0</v>
      </c>
      <c r="BN166">
        <v>90</v>
      </c>
      <c r="BO166">
        <v>1000</v>
      </c>
      <c r="BP166">
        <v>0</v>
      </c>
      <c r="BQ166">
        <v>9037.85</v>
      </c>
      <c r="BR166">
        <v>90</v>
      </c>
      <c r="BS166">
        <v>0</v>
      </c>
      <c r="BT166" t="s">
        <v>451</v>
      </c>
      <c r="BU166" s="381">
        <v>269641.92</v>
      </c>
      <c r="BV166" s="381">
        <v>0</v>
      </c>
      <c r="BW166" s="381">
        <v>0</v>
      </c>
      <c r="BX166" s="259">
        <v>0</v>
      </c>
      <c r="BY166" s="259">
        <v>0</v>
      </c>
      <c r="BZ166" s="259">
        <v>0</v>
      </c>
      <c r="CA166">
        <v>2432754.7200000002</v>
      </c>
      <c r="CB166">
        <v>2368260.1</v>
      </c>
      <c r="CC166">
        <v>9127.85</v>
      </c>
      <c r="CD166">
        <v>9127.85</v>
      </c>
      <c r="CE166">
        <v>269641.92</v>
      </c>
      <c r="CI166" s="381">
        <v>269641.91999999969</v>
      </c>
      <c r="CJ166" s="381">
        <v>0</v>
      </c>
      <c r="CL166" s="381">
        <f t="shared" si="55"/>
        <v>0</v>
      </c>
      <c r="CM166" s="381">
        <f t="shared" si="56"/>
        <v>0</v>
      </c>
      <c r="CO166" s="381">
        <v>47649.380000001052</v>
      </c>
      <c r="CP166" s="381">
        <v>0</v>
      </c>
      <c r="CR166" s="381"/>
    </row>
    <row r="167" spans="1:99">
      <c r="A167">
        <v>3303382</v>
      </c>
      <c r="B167">
        <v>3382</v>
      </c>
      <c r="C167">
        <v>43157</v>
      </c>
      <c r="D167">
        <v>92187</v>
      </c>
      <c r="E167" t="s">
        <v>5881</v>
      </c>
      <c r="F167">
        <v>91365.41</v>
      </c>
      <c r="G167">
        <v>0</v>
      </c>
      <c r="H167">
        <v>2576.0300000000002</v>
      </c>
      <c r="I167">
        <v>1104733.53</v>
      </c>
      <c r="J167">
        <v>0</v>
      </c>
      <c r="K167">
        <v>40006.239999999998</v>
      </c>
      <c r="L167">
        <v>0</v>
      </c>
      <c r="M167">
        <v>100331</v>
      </c>
      <c r="N167">
        <v>2600</v>
      </c>
      <c r="O167">
        <v>0</v>
      </c>
      <c r="P167">
        <v>0</v>
      </c>
      <c r="Q167">
        <v>16949.919999999998</v>
      </c>
      <c r="R167">
        <v>0</v>
      </c>
      <c r="S167">
        <v>0</v>
      </c>
      <c r="T167">
        <v>0</v>
      </c>
      <c r="U167">
        <v>19938.48</v>
      </c>
      <c r="V167">
        <v>350</v>
      </c>
      <c r="X167">
        <v>0</v>
      </c>
      <c r="Y167">
        <v>0</v>
      </c>
      <c r="Z167">
        <v>0</v>
      </c>
      <c r="AA167">
        <v>0</v>
      </c>
      <c r="AB167">
        <v>0</v>
      </c>
      <c r="AC167">
        <v>6097.12</v>
      </c>
      <c r="AD167">
        <v>50710</v>
      </c>
      <c r="AE167">
        <v>775221.02</v>
      </c>
      <c r="AF167">
        <v>66657.009999999995</v>
      </c>
      <c r="AG167">
        <v>106651.22</v>
      </c>
      <c r="AH167">
        <v>21330.240000000002</v>
      </c>
      <c r="AI167">
        <v>18663.96</v>
      </c>
      <c r="AJ167">
        <v>0</v>
      </c>
      <c r="AK167">
        <v>15997.68</v>
      </c>
      <c r="AL167">
        <v>10665.12</v>
      </c>
      <c r="AM167">
        <v>13331.4</v>
      </c>
      <c r="AN167">
        <v>15997.68</v>
      </c>
      <c r="AO167">
        <v>17330.82</v>
      </c>
      <c r="AP167">
        <v>26662.799999999999</v>
      </c>
      <c r="AQ167">
        <v>19330.53</v>
      </c>
      <c r="AR167">
        <v>6665.7</v>
      </c>
      <c r="AS167">
        <v>26662.799999999999</v>
      </c>
      <c r="AT167">
        <v>66657.009999999995</v>
      </c>
      <c r="AU167">
        <v>4557.9799999999996</v>
      </c>
      <c r="AV167">
        <v>9998.5499999999993</v>
      </c>
      <c r="AW167">
        <v>11998.26</v>
      </c>
      <c r="AX167">
        <v>2666.28</v>
      </c>
      <c r="AY167">
        <v>0</v>
      </c>
      <c r="AZ167">
        <v>10665.12</v>
      </c>
      <c r="BA167">
        <v>4895</v>
      </c>
      <c r="BB167">
        <v>2666.28</v>
      </c>
      <c r="BC167">
        <v>3999.42</v>
      </c>
      <c r="BD167">
        <v>66657.009999999995</v>
      </c>
      <c r="BE167">
        <v>3332.85</v>
      </c>
      <c r="BF167">
        <v>13331.43</v>
      </c>
      <c r="BG167">
        <v>0</v>
      </c>
      <c r="BH167">
        <v>0</v>
      </c>
      <c r="BI167">
        <v>0</v>
      </c>
      <c r="BJ167">
        <v>0</v>
      </c>
      <c r="BK167">
        <v>0</v>
      </c>
      <c r="BL167">
        <v>6835.05</v>
      </c>
      <c r="BM167">
        <v>0</v>
      </c>
      <c r="BN167">
        <v>0</v>
      </c>
      <c r="BO167">
        <v>1000</v>
      </c>
      <c r="BP167">
        <v>0</v>
      </c>
      <c r="BQ167">
        <v>6835.05</v>
      </c>
      <c r="BR167">
        <v>0</v>
      </c>
      <c r="BS167">
        <v>2576.0300000000002</v>
      </c>
      <c r="BT167" t="s">
        <v>452</v>
      </c>
      <c r="BU167" s="381">
        <v>90488.53</v>
      </c>
      <c r="BV167" s="381">
        <v>0</v>
      </c>
      <c r="BW167" s="381">
        <v>0</v>
      </c>
      <c r="BX167" s="259">
        <v>0</v>
      </c>
      <c r="BY167" s="259">
        <v>0</v>
      </c>
      <c r="BZ167" s="259">
        <v>0</v>
      </c>
      <c r="CA167">
        <v>1341716.29</v>
      </c>
      <c r="CB167">
        <v>1342593.17</v>
      </c>
      <c r="CC167">
        <v>6835.05</v>
      </c>
      <c r="CD167">
        <v>9411.08</v>
      </c>
      <c r="CE167">
        <v>90488.53</v>
      </c>
      <c r="CI167" s="381">
        <v>90488.530000000115</v>
      </c>
      <c r="CJ167" s="381">
        <v>0</v>
      </c>
      <c r="CL167" s="381">
        <f t="shared" si="55"/>
        <v>1.1641532182693481E-10</v>
      </c>
      <c r="CM167" s="381">
        <f t="shared" si="56"/>
        <v>0</v>
      </c>
      <c r="CO167" s="381">
        <v>40897.279999999417</v>
      </c>
      <c r="CP167" s="381">
        <v>0</v>
      </c>
      <c r="CR167" s="381">
        <f>CL167</f>
        <v>1.1641532182693481E-10</v>
      </c>
    </row>
    <row r="168" spans="1:99">
      <c r="A168">
        <v>3303344</v>
      </c>
      <c r="B168">
        <v>3344</v>
      </c>
      <c r="C168">
        <v>43133</v>
      </c>
      <c r="D168">
        <v>92159</v>
      </c>
      <c r="E168" t="s">
        <v>5882</v>
      </c>
      <c r="F168">
        <v>228822.6</v>
      </c>
      <c r="G168">
        <v>0</v>
      </c>
      <c r="H168">
        <v>0</v>
      </c>
      <c r="I168">
        <v>1943120.89</v>
      </c>
      <c r="J168">
        <v>0</v>
      </c>
      <c r="K168">
        <v>62912.5</v>
      </c>
      <c r="L168">
        <v>0</v>
      </c>
      <c r="M168">
        <v>108676</v>
      </c>
      <c r="N168">
        <v>3656.93</v>
      </c>
      <c r="O168">
        <v>0</v>
      </c>
      <c r="P168">
        <v>0</v>
      </c>
      <c r="Q168">
        <v>68171.69</v>
      </c>
      <c r="R168">
        <v>0</v>
      </c>
      <c r="S168">
        <v>0</v>
      </c>
      <c r="T168">
        <v>0</v>
      </c>
      <c r="U168">
        <v>16694.87</v>
      </c>
      <c r="V168">
        <v>5043.59</v>
      </c>
      <c r="X168">
        <v>0</v>
      </c>
      <c r="Y168">
        <v>0</v>
      </c>
      <c r="Z168">
        <v>0</v>
      </c>
      <c r="AA168">
        <v>0</v>
      </c>
      <c r="AB168">
        <v>0</v>
      </c>
      <c r="AC168">
        <v>7167.38</v>
      </c>
      <c r="AD168">
        <v>87410</v>
      </c>
      <c r="AE168">
        <v>1361866.57</v>
      </c>
      <c r="AF168">
        <v>117099.45</v>
      </c>
      <c r="AG168">
        <v>187359.12</v>
      </c>
      <c r="AH168">
        <v>37471.82</v>
      </c>
      <c r="AI168">
        <v>32787.85</v>
      </c>
      <c r="AJ168">
        <v>0</v>
      </c>
      <c r="AK168">
        <v>28103.87</v>
      </c>
      <c r="AL168">
        <v>18735.91</v>
      </c>
      <c r="AM168">
        <v>23419.89</v>
      </c>
      <c r="AN168">
        <v>28103.87</v>
      </c>
      <c r="AO168">
        <v>30445.86</v>
      </c>
      <c r="AP168">
        <v>46839.78</v>
      </c>
      <c r="AQ168">
        <v>33958.839999999997</v>
      </c>
      <c r="AR168">
        <v>11709.94</v>
      </c>
      <c r="AS168">
        <v>46839.78</v>
      </c>
      <c r="AT168">
        <v>117099.45</v>
      </c>
      <c r="AU168">
        <v>3047.48</v>
      </c>
      <c r="AV168">
        <v>17564.919999999998</v>
      </c>
      <c r="AW168">
        <v>21077.9</v>
      </c>
      <c r="AX168">
        <v>4683.9799999999996</v>
      </c>
      <c r="AY168">
        <v>0</v>
      </c>
      <c r="AZ168">
        <v>18735.91</v>
      </c>
      <c r="BA168">
        <v>13110.97</v>
      </c>
      <c r="BB168">
        <v>4683.9799999999996</v>
      </c>
      <c r="BC168">
        <v>7025.97</v>
      </c>
      <c r="BD168">
        <v>117099.45</v>
      </c>
      <c r="BE168">
        <v>5854.97</v>
      </c>
      <c r="BF168">
        <v>23419.87</v>
      </c>
      <c r="BG168">
        <v>0</v>
      </c>
      <c r="BH168">
        <v>0</v>
      </c>
      <c r="BI168">
        <v>0</v>
      </c>
      <c r="BJ168">
        <v>0</v>
      </c>
      <c r="BK168">
        <v>0</v>
      </c>
      <c r="BL168">
        <v>9435.15</v>
      </c>
      <c r="BM168">
        <v>0</v>
      </c>
      <c r="BN168">
        <v>0</v>
      </c>
      <c r="BO168">
        <v>1000</v>
      </c>
      <c r="BP168">
        <v>0</v>
      </c>
      <c r="BQ168">
        <v>9435.15</v>
      </c>
      <c r="BR168">
        <v>0</v>
      </c>
      <c r="BS168">
        <v>0</v>
      </c>
      <c r="BT168" t="s">
        <v>453</v>
      </c>
      <c r="BU168" s="381">
        <v>173529.05</v>
      </c>
      <c r="BV168" s="381">
        <v>0</v>
      </c>
      <c r="BW168" s="381">
        <v>0</v>
      </c>
      <c r="BX168" s="259">
        <v>0</v>
      </c>
      <c r="BY168" s="259">
        <v>0</v>
      </c>
      <c r="BZ168" s="259">
        <v>0</v>
      </c>
      <c r="CA168">
        <v>2302853.85</v>
      </c>
      <c r="CB168">
        <v>2358147.4</v>
      </c>
      <c r="CC168">
        <v>9435.15</v>
      </c>
      <c r="CD168">
        <v>9435.15</v>
      </c>
      <c r="CE168">
        <v>173529.05</v>
      </c>
      <c r="CI168" s="381">
        <v>173529.04999999996</v>
      </c>
      <c r="CJ168" s="381">
        <v>0</v>
      </c>
      <c r="CL168" s="381">
        <f t="shared" si="55"/>
        <v>0</v>
      </c>
      <c r="CM168" s="381">
        <f t="shared" si="56"/>
        <v>0</v>
      </c>
      <c r="CO168" s="381">
        <v>163527.43999999776</v>
      </c>
      <c r="CP168" s="381">
        <v>0</v>
      </c>
      <c r="CR168" s="381"/>
    </row>
    <row r="169" spans="1:99">
      <c r="A169">
        <v>3303025</v>
      </c>
      <c r="B169">
        <v>3025</v>
      </c>
      <c r="C169">
        <v>43052</v>
      </c>
      <c r="D169">
        <v>92220</v>
      </c>
      <c r="E169" t="s">
        <v>5883</v>
      </c>
      <c r="F169">
        <v>51558.73</v>
      </c>
      <c r="G169">
        <v>0</v>
      </c>
      <c r="H169">
        <v>14436.68</v>
      </c>
      <c r="I169">
        <v>2063277.22</v>
      </c>
      <c r="J169">
        <v>0</v>
      </c>
      <c r="K169">
        <v>149075.95000000001</v>
      </c>
      <c r="L169">
        <v>0</v>
      </c>
      <c r="M169">
        <v>149016.5</v>
      </c>
      <c r="N169">
        <v>856.93</v>
      </c>
      <c r="O169">
        <v>0</v>
      </c>
      <c r="P169">
        <v>0</v>
      </c>
      <c r="Q169">
        <v>135189.01999999999</v>
      </c>
      <c r="R169">
        <v>0</v>
      </c>
      <c r="S169">
        <v>0</v>
      </c>
      <c r="T169">
        <v>0</v>
      </c>
      <c r="U169">
        <v>19679</v>
      </c>
      <c r="V169">
        <v>0</v>
      </c>
      <c r="X169">
        <v>0</v>
      </c>
      <c r="Y169">
        <v>0</v>
      </c>
      <c r="Z169">
        <v>0</v>
      </c>
      <c r="AA169">
        <v>0</v>
      </c>
      <c r="AB169">
        <v>0</v>
      </c>
      <c r="AC169">
        <v>9543.3799999999992</v>
      </c>
      <c r="AD169">
        <v>82040</v>
      </c>
      <c r="AE169">
        <v>1513036.6</v>
      </c>
      <c r="AF169">
        <v>130097.73</v>
      </c>
      <c r="AG169">
        <v>208156.37</v>
      </c>
      <c r="AH169">
        <v>41631.269999999997</v>
      </c>
      <c r="AI169">
        <v>36427.360000000001</v>
      </c>
      <c r="AJ169">
        <v>0</v>
      </c>
      <c r="AK169">
        <v>31223.46</v>
      </c>
      <c r="AL169">
        <v>20815.64</v>
      </c>
      <c r="AM169">
        <v>26019.55</v>
      </c>
      <c r="AN169">
        <v>31223.46</v>
      </c>
      <c r="AO169">
        <v>33825.410000000003</v>
      </c>
      <c r="AP169">
        <v>52039.09</v>
      </c>
      <c r="AQ169">
        <v>37728.339999999997</v>
      </c>
      <c r="AR169">
        <v>13009.77</v>
      </c>
      <c r="AS169">
        <v>52039.09</v>
      </c>
      <c r="AT169">
        <v>130097.73</v>
      </c>
      <c r="AU169">
        <v>5126.12</v>
      </c>
      <c r="AV169">
        <v>19514.66</v>
      </c>
      <c r="AW169">
        <v>23417.59</v>
      </c>
      <c r="AX169">
        <v>5203.91</v>
      </c>
      <c r="AY169">
        <v>0</v>
      </c>
      <c r="AZ169">
        <v>20815.64</v>
      </c>
      <c r="BA169">
        <v>4895</v>
      </c>
      <c r="BB169">
        <v>5203.91</v>
      </c>
      <c r="BC169">
        <v>7805.86</v>
      </c>
      <c r="BD169">
        <v>130097.73</v>
      </c>
      <c r="BE169">
        <v>6504.89</v>
      </c>
      <c r="BF169">
        <v>26019.55</v>
      </c>
      <c r="BG169">
        <v>0</v>
      </c>
      <c r="BH169">
        <v>0</v>
      </c>
      <c r="BI169">
        <v>1393.04</v>
      </c>
      <c r="BJ169">
        <v>0</v>
      </c>
      <c r="BK169">
        <v>0</v>
      </c>
      <c r="BL169">
        <v>9374.4</v>
      </c>
      <c r="BM169">
        <v>0</v>
      </c>
      <c r="BN169">
        <v>1393.04</v>
      </c>
      <c r="BO169">
        <v>1000</v>
      </c>
      <c r="BP169">
        <v>0</v>
      </c>
      <c r="BQ169">
        <v>9374.4</v>
      </c>
      <c r="BR169">
        <v>0</v>
      </c>
      <c r="BS169">
        <v>15829.72</v>
      </c>
      <c r="BT169" t="s">
        <v>454</v>
      </c>
      <c r="BU169" s="381">
        <v>46867.96</v>
      </c>
      <c r="BV169" s="381">
        <v>0</v>
      </c>
      <c r="BW169" s="381">
        <v>0</v>
      </c>
      <c r="BX169" s="259">
        <v>0</v>
      </c>
      <c r="BY169" s="259">
        <v>0</v>
      </c>
      <c r="BZ169" s="259">
        <v>0</v>
      </c>
      <c r="CA169">
        <v>2608678</v>
      </c>
      <c r="CB169">
        <v>2613368.77</v>
      </c>
      <c r="CC169">
        <v>10767.44</v>
      </c>
      <c r="CD169">
        <v>25204.12</v>
      </c>
      <c r="CE169">
        <v>46867.96</v>
      </c>
      <c r="CI169" s="381">
        <v>86655</v>
      </c>
      <c r="CJ169" s="381">
        <v>0</v>
      </c>
      <c r="CL169" s="381">
        <f t="shared" si="55"/>
        <v>39787.040000000001</v>
      </c>
      <c r="CM169" s="381">
        <f t="shared" si="56"/>
        <v>0</v>
      </c>
      <c r="CO169" s="381">
        <v>160539</v>
      </c>
      <c r="CP169" s="381">
        <v>0</v>
      </c>
      <c r="CR169" s="381">
        <f>CL169</f>
        <v>39787.040000000001</v>
      </c>
    </row>
    <row r="170" spans="1:99">
      <c r="A170">
        <v>3303016</v>
      </c>
      <c r="B170">
        <v>3016</v>
      </c>
      <c r="C170">
        <v>43178</v>
      </c>
      <c r="D170">
        <v>92217</v>
      </c>
      <c r="E170" t="s">
        <v>5884</v>
      </c>
      <c r="F170">
        <v>486509.1</v>
      </c>
      <c r="G170">
        <v>0</v>
      </c>
      <c r="H170">
        <v>26613.88</v>
      </c>
      <c r="I170">
        <v>1315527.46</v>
      </c>
      <c r="J170">
        <v>0</v>
      </c>
      <c r="K170">
        <v>61168.75</v>
      </c>
      <c r="L170">
        <v>0</v>
      </c>
      <c r="M170">
        <v>173145.5</v>
      </c>
      <c r="N170">
        <v>2600</v>
      </c>
      <c r="O170">
        <v>0</v>
      </c>
      <c r="P170">
        <v>0</v>
      </c>
      <c r="Q170">
        <v>208809.97</v>
      </c>
      <c r="R170">
        <v>5093.1499999999996</v>
      </c>
      <c r="S170">
        <v>0</v>
      </c>
      <c r="T170">
        <v>0</v>
      </c>
      <c r="U170">
        <v>1735</v>
      </c>
      <c r="V170">
        <v>0</v>
      </c>
      <c r="X170">
        <v>0</v>
      </c>
      <c r="Y170">
        <v>0</v>
      </c>
      <c r="Z170">
        <v>0</v>
      </c>
      <c r="AA170">
        <v>0</v>
      </c>
      <c r="AB170">
        <v>0</v>
      </c>
      <c r="AC170">
        <v>21423.119999999999</v>
      </c>
      <c r="AD170">
        <v>36737</v>
      </c>
      <c r="AE170">
        <v>1041216.87</v>
      </c>
      <c r="AF170">
        <v>89528.54</v>
      </c>
      <c r="AG170">
        <v>143245.66</v>
      </c>
      <c r="AH170">
        <v>28649.13</v>
      </c>
      <c r="AI170">
        <v>25067.99</v>
      </c>
      <c r="AJ170">
        <v>0</v>
      </c>
      <c r="AK170">
        <v>21486.85</v>
      </c>
      <c r="AL170">
        <v>14324.57</v>
      </c>
      <c r="AM170">
        <v>17905.71</v>
      </c>
      <c r="AN170">
        <v>21486.85</v>
      </c>
      <c r="AO170">
        <v>23277.42</v>
      </c>
      <c r="AP170">
        <v>35811.410000000003</v>
      </c>
      <c r="AQ170">
        <v>25963.279999999999</v>
      </c>
      <c r="AR170">
        <v>8952.85</v>
      </c>
      <c r="AS170">
        <v>35811.410000000003</v>
      </c>
      <c r="AT170">
        <v>89528.54</v>
      </c>
      <c r="AU170">
        <v>14919.48</v>
      </c>
      <c r="AV170">
        <v>13429.28</v>
      </c>
      <c r="AW170">
        <v>16115.14</v>
      </c>
      <c r="AX170">
        <v>3581.14</v>
      </c>
      <c r="AY170">
        <v>0</v>
      </c>
      <c r="AZ170">
        <v>14324.57</v>
      </c>
      <c r="BA170">
        <v>4895</v>
      </c>
      <c r="BB170">
        <v>3581.14</v>
      </c>
      <c r="BC170">
        <v>5371.71</v>
      </c>
      <c r="BD170">
        <v>89528.54</v>
      </c>
      <c r="BE170">
        <v>4476.43</v>
      </c>
      <c r="BF170">
        <v>17905.669999999998</v>
      </c>
      <c r="BG170">
        <v>0</v>
      </c>
      <c r="BH170">
        <v>0</v>
      </c>
      <c r="BI170">
        <v>0.37</v>
      </c>
      <c r="BJ170">
        <v>0</v>
      </c>
      <c r="BK170">
        <v>0</v>
      </c>
      <c r="BL170">
        <v>6283.75</v>
      </c>
      <c r="BM170">
        <v>0</v>
      </c>
      <c r="BN170">
        <v>0.37</v>
      </c>
      <c r="BO170">
        <v>1000</v>
      </c>
      <c r="BP170">
        <v>0</v>
      </c>
      <c r="BQ170">
        <v>0</v>
      </c>
      <c r="BR170">
        <v>18886</v>
      </c>
      <c r="BS170">
        <v>14012</v>
      </c>
      <c r="BT170" t="s">
        <v>455</v>
      </c>
      <c r="BU170" s="381">
        <v>502363.5</v>
      </c>
      <c r="BV170" s="381">
        <v>0</v>
      </c>
      <c r="BW170" s="381">
        <v>0</v>
      </c>
      <c r="BX170" s="259">
        <v>0</v>
      </c>
      <c r="BY170" s="259">
        <v>0</v>
      </c>
      <c r="BZ170" s="259">
        <v>0</v>
      </c>
      <c r="CA170">
        <v>1826239.95</v>
      </c>
      <c r="CB170">
        <v>1810385.55</v>
      </c>
      <c r="CC170">
        <v>6284.12</v>
      </c>
      <c r="CD170">
        <v>32898</v>
      </c>
      <c r="CE170">
        <v>502363.5</v>
      </c>
      <c r="CI170" s="381">
        <v>502363.49999999994</v>
      </c>
      <c r="CJ170" s="381">
        <v>0</v>
      </c>
      <c r="CL170" s="381">
        <f t="shared" si="55"/>
        <v>0</v>
      </c>
      <c r="CM170" s="381">
        <f t="shared" si="56"/>
        <v>0</v>
      </c>
      <c r="CO170" s="381">
        <v>573548.19999999995</v>
      </c>
      <c r="CP170" s="381">
        <v>1316.25</v>
      </c>
      <c r="CR170" s="381"/>
    </row>
    <row r="171" spans="1:99">
      <c r="A171">
        <v>3303346</v>
      </c>
      <c r="B171">
        <v>3346</v>
      </c>
      <c r="C171">
        <v>43042</v>
      </c>
      <c r="D171">
        <v>92160</v>
      </c>
      <c r="E171" t="s">
        <v>5885</v>
      </c>
      <c r="F171">
        <v>-263959</v>
      </c>
      <c r="G171">
        <v>0</v>
      </c>
      <c r="H171">
        <v>0</v>
      </c>
      <c r="I171">
        <v>1183806.8999999999</v>
      </c>
      <c r="J171">
        <v>0</v>
      </c>
      <c r="K171">
        <v>48638.23</v>
      </c>
      <c r="L171">
        <v>0</v>
      </c>
      <c r="M171">
        <v>106171</v>
      </c>
      <c r="N171">
        <v>0</v>
      </c>
      <c r="O171">
        <v>0</v>
      </c>
      <c r="P171">
        <v>0</v>
      </c>
      <c r="Q171">
        <v>49324.88</v>
      </c>
      <c r="R171">
        <v>0</v>
      </c>
      <c r="S171">
        <v>0</v>
      </c>
      <c r="T171">
        <v>0</v>
      </c>
      <c r="U171">
        <v>0</v>
      </c>
      <c r="V171">
        <v>4060</v>
      </c>
      <c r="X171">
        <v>0</v>
      </c>
      <c r="Y171">
        <v>0</v>
      </c>
      <c r="Z171">
        <v>0</v>
      </c>
      <c r="AA171">
        <v>0</v>
      </c>
      <c r="AB171">
        <v>0</v>
      </c>
      <c r="AC171">
        <v>29271.88</v>
      </c>
      <c r="AD171">
        <v>38091</v>
      </c>
      <c r="AE171">
        <v>1300721.57</v>
      </c>
      <c r="AF171">
        <v>111841.92</v>
      </c>
      <c r="AG171">
        <v>178947.08</v>
      </c>
      <c r="AH171">
        <v>35789.42</v>
      </c>
      <c r="AI171">
        <v>31315.74</v>
      </c>
      <c r="AJ171">
        <v>0</v>
      </c>
      <c r="AK171">
        <v>26842.06</v>
      </c>
      <c r="AL171">
        <v>17894.71</v>
      </c>
      <c r="AM171">
        <v>22368.38</v>
      </c>
      <c r="AN171">
        <v>26842.06</v>
      </c>
      <c r="AO171">
        <v>29078.9</v>
      </c>
      <c r="AP171">
        <v>44736.77</v>
      </c>
      <c r="AQ171">
        <v>32434.16</v>
      </c>
      <c r="AR171">
        <v>11184.19</v>
      </c>
      <c r="AS171">
        <v>44736.77</v>
      </c>
      <c r="AT171">
        <v>111841.92</v>
      </c>
      <c r="AU171">
        <v>7128.45</v>
      </c>
      <c r="AV171">
        <v>16776.29</v>
      </c>
      <c r="AW171">
        <v>20131.55</v>
      </c>
      <c r="AX171">
        <v>4473.68</v>
      </c>
      <c r="AY171">
        <v>0</v>
      </c>
      <c r="AZ171">
        <v>17894.71</v>
      </c>
      <c r="BA171">
        <v>4895</v>
      </c>
      <c r="BB171">
        <v>4473.68</v>
      </c>
      <c r="BC171">
        <v>6710.52</v>
      </c>
      <c r="BD171">
        <v>111841.92</v>
      </c>
      <c r="BE171">
        <v>5592.1</v>
      </c>
      <c r="BF171">
        <v>22368.38</v>
      </c>
      <c r="BG171">
        <v>0</v>
      </c>
      <c r="BH171">
        <v>0</v>
      </c>
      <c r="BI171">
        <v>0</v>
      </c>
      <c r="BJ171">
        <v>0</v>
      </c>
      <c r="BK171">
        <v>0</v>
      </c>
      <c r="BL171">
        <v>6616.35</v>
      </c>
      <c r="BM171">
        <v>0</v>
      </c>
      <c r="BN171">
        <v>0</v>
      </c>
      <c r="BO171">
        <v>1000</v>
      </c>
      <c r="BP171">
        <v>0</v>
      </c>
      <c r="BQ171">
        <v>6616.35</v>
      </c>
      <c r="BR171">
        <v>0</v>
      </c>
      <c r="BS171">
        <v>0</v>
      </c>
      <c r="BT171" t="s">
        <v>456</v>
      </c>
      <c r="BU171" s="381">
        <v>0</v>
      </c>
      <c r="BV171" s="381">
        <v>-1053457.02</v>
      </c>
      <c r="BW171" s="381">
        <v>0</v>
      </c>
      <c r="BX171" s="259">
        <v>0</v>
      </c>
      <c r="BY171" s="259">
        <v>0</v>
      </c>
      <c r="BZ171" s="259">
        <v>0</v>
      </c>
      <c r="CA171">
        <v>1459363.89</v>
      </c>
      <c r="CB171">
        <v>2248861.9300000002</v>
      </c>
      <c r="CC171">
        <v>6616.35</v>
      </c>
      <c r="CD171">
        <v>6616.35</v>
      </c>
      <c r="CE171">
        <v>-1053457.02</v>
      </c>
      <c r="CI171" s="381">
        <v>-494122.42443226755</v>
      </c>
      <c r="CJ171" s="381">
        <v>0</v>
      </c>
      <c r="CL171" s="381">
        <f t="shared" si="55"/>
        <v>559334.59556773247</v>
      </c>
      <c r="CM171" s="381">
        <f t="shared" si="56"/>
        <v>0</v>
      </c>
      <c r="CO171" s="381">
        <v>0</v>
      </c>
      <c r="CP171" s="381">
        <v>0</v>
      </c>
      <c r="CR171" s="381">
        <f>CL171</f>
        <v>559334.59556773247</v>
      </c>
    </row>
    <row r="172" spans="1:99">
      <c r="A172">
        <v>3304606</v>
      </c>
      <c r="B172">
        <v>4606</v>
      </c>
      <c r="C172">
        <v>43147</v>
      </c>
      <c r="D172">
        <v>92154</v>
      </c>
      <c r="E172" t="s">
        <v>5886</v>
      </c>
      <c r="F172">
        <v>372856.9</v>
      </c>
      <c r="G172">
        <v>0</v>
      </c>
      <c r="H172">
        <v>0</v>
      </c>
      <c r="I172">
        <v>5511896.5899999999</v>
      </c>
      <c r="J172">
        <v>1105236</v>
      </c>
      <c r="K172">
        <v>46505.64</v>
      </c>
      <c r="L172">
        <v>0</v>
      </c>
      <c r="M172">
        <v>267356</v>
      </c>
      <c r="N172">
        <v>11061.23</v>
      </c>
      <c r="O172">
        <v>0</v>
      </c>
      <c r="P172">
        <v>0</v>
      </c>
      <c r="Q172">
        <v>139632.32000000001</v>
      </c>
      <c r="R172">
        <v>0</v>
      </c>
      <c r="S172">
        <v>0</v>
      </c>
      <c r="T172">
        <v>0</v>
      </c>
      <c r="U172">
        <v>249564.18</v>
      </c>
      <c r="V172">
        <v>0</v>
      </c>
      <c r="X172">
        <v>0</v>
      </c>
      <c r="Y172">
        <v>0</v>
      </c>
      <c r="Z172">
        <v>0</v>
      </c>
      <c r="AA172">
        <v>0</v>
      </c>
      <c r="AB172">
        <v>0</v>
      </c>
      <c r="AC172">
        <v>95939.25</v>
      </c>
      <c r="AD172">
        <v>0</v>
      </c>
      <c r="AE172">
        <v>4265667.3</v>
      </c>
      <c r="AF172">
        <v>367729.94</v>
      </c>
      <c r="AG172">
        <v>588367.9</v>
      </c>
      <c r="AH172">
        <v>117673.58</v>
      </c>
      <c r="AI172">
        <v>102964.38</v>
      </c>
      <c r="AJ172">
        <v>0</v>
      </c>
      <c r="AK172">
        <v>88255.19</v>
      </c>
      <c r="AL172">
        <v>58836.79</v>
      </c>
      <c r="AM172">
        <v>73545.990000000005</v>
      </c>
      <c r="AN172">
        <v>88255.19</v>
      </c>
      <c r="AO172">
        <v>95609.78</v>
      </c>
      <c r="AP172">
        <v>147091.98000000001</v>
      </c>
      <c r="AQ172">
        <v>106641.68</v>
      </c>
      <c r="AR172">
        <v>36772.99</v>
      </c>
      <c r="AS172">
        <v>147091.98000000001</v>
      </c>
      <c r="AT172">
        <v>367729.94</v>
      </c>
      <c r="AU172">
        <v>22228.99</v>
      </c>
      <c r="AV172">
        <v>55159.49</v>
      </c>
      <c r="AW172">
        <v>66191.39</v>
      </c>
      <c r="AX172">
        <v>14709.2</v>
      </c>
      <c r="AY172">
        <v>11031.9</v>
      </c>
      <c r="AZ172">
        <v>58836.79</v>
      </c>
      <c r="BA172">
        <v>4895</v>
      </c>
      <c r="BB172">
        <v>14709.2</v>
      </c>
      <c r="BC172">
        <v>22063.8</v>
      </c>
      <c r="BD172">
        <v>367729.94</v>
      </c>
      <c r="BE172">
        <v>18386.5</v>
      </c>
      <c r="BF172">
        <v>73545.97</v>
      </c>
      <c r="BG172">
        <v>0</v>
      </c>
      <c r="BH172">
        <v>0</v>
      </c>
      <c r="BI172">
        <v>0</v>
      </c>
      <c r="BJ172">
        <v>0</v>
      </c>
      <c r="BK172">
        <v>0</v>
      </c>
      <c r="BL172">
        <v>23662.799999999999</v>
      </c>
      <c r="BM172">
        <v>0</v>
      </c>
      <c r="BN172">
        <v>0</v>
      </c>
      <c r="BO172">
        <v>1000</v>
      </c>
      <c r="BP172">
        <v>0</v>
      </c>
      <c r="BQ172">
        <v>23662.799999999999</v>
      </c>
      <c r="BR172">
        <v>0</v>
      </c>
      <c r="BS172">
        <v>0</v>
      </c>
      <c r="BT172" t="s">
        <v>457</v>
      </c>
      <c r="BU172" s="381">
        <v>418325.33</v>
      </c>
      <c r="BV172" s="381">
        <v>0</v>
      </c>
      <c r="BW172" s="381">
        <v>0</v>
      </c>
      <c r="BX172" s="259">
        <v>0</v>
      </c>
      <c r="BY172" s="259">
        <v>0</v>
      </c>
      <c r="BZ172" s="259">
        <v>0</v>
      </c>
      <c r="CA172">
        <v>7427191.21</v>
      </c>
      <c r="CB172">
        <v>7381722.7800000003</v>
      </c>
      <c r="CC172">
        <v>23662.799999999999</v>
      </c>
      <c r="CD172">
        <v>23662.799999999999</v>
      </c>
      <c r="CE172">
        <v>418325.33</v>
      </c>
      <c r="CI172" s="381">
        <v>418325.32999999996</v>
      </c>
      <c r="CJ172" s="381">
        <v>0</v>
      </c>
      <c r="CL172" s="381">
        <f t="shared" si="55"/>
        <v>0</v>
      </c>
      <c r="CM172" s="381">
        <f t="shared" si="56"/>
        <v>0</v>
      </c>
      <c r="CO172" s="381">
        <v>234294.17000000074</v>
      </c>
      <c r="CP172" s="381">
        <v>0</v>
      </c>
      <c r="CR172" s="381"/>
    </row>
    <row r="173" spans="1:99">
      <c r="A173">
        <v>3303385</v>
      </c>
      <c r="B173">
        <v>3385</v>
      </c>
      <c r="C173">
        <v>43001</v>
      </c>
      <c r="D173">
        <v>92189</v>
      </c>
      <c r="E173" t="s">
        <v>5887</v>
      </c>
      <c r="F173">
        <v>157295.1</v>
      </c>
      <c r="G173">
        <v>0</v>
      </c>
      <c r="H173">
        <v>0</v>
      </c>
      <c r="I173">
        <v>1152108.95</v>
      </c>
      <c r="J173">
        <v>0</v>
      </c>
      <c r="K173">
        <v>20755.5</v>
      </c>
      <c r="L173">
        <v>0</v>
      </c>
      <c r="M173">
        <v>135965</v>
      </c>
      <c r="N173">
        <v>6980</v>
      </c>
      <c r="O173">
        <v>0</v>
      </c>
      <c r="P173">
        <v>0</v>
      </c>
      <c r="Q173">
        <v>69793.929999999993</v>
      </c>
      <c r="R173">
        <v>0</v>
      </c>
      <c r="S173">
        <v>0</v>
      </c>
      <c r="T173">
        <v>0</v>
      </c>
      <c r="U173">
        <v>15627.92</v>
      </c>
      <c r="V173">
        <v>0</v>
      </c>
      <c r="X173">
        <v>0</v>
      </c>
      <c r="Y173">
        <v>0</v>
      </c>
      <c r="Z173">
        <v>0</v>
      </c>
      <c r="AA173">
        <v>0</v>
      </c>
      <c r="AB173">
        <v>0</v>
      </c>
      <c r="AC173">
        <v>21775.63</v>
      </c>
      <c r="AD173">
        <v>43101</v>
      </c>
      <c r="AE173">
        <v>841169.03</v>
      </c>
      <c r="AF173">
        <v>72327.520000000004</v>
      </c>
      <c r="AG173">
        <v>115724.03</v>
      </c>
      <c r="AH173">
        <v>23144.81</v>
      </c>
      <c r="AI173">
        <v>20251.7</v>
      </c>
      <c r="AJ173">
        <v>0</v>
      </c>
      <c r="AK173">
        <v>17358.599999999999</v>
      </c>
      <c r="AL173">
        <v>11572.4</v>
      </c>
      <c r="AM173">
        <v>14465.5</v>
      </c>
      <c r="AN173">
        <v>17358.599999999999</v>
      </c>
      <c r="AO173">
        <v>18805.150000000001</v>
      </c>
      <c r="AP173">
        <v>28931.01</v>
      </c>
      <c r="AQ173">
        <v>20974.98</v>
      </c>
      <c r="AR173">
        <v>7232.75</v>
      </c>
      <c r="AS173">
        <v>28931.01</v>
      </c>
      <c r="AT173">
        <v>72327.520000000004</v>
      </c>
      <c r="AU173">
        <v>1693.98</v>
      </c>
      <c r="AV173">
        <v>10849.13</v>
      </c>
      <c r="AW173">
        <v>13018.95</v>
      </c>
      <c r="AX173">
        <v>2893.1</v>
      </c>
      <c r="AY173">
        <v>0</v>
      </c>
      <c r="AZ173">
        <v>11572.4</v>
      </c>
      <c r="BA173">
        <v>0</v>
      </c>
      <c r="BB173">
        <v>2893.1</v>
      </c>
      <c r="BC173">
        <v>4339.6499999999996</v>
      </c>
      <c r="BD173">
        <v>72327.520000000004</v>
      </c>
      <c r="BE173">
        <v>3616.38</v>
      </c>
      <c r="BF173">
        <v>14465.5</v>
      </c>
      <c r="BG173">
        <v>0</v>
      </c>
      <c r="BH173">
        <v>0</v>
      </c>
      <c r="BI173">
        <v>0</v>
      </c>
      <c r="BJ173">
        <v>0</v>
      </c>
      <c r="BK173">
        <v>0</v>
      </c>
      <c r="BL173">
        <v>6871.5</v>
      </c>
      <c r="BM173">
        <v>0</v>
      </c>
      <c r="BN173">
        <v>0</v>
      </c>
      <c r="BO173">
        <v>1000</v>
      </c>
      <c r="BP173">
        <v>0</v>
      </c>
      <c r="BQ173">
        <v>6871.5</v>
      </c>
      <c r="BR173">
        <v>0</v>
      </c>
      <c r="BS173">
        <v>0</v>
      </c>
      <c r="BT173">
        <v>0</v>
      </c>
      <c r="BU173" s="381">
        <v>175158.71</v>
      </c>
      <c r="BV173" s="381">
        <v>0</v>
      </c>
      <c r="BW173" s="381">
        <v>0</v>
      </c>
      <c r="BX173" s="259">
        <v>0</v>
      </c>
      <c r="BY173" s="259">
        <v>0</v>
      </c>
      <c r="BZ173" s="259">
        <v>0</v>
      </c>
      <c r="CA173">
        <v>1466107.93</v>
      </c>
      <c r="CB173">
        <v>1448244.32</v>
      </c>
      <c r="CC173">
        <v>6871.5</v>
      </c>
      <c r="CD173">
        <v>6871.5</v>
      </c>
      <c r="CE173">
        <v>175158.71</v>
      </c>
      <c r="CI173" s="381">
        <v>0</v>
      </c>
      <c r="CJ173" s="381">
        <v>0</v>
      </c>
      <c r="CL173" s="381">
        <f t="shared" si="55"/>
        <v>-175158.71</v>
      </c>
      <c r="CM173" s="381">
        <f t="shared" si="56"/>
        <v>0</v>
      </c>
      <c r="CO173" s="381">
        <v>0</v>
      </c>
      <c r="CP173" s="381">
        <v>0</v>
      </c>
      <c r="CR173" s="381"/>
      <c r="CS173" s="381">
        <f>CL173</f>
        <v>-175158.71</v>
      </c>
    </row>
    <row r="174" spans="1:99">
      <c r="A174">
        <v>3303428</v>
      </c>
      <c r="B174">
        <v>3428</v>
      </c>
      <c r="C174">
        <v>43122</v>
      </c>
      <c r="D174">
        <v>75832</v>
      </c>
      <c r="E174" t="s">
        <v>5888</v>
      </c>
      <c r="F174">
        <v>275382.40000000002</v>
      </c>
      <c r="G174">
        <v>0</v>
      </c>
      <c r="H174">
        <v>8524.25</v>
      </c>
      <c r="I174">
        <v>2244510.94</v>
      </c>
      <c r="J174">
        <v>0</v>
      </c>
      <c r="K174">
        <v>71496.25</v>
      </c>
      <c r="L174">
        <v>0</v>
      </c>
      <c r="M174">
        <v>121370.5</v>
      </c>
      <c r="N174">
        <v>6513.86</v>
      </c>
      <c r="O174">
        <v>0</v>
      </c>
      <c r="P174">
        <v>0</v>
      </c>
      <c r="Q174">
        <v>107369.45</v>
      </c>
      <c r="R174">
        <v>46668.65</v>
      </c>
      <c r="S174">
        <v>0</v>
      </c>
      <c r="T174">
        <v>0</v>
      </c>
      <c r="U174">
        <v>43210.91</v>
      </c>
      <c r="V174">
        <v>0</v>
      </c>
      <c r="X174">
        <v>0</v>
      </c>
      <c r="Y174">
        <v>0</v>
      </c>
      <c r="Z174">
        <v>0</v>
      </c>
      <c r="AA174">
        <v>0</v>
      </c>
      <c r="AB174">
        <v>0</v>
      </c>
      <c r="AC174">
        <v>19455.45</v>
      </c>
      <c r="AD174">
        <v>79914</v>
      </c>
      <c r="AE174">
        <v>1673328.22</v>
      </c>
      <c r="AF174">
        <v>143880.32999999999</v>
      </c>
      <c r="AG174">
        <v>230208.53</v>
      </c>
      <c r="AH174">
        <v>46041.71</v>
      </c>
      <c r="AI174">
        <v>40286.49</v>
      </c>
      <c r="AJ174">
        <v>0</v>
      </c>
      <c r="AK174">
        <v>34531.279999999999</v>
      </c>
      <c r="AL174">
        <v>23020.85</v>
      </c>
      <c r="AM174">
        <v>28776.07</v>
      </c>
      <c r="AN174">
        <v>34531.279999999999</v>
      </c>
      <c r="AO174">
        <v>37408.89</v>
      </c>
      <c r="AP174">
        <v>57552.13</v>
      </c>
      <c r="AQ174">
        <v>41725.300000000003</v>
      </c>
      <c r="AR174">
        <v>14388.03</v>
      </c>
      <c r="AS174">
        <v>57552.13</v>
      </c>
      <c r="AT174">
        <v>143880.32999999999</v>
      </c>
      <c r="AU174">
        <v>31594.19</v>
      </c>
      <c r="AV174">
        <v>21582.05</v>
      </c>
      <c r="AW174">
        <v>25898.46</v>
      </c>
      <c r="AX174">
        <v>5755.21</v>
      </c>
      <c r="AY174">
        <v>0</v>
      </c>
      <c r="AZ174">
        <v>23020.85</v>
      </c>
      <c r="BA174">
        <v>4895</v>
      </c>
      <c r="BB174">
        <v>5755.21</v>
      </c>
      <c r="BC174">
        <v>8632.82</v>
      </c>
      <c r="BD174">
        <v>143880.32999999999</v>
      </c>
      <c r="BE174">
        <v>7194.02</v>
      </c>
      <c r="BF174">
        <v>28776.05</v>
      </c>
      <c r="BG174">
        <v>0</v>
      </c>
      <c r="BH174">
        <v>0</v>
      </c>
      <c r="BI174">
        <v>0</v>
      </c>
      <c r="BJ174">
        <v>0</v>
      </c>
      <c r="BK174">
        <v>0</v>
      </c>
      <c r="BL174">
        <v>9768.06</v>
      </c>
      <c r="BM174">
        <v>0</v>
      </c>
      <c r="BN174">
        <v>0</v>
      </c>
      <c r="BO174">
        <v>1000</v>
      </c>
      <c r="BP174">
        <v>0</v>
      </c>
      <c r="BQ174">
        <v>9768.06</v>
      </c>
      <c r="BR174">
        <v>0</v>
      </c>
      <c r="BS174">
        <v>0</v>
      </c>
      <c r="BT174" t="s">
        <v>459</v>
      </c>
      <c r="BU174" s="381">
        <v>101796.65</v>
      </c>
      <c r="BV174" s="381">
        <v>0</v>
      </c>
      <c r="BW174" s="381">
        <v>8524.25</v>
      </c>
      <c r="BX174" s="259">
        <v>0</v>
      </c>
      <c r="BY174" s="259">
        <v>0</v>
      </c>
      <c r="BZ174" s="259">
        <v>0</v>
      </c>
      <c r="CA174">
        <v>2740510.01</v>
      </c>
      <c r="CB174">
        <v>2914095.76</v>
      </c>
      <c r="CC174">
        <v>9768.06</v>
      </c>
      <c r="CD174">
        <v>9768.06</v>
      </c>
      <c r="CE174">
        <v>110320.9</v>
      </c>
      <c r="CI174" s="381">
        <v>101797</v>
      </c>
      <c r="CJ174" s="381">
        <v>0</v>
      </c>
      <c r="CL174" s="381">
        <f t="shared" si="55"/>
        <v>0.35000000000582077</v>
      </c>
      <c r="CM174" s="381">
        <f t="shared" si="56"/>
        <v>-8524.25</v>
      </c>
      <c r="CO174" s="381">
        <v>13269</v>
      </c>
      <c r="CP174" s="381">
        <v>0</v>
      </c>
      <c r="CR174" s="381">
        <f t="shared" ref="CR174:CR176" si="65">CL174</f>
        <v>0.35000000000582077</v>
      </c>
      <c r="CT174" s="259">
        <f t="shared" ref="CT174:CT175" si="66">IF(CM174&gt;0,CM174,0)</f>
        <v>0</v>
      </c>
      <c r="CU174" s="259">
        <f t="shared" ref="CU174:CU175" si="67">IF(CM174&lt;0,CM174,0)</f>
        <v>-8524.25</v>
      </c>
    </row>
    <row r="175" spans="1:99">
      <c r="A175">
        <v>3303019</v>
      </c>
      <c r="B175">
        <v>3019</v>
      </c>
      <c r="C175">
        <v>43124</v>
      </c>
      <c r="D175">
        <v>92219</v>
      </c>
      <c r="E175" t="s">
        <v>5889</v>
      </c>
      <c r="F175">
        <v>543839.69999999995</v>
      </c>
      <c r="G175">
        <v>0</v>
      </c>
      <c r="H175">
        <v>66922.2</v>
      </c>
      <c r="I175">
        <v>2233044.29</v>
      </c>
      <c r="J175">
        <v>0</v>
      </c>
      <c r="K175">
        <v>201415.2</v>
      </c>
      <c r="L175">
        <v>0</v>
      </c>
      <c r="M175">
        <v>244060</v>
      </c>
      <c r="N175">
        <v>2400</v>
      </c>
      <c r="O175">
        <v>0</v>
      </c>
      <c r="P175">
        <v>0</v>
      </c>
      <c r="Q175">
        <v>89131.46</v>
      </c>
      <c r="R175">
        <v>0</v>
      </c>
      <c r="S175">
        <v>0</v>
      </c>
      <c r="T175">
        <v>0</v>
      </c>
      <c r="U175">
        <v>370.02</v>
      </c>
      <c r="V175">
        <v>0</v>
      </c>
      <c r="X175">
        <v>0</v>
      </c>
      <c r="Y175">
        <v>0</v>
      </c>
      <c r="Z175">
        <v>0</v>
      </c>
      <c r="AA175">
        <v>0</v>
      </c>
      <c r="AB175">
        <v>0</v>
      </c>
      <c r="AC175">
        <v>39176.33</v>
      </c>
      <c r="AD175">
        <v>69927</v>
      </c>
      <c r="AE175">
        <v>1701496.88</v>
      </c>
      <c r="AF175">
        <v>146302.39999999999</v>
      </c>
      <c r="AG175">
        <v>234083.84</v>
      </c>
      <c r="AH175">
        <v>46816.77</v>
      </c>
      <c r="AI175">
        <v>40964.67</v>
      </c>
      <c r="AJ175">
        <v>0</v>
      </c>
      <c r="AK175">
        <v>35112.58</v>
      </c>
      <c r="AL175">
        <v>23408.38</v>
      </c>
      <c r="AM175">
        <v>29260.48</v>
      </c>
      <c r="AN175">
        <v>35112.58</v>
      </c>
      <c r="AO175">
        <v>38038.620000000003</v>
      </c>
      <c r="AP175">
        <v>58520.959999999999</v>
      </c>
      <c r="AQ175">
        <v>42427.7</v>
      </c>
      <c r="AR175">
        <v>14630.24</v>
      </c>
      <c r="AS175">
        <v>58520.959999999999</v>
      </c>
      <c r="AT175">
        <v>146302.39999999999</v>
      </c>
      <c r="AU175">
        <v>27824.83</v>
      </c>
      <c r="AV175">
        <v>21945.360000000001</v>
      </c>
      <c r="AW175">
        <v>26334.43</v>
      </c>
      <c r="AX175">
        <v>5852.1</v>
      </c>
      <c r="AY175">
        <v>0</v>
      </c>
      <c r="AZ175">
        <v>23408.38</v>
      </c>
      <c r="BA175">
        <v>9372.7999999999993</v>
      </c>
      <c r="BB175">
        <v>5852.1</v>
      </c>
      <c r="BC175">
        <v>8778.14</v>
      </c>
      <c r="BD175">
        <v>146302.39999999999</v>
      </c>
      <c r="BE175">
        <v>7315.12</v>
      </c>
      <c r="BF175">
        <v>29260.45</v>
      </c>
      <c r="BG175">
        <v>0</v>
      </c>
      <c r="BH175">
        <v>0</v>
      </c>
      <c r="BI175">
        <v>36099.870000000003</v>
      </c>
      <c r="BJ175">
        <v>0</v>
      </c>
      <c r="BK175">
        <v>0</v>
      </c>
      <c r="BL175">
        <v>8646.25</v>
      </c>
      <c r="BM175">
        <v>0</v>
      </c>
      <c r="BN175">
        <v>36099.870000000003</v>
      </c>
      <c r="BO175">
        <v>1000</v>
      </c>
      <c r="BP175">
        <v>0</v>
      </c>
      <c r="BQ175">
        <v>0</v>
      </c>
      <c r="BR175">
        <v>14233</v>
      </c>
      <c r="BS175">
        <v>97435.32</v>
      </c>
      <c r="BT175" t="s">
        <v>460</v>
      </c>
      <c r="BU175" s="381">
        <v>424018.56</v>
      </c>
      <c r="BV175" s="381">
        <v>0</v>
      </c>
      <c r="BW175" s="381">
        <v>0</v>
      </c>
      <c r="BX175" s="259">
        <v>0</v>
      </c>
      <c r="BY175" s="259">
        <v>0</v>
      </c>
      <c r="BZ175" s="259">
        <v>0</v>
      </c>
      <c r="CA175">
        <v>2879524.3</v>
      </c>
      <c r="CB175">
        <v>2999345.44</v>
      </c>
      <c r="CC175">
        <v>44746.12</v>
      </c>
      <c r="CD175">
        <v>111668.32</v>
      </c>
      <c r="CE175">
        <v>424018.56</v>
      </c>
      <c r="CI175" s="381">
        <v>460123.00000000035</v>
      </c>
      <c r="CJ175" s="381">
        <v>30287.25</v>
      </c>
      <c r="CL175" s="381">
        <f t="shared" si="55"/>
        <v>36104.440000000352</v>
      </c>
      <c r="CM175" s="381">
        <f t="shared" si="56"/>
        <v>30287.25</v>
      </c>
      <c r="CO175" s="381">
        <v>402073.16000000003</v>
      </c>
      <c r="CP175" s="381">
        <v>1803.5</v>
      </c>
      <c r="CR175" s="381">
        <f t="shared" si="65"/>
        <v>36104.440000000352</v>
      </c>
      <c r="CT175" s="259">
        <f t="shared" si="66"/>
        <v>30287.25</v>
      </c>
      <c r="CU175" s="259">
        <f t="shared" si="67"/>
        <v>0</v>
      </c>
    </row>
    <row r="176" spans="1:99">
      <c r="A176">
        <v>3303365</v>
      </c>
      <c r="B176">
        <v>3365</v>
      </c>
      <c r="C176">
        <v>43031</v>
      </c>
      <c r="D176">
        <v>92176</v>
      </c>
      <c r="E176" t="s">
        <v>5890</v>
      </c>
      <c r="F176">
        <v>321922.8</v>
      </c>
      <c r="G176">
        <v>0</v>
      </c>
      <c r="H176">
        <v>0</v>
      </c>
      <c r="I176">
        <v>1076715.24</v>
      </c>
      <c r="J176">
        <v>0</v>
      </c>
      <c r="K176">
        <v>68101.25</v>
      </c>
      <c r="L176">
        <v>0</v>
      </c>
      <c r="M176">
        <v>63956.5</v>
      </c>
      <c r="N176">
        <v>1200</v>
      </c>
      <c r="O176">
        <v>0</v>
      </c>
      <c r="P176">
        <v>0</v>
      </c>
      <c r="Q176">
        <v>1207.46</v>
      </c>
      <c r="R176">
        <v>0</v>
      </c>
      <c r="S176">
        <v>0</v>
      </c>
      <c r="T176">
        <v>0</v>
      </c>
      <c r="U176">
        <v>31788.91</v>
      </c>
      <c r="V176">
        <v>0</v>
      </c>
      <c r="X176">
        <v>0</v>
      </c>
      <c r="Y176">
        <v>0</v>
      </c>
      <c r="Z176">
        <v>0</v>
      </c>
      <c r="AA176">
        <v>0</v>
      </c>
      <c r="AB176">
        <v>0</v>
      </c>
      <c r="AC176">
        <v>3771.5</v>
      </c>
      <c r="AD176">
        <v>50073</v>
      </c>
      <c r="AE176">
        <v>840285.18</v>
      </c>
      <c r="AF176">
        <v>72251.520000000004</v>
      </c>
      <c r="AG176">
        <v>115602.43</v>
      </c>
      <c r="AH176">
        <v>23120.49</v>
      </c>
      <c r="AI176">
        <v>20230.43</v>
      </c>
      <c r="AJ176">
        <v>0</v>
      </c>
      <c r="AK176">
        <v>17340.36</v>
      </c>
      <c r="AL176">
        <v>11560.24</v>
      </c>
      <c r="AM176">
        <v>14450.3</v>
      </c>
      <c r="AN176">
        <v>17340.36</v>
      </c>
      <c r="AO176">
        <v>18785.400000000001</v>
      </c>
      <c r="AP176">
        <v>28900.61</v>
      </c>
      <c r="AQ176">
        <v>20952.939999999999</v>
      </c>
      <c r="AR176">
        <v>7225.15</v>
      </c>
      <c r="AS176">
        <v>28900.61</v>
      </c>
      <c r="AT176">
        <v>72251.520000000004</v>
      </c>
      <c r="AU176">
        <v>3736.48</v>
      </c>
      <c r="AV176">
        <v>10837.73</v>
      </c>
      <c r="AW176">
        <v>13005.27</v>
      </c>
      <c r="AX176">
        <v>2890.06</v>
      </c>
      <c r="AY176">
        <v>0</v>
      </c>
      <c r="AZ176">
        <v>11560.24</v>
      </c>
      <c r="BA176">
        <v>4895</v>
      </c>
      <c r="BB176">
        <v>2890.06</v>
      </c>
      <c r="BC176">
        <v>4335.09</v>
      </c>
      <c r="BD176">
        <v>72251.520000000004</v>
      </c>
      <c r="BE176">
        <v>3612.58</v>
      </c>
      <c r="BF176">
        <v>14450.3</v>
      </c>
      <c r="BG176">
        <v>0</v>
      </c>
      <c r="BH176">
        <v>0</v>
      </c>
      <c r="BI176">
        <v>0</v>
      </c>
      <c r="BJ176">
        <v>0</v>
      </c>
      <c r="BK176">
        <v>0</v>
      </c>
      <c r="BL176">
        <v>6859.35</v>
      </c>
      <c r="BM176">
        <v>0</v>
      </c>
      <c r="BN176">
        <v>0</v>
      </c>
      <c r="BO176">
        <v>1000</v>
      </c>
      <c r="BP176">
        <v>0</v>
      </c>
      <c r="BQ176">
        <v>6859.35</v>
      </c>
      <c r="BR176">
        <v>0</v>
      </c>
      <c r="BS176">
        <v>0</v>
      </c>
      <c r="BT176" t="s">
        <v>461</v>
      </c>
      <c r="BU176" s="381">
        <v>165074.79</v>
      </c>
      <c r="BV176" s="381">
        <v>0</v>
      </c>
      <c r="BW176" s="381">
        <v>0</v>
      </c>
      <c r="BX176" s="259">
        <v>0</v>
      </c>
      <c r="BY176" s="259">
        <v>0</v>
      </c>
      <c r="BZ176" s="259">
        <v>0</v>
      </c>
      <c r="CA176">
        <v>1296813.8600000001</v>
      </c>
      <c r="CB176">
        <v>1453661.87</v>
      </c>
      <c r="CC176">
        <v>6859.35</v>
      </c>
      <c r="CD176">
        <v>6859.35</v>
      </c>
      <c r="CE176">
        <v>165074.79</v>
      </c>
      <c r="CI176" s="381">
        <v>165075</v>
      </c>
      <c r="CJ176" s="381">
        <v>0</v>
      </c>
      <c r="CL176" s="381">
        <f t="shared" si="55"/>
        <v>0.20999999999185093</v>
      </c>
      <c r="CM176" s="381">
        <f t="shared" si="56"/>
        <v>0</v>
      </c>
      <c r="CO176" s="381">
        <v>8204.4899999999907</v>
      </c>
      <c r="CP176" s="381">
        <v>0</v>
      </c>
      <c r="CR176" s="381">
        <f t="shared" si="65"/>
        <v>0.20999999999185093</v>
      </c>
    </row>
    <row r="177" spans="1:99">
      <c r="A177">
        <v>3301009</v>
      </c>
      <c r="B177">
        <v>1009</v>
      </c>
      <c r="C177">
        <v>43038</v>
      </c>
      <c r="D177">
        <v>92455</v>
      </c>
      <c r="E177" s="380" t="s">
        <v>5891</v>
      </c>
      <c r="F177">
        <v>-1222889</v>
      </c>
      <c r="G177">
        <v>0</v>
      </c>
      <c r="H177">
        <v>69559.19</v>
      </c>
      <c r="I177">
        <v>583804.1</v>
      </c>
      <c r="J177">
        <v>0</v>
      </c>
      <c r="K177">
        <v>12867.5</v>
      </c>
      <c r="L177">
        <v>0</v>
      </c>
      <c r="M177">
        <v>0</v>
      </c>
      <c r="N177">
        <v>0</v>
      </c>
      <c r="O177">
        <v>0</v>
      </c>
      <c r="P177">
        <v>0</v>
      </c>
      <c r="Q177">
        <v>167354.15</v>
      </c>
      <c r="R177">
        <v>0</v>
      </c>
      <c r="S177">
        <v>0</v>
      </c>
      <c r="T177">
        <v>0</v>
      </c>
      <c r="U177">
        <v>133155.32999999999</v>
      </c>
      <c r="V177">
        <v>0</v>
      </c>
      <c r="X177">
        <v>0</v>
      </c>
      <c r="Y177">
        <v>0</v>
      </c>
      <c r="Z177">
        <v>0</v>
      </c>
      <c r="AA177">
        <v>0</v>
      </c>
      <c r="AB177">
        <v>0</v>
      </c>
      <c r="AC177">
        <v>0</v>
      </c>
      <c r="AD177">
        <v>0</v>
      </c>
      <c r="AE177">
        <v>572260.28</v>
      </c>
      <c r="AF177">
        <v>49205.53</v>
      </c>
      <c r="AG177">
        <v>78728.84</v>
      </c>
      <c r="AH177">
        <v>15745.77</v>
      </c>
      <c r="AI177">
        <v>13777.55</v>
      </c>
      <c r="AJ177">
        <v>0</v>
      </c>
      <c r="AK177">
        <v>11809.33</v>
      </c>
      <c r="AL177">
        <v>7872.88</v>
      </c>
      <c r="AM177">
        <v>9841.11</v>
      </c>
      <c r="AN177">
        <v>11809.33</v>
      </c>
      <c r="AO177">
        <v>12793.44</v>
      </c>
      <c r="AP177">
        <v>19682.21</v>
      </c>
      <c r="AQ177">
        <v>14269.6</v>
      </c>
      <c r="AR177">
        <v>4920.55</v>
      </c>
      <c r="AS177">
        <v>19682.21</v>
      </c>
      <c r="AT177">
        <v>49205.53</v>
      </c>
      <c r="AU177">
        <v>0</v>
      </c>
      <c r="AV177">
        <v>7380.83</v>
      </c>
      <c r="AW177">
        <v>8856.99</v>
      </c>
      <c r="AX177">
        <v>1968.22</v>
      </c>
      <c r="AY177">
        <v>0</v>
      </c>
      <c r="AZ177">
        <v>7872.88</v>
      </c>
      <c r="BA177">
        <v>4895</v>
      </c>
      <c r="BB177">
        <v>1968.22</v>
      </c>
      <c r="BC177">
        <v>2952.33</v>
      </c>
      <c r="BD177">
        <v>49205.53</v>
      </c>
      <c r="BE177">
        <v>2460.2800000000002</v>
      </c>
      <c r="BF177">
        <v>9841.11</v>
      </c>
      <c r="BG177">
        <v>0</v>
      </c>
      <c r="BH177">
        <v>0</v>
      </c>
      <c r="BI177">
        <v>30314.01</v>
      </c>
      <c r="BJ177">
        <v>0</v>
      </c>
      <c r="BK177">
        <v>0</v>
      </c>
      <c r="BL177">
        <v>4816.75</v>
      </c>
      <c r="BM177">
        <v>99873.2</v>
      </c>
      <c r="BN177">
        <v>30314.01</v>
      </c>
      <c r="BO177">
        <v>1000</v>
      </c>
      <c r="BP177">
        <v>0</v>
      </c>
      <c r="BQ177">
        <v>4816.75</v>
      </c>
      <c r="BR177">
        <v>0</v>
      </c>
      <c r="BS177">
        <v>199746.4</v>
      </c>
      <c r="BT177" t="s">
        <v>462</v>
      </c>
      <c r="BU177" s="381">
        <v>0</v>
      </c>
      <c r="BV177" s="381">
        <v>-1345027.46</v>
      </c>
      <c r="BW177" s="381">
        <v>0</v>
      </c>
      <c r="BX177" s="259">
        <v>0</v>
      </c>
      <c r="BY177" s="259">
        <v>0</v>
      </c>
      <c r="BZ177" s="259">
        <v>0</v>
      </c>
      <c r="CA177">
        <v>897181.08</v>
      </c>
      <c r="CB177">
        <v>1019319.56</v>
      </c>
      <c r="CC177">
        <v>135003.96</v>
      </c>
      <c r="CD177">
        <v>204563.15</v>
      </c>
      <c r="CE177">
        <v>-1345027.46</v>
      </c>
      <c r="CI177" s="381">
        <v>-1225902.0499999998</v>
      </c>
      <c r="CJ177" s="381">
        <v>45316.3</v>
      </c>
      <c r="CL177" s="381">
        <f t="shared" si="55"/>
        <v>119125.41000000015</v>
      </c>
      <c r="CM177" s="381">
        <f t="shared" si="56"/>
        <v>45316.3</v>
      </c>
      <c r="CO177" s="381">
        <v>0</v>
      </c>
      <c r="CP177" s="381">
        <v>50214.05</v>
      </c>
      <c r="CR177" s="381">
        <f t="shared" ref="CR177:CR178" si="68">CL177</f>
        <v>119125.41000000015</v>
      </c>
      <c r="CT177" s="259">
        <f>IF(CM177&gt;0,CM177,0)</f>
        <v>45316.3</v>
      </c>
      <c r="CU177" s="259">
        <f>IF(CM177&lt;0,CM177,0)</f>
        <v>0</v>
      </c>
    </row>
    <row r="178" spans="1:99">
      <c r="A178">
        <v>3303310</v>
      </c>
      <c r="B178">
        <v>3310</v>
      </c>
      <c r="C178">
        <v>43002</v>
      </c>
      <c r="D178">
        <v>92227</v>
      </c>
      <c r="E178" t="s">
        <v>5892</v>
      </c>
      <c r="F178">
        <v>109002.2</v>
      </c>
      <c r="G178">
        <v>0</v>
      </c>
      <c r="H178">
        <v>1861.71</v>
      </c>
      <c r="I178">
        <v>1342581.55</v>
      </c>
      <c r="J178">
        <v>0</v>
      </c>
      <c r="K178">
        <v>49442.5</v>
      </c>
      <c r="L178">
        <v>0</v>
      </c>
      <c r="M178">
        <v>187316.5</v>
      </c>
      <c r="N178">
        <v>4656.93</v>
      </c>
      <c r="O178">
        <v>0</v>
      </c>
      <c r="P178">
        <v>0</v>
      </c>
      <c r="Q178">
        <v>2135.7399999999998</v>
      </c>
      <c r="R178">
        <v>0</v>
      </c>
      <c r="S178">
        <v>0</v>
      </c>
      <c r="T178">
        <v>0</v>
      </c>
      <c r="U178">
        <v>0</v>
      </c>
      <c r="V178">
        <v>4899.29</v>
      </c>
      <c r="X178">
        <v>0</v>
      </c>
      <c r="Y178">
        <v>0</v>
      </c>
      <c r="Z178">
        <v>0</v>
      </c>
      <c r="AA178">
        <v>0</v>
      </c>
      <c r="AB178">
        <v>0</v>
      </c>
      <c r="AC178">
        <v>30890</v>
      </c>
      <c r="AD178">
        <v>32154</v>
      </c>
      <c r="AE178">
        <v>1027826.2</v>
      </c>
      <c r="AF178">
        <v>88377.15</v>
      </c>
      <c r="AG178">
        <v>141403.43</v>
      </c>
      <c r="AH178">
        <v>28280.69</v>
      </c>
      <c r="AI178">
        <v>24745.599999999999</v>
      </c>
      <c r="AJ178">
        <v>0</v>
      </c>
      <c r="AK178">
        <v>21210.52</v>
      </c>
      <c r="AL178">
        <v>14140.34</v>
      </c>
      <c r="AM178">
        <v>17675.43</v>
      </c>
      <c r="AN178">
        <v>21210.52</v>
      </c>
      <c r="AO178">
        <v>22978.06</v>
      </c>
      <c r="AP178">
        <v>35350.86</v>
      </c>
      <c r="AQ178">
        <v>25629.37</v>
      </c>
      <c r="AR178">
        <v>8837.7099999999991</v>
      </c>
      <c r="AS178">
        <v>35350.86</v>
      </c>
      <c r="AT178">
        <v>88377.15</v>
      </c>
      <c r="AU178">
        <v>3974.98</v>
      </c>
      <c r="AV178">
        <v>13256.57</v>
      </c>
      <c r="AW178">
        <v>15907.89</v>
      </c>
      <c r="AX178">
        <v>3535.09</v>
      </c>
      <c r="AY178">
        <v>0</v>
      </c>
      <c r="AZ178">
        <v>14140.34</v>
      </c>
      <c r="BA178">
        <v>4895</v>
      </c>
      <c r="BB178">
        <v>3535.09</v>
      </c>
      <c r="BC178">
        <v>5302.63</v>
      </c>
      <c r="BD178">
        <v>88377.15</v>
      </c>
      <c r="BE178">
        <v>4418.8599999999997</v>
      </c>
      <c r="BF178">
        <v>17675.43</v>
      </c>
      <c r="BG178">
        <v>0</v>
      </c>
      <c r="BH178">
        <v>0</v>
      </c>
      <c r="BI178">
        <v>0</v>
      </c>
      <c r="BJ178">
        <v>0</v>
      </c>
      <c r="BK178">
        <v>0</v>
      </c>
      <c r="BL178">
        <v>6915.24</v>
      </c>
      <c r="BM178">
        <v>0</v>
      </c>
      <c r="BN178">
        <v>0</v>
      </c>
      <c r="BO178">
        <v>1000</v>
      </c>
      <c r="BP178">
        <v>0</v>
      </c>
      <c r="BQ178">
        <v>6915.24</v>
      </c>
      <c r="BR178">
        <v>0</v>
      </c>
      <c r="BS178">
        <v>1861.71</v>
      </c>
      <c r="BT178" t="s">
        <v>463</v>
      </c>
      <c r="BU178" s="381">
        <v>0</v>
      </c>
      <c r="BV178" s="381">
        <v>-13334.19</v>
      </c>
      <c r="BW178" s="381">
        <v>0</v>
      </c>
      <c r="BX178" s="259">
        <v>0</v>
      </c>
      <c r="BY178" s="259">
        <v>0</v>
      </c>
      <c r="BZ178" s="259">
        <v>0</v>
      </c>
      <c r="CA178">
        <v>1654076.51</v>
      </c>
      <c r="CB178">
        <v>1776412.92</v>
      </c>
      <c r="CC178">
        <v>6915.24</v>
      </c>
      <c r="CD178">
        <v>8776.9500000000007</v>
      </c>
      <c r="CE178">
        <v>-13334.19</v>
      </c>
      <c r="CI178" s="381">
        <v>-2553.3400000000256</v>
      </c>
      <c r="CJ178" s="381">
        <v>0</v>
      </c>
      <c r="CL178" s="381">
        <f t="shared" si="55"/>
        <v>10780.849999999975</v>
      </c>
      <c r="CM178" s="381">
        <f t="shared" si="56"/>
        <v>0</v>
      </c>
      <c r="CO178" s="381">
        <v>0</v>
      </c>
      <c r="CP178" s="381">
        <v>0</v>
      </c>
      <c r="CR178" s="381">
        <f t="shared" si="68"/>
        <v>10780.849999999975</v>
      </c>
    </row>
    <row r="179" spans="1:99">
      <c r="A179">
        <v>3302178</v>
      </c>
      <c r="B179">
        <v>2178</v>
      </c>
      <c r="C179">
        <v>43071</v>
      </c>
      <c r="D179">
        <v>92336</v>
      </c>
      <c r="E179" t="s">
        <v>5893</v>
      </c>
      <c r="F179">
        <v>50951.77</v>
      </c>
      <c r="G179">
        <v>0</v>
      </c>
      <c r="H179">
        <v>22195.69</v>
      </c>
      <c r="I179">
        <v>1412675.1</v>
      </c>
      <c r="J179">
        <v>0</v>
      </c>
      <c r="K179">
        <v>23703.75</v>
      </c>
      <c r="L179">
        <v>0</v>
      </c>
      <c r="M179">
        <v>141405.5</v>
      </c>
      <c r="N179">
        <v>0</v>
      </c>
      <c r="O179">
        <v>0</v>
      </c>
      <c r="P179">
        <v>0</v>
      </c>
      <c r="Q179">
        <v>65548.22</v>
      </c>
      <c r="R179">
        <v>0</v>
      </c>
      <c r="S179">
        <v>0</v>
      </c>
      <c r="T179">
        <v>0</v>
      </c>
      <c r="U179">
        <v>18401.38</v>
      </c>
      <c r="V179">
        <v>0</v>
      </c>
      <c r="X179">
        <v>0</v>
      </c>
      <c r="Y179">
        <v>0</v>
      </c>
      <c r="Z179">
        <v>0</v>
      </c>
      <c r="AA179">
        <v>0</v>
      </c>
      <c r="AB179">
        <v>0</v>
      </c>
      <c r="AC179">
        <v>9566.5</v>
      </c>
      <c r="AD179">
        <v>39838</v>
      </c>
      <c r="AE179">
        <v>961188.51</v>
      </c>
      <c r="AF179">
        <v>82647.34</v>
      </c>
      <c r="AG179">
        <v>132235.74</v>
      </c>
      <c r="AH179">
        <v>26447.15</v>
      </c>
      <c r="AI179">
        <v>23141.25</v>
      </c>
      <c r="AJ179">
        <v>0</v>
      </c>
      <c r="AK179">
        <v>19835.36</v>
      </c>
      <c r="AL179">
        <v>13223.57</v>
      </c>
      <c r="AM179">
        <v>16529.47</v>
      </c>
      <c r="AN179">
        <v>19835.36</v>
      </c>
      <c r="AO179">
        <v>21488.31</v>
      </c>
      <c r="AP179">
        <v>33058.93</v>
      </c>
      <c r="AQ179">
        <v>23967.73</v>
      </c>
      <c r="AR179">
        <v>8264.73</v>
      </c>
      <c r="AS179">
        <v>33058.93</v>
      </c>
      <c r="AT179">
        <v>82647.34</v>
      </c>
      <c r="AU179">
        <v>16400.14</v>
      </c>
      <c r="AV179">
        <v>12397.1</v>
      </c>
      <c r="AW179">
        <v>14876.52</v>
      </c>
      <c r="AX179">
        <v>3305.89</v>
      </c>
      <c r="AY179">
        <v>0</v>
      </c>
      <c r="AZ179">
        <v>13223.57</v>
      </c>
      <c r="BA179">
        <v>5175</v>
      </c>
      <c r="BB179">
        <v>3305.89</v>
      </c>
      <c r="BC179">
        <v>4958.84</v>
      </c>
      <c r="BD179">
        <v>82647.34</v>
      </c>
      <c r="BE179">
        <v>4132.37</v>
      </c>
      <c r="BF179">
        <v>16529.46</v>
      </c>
      <c r="BG179">
        <v>0</v>
      </c>
      <c r="BH179">
        <v>0</v>
      </c>
      <c r="BI179">
        <v>0</v>
      </c>
      <c r="BJ179">
        <v>0</v>
      </c>
      <c r="BK179">
        <v>0</v>
      </c>
      <c r="BL179">
        <v>6712.6</v>
      </c>
      <c r="BM179">
        <v>33816.11</v>
      </c>
      <c r="BN179">
        <v>0</v>
      </c>
      <c r="BO179">
        <v>1000</v>
      </c>
      <c r="BP179">
        <v>0</v>
      </c>
      <c r="BQ179">
        <v>0</v>
      </c>
      <c r="BR179">
        <v>7741.99</v>
      </c>
      <c r="BS179">
        <v>0</v>
      </c>
      <c r="BT179" t="s">
        <v>464</v>
      </c>
      <c r="BU179" s="381">
        <v>87568.38</v>
      </c>
      <c r="BV179" s="381">
        <v>0</v>
      </c>
      <c r="BW179" s="381">
        <v>54982.41</v>
      </c>
      <c r="BX179" s="259">
        <v>0</v>
      </c>
      <c r="BY179" s="259">
        <v>0</v>
      </c>
      <c r="BZ179" s="259">
        <v>0</v>
      </c>
      <c r="CA179">
        <v>1711138.45</v>
      </c>
      <c r="CB179">
        <v>1674521.84</v>
      </c>
      <c r="CC179">
        <v>40528.71</v>
      </c>
      <c r="CD179">
        <v>7741.99</v>
      </c>
      <c r="CE179">
        <v>142550.79</v>
      </c>
      <c r="CI179" s="381">
        <v>166792.00000000012</v>
      </c>
      <c r="CJ179" s="381">
        <v>1751.6000000000058</v>
      </c>
      <c r="CL179" s="381">
        <f t="shared" si="55"/>
        <v>79223.620000000112</v>
      </c>
      <c r="CM179" s="381">
        <f t="shared" si="56"/>
        <v>-53230.81</v>
      </c>
      <c r="CO179" s="381">
        <v>156528.46000000054</v>
      </c>
      <c r="CP179" s="381">
        <v>5090.400000000006</v>
      </c>
      <c r="CR179" s="381">
        <f>CL179</f>
        <v>79223.620000000112</v>
      </c>
      <c r="CT179" s="259">
        <f>IF(CM179&gt;0,CM179,0)</f>
        <v>0</v>
      </c>
      <c r="CU179" s="259">
        <f>IF(CM179&lt;0,CM179,0)</f>
        <v>-53230.81</v>
      </c>
    </row>
    <row r="180" spans="1:99">
      <c r="A180">
        <v>3302184</v>
      </c>
      <c r="B180">
        <v>2184</v>
      </c>
      <c r="C180">
        <v>43128</v>
      </c>
      <c r="D180">
        <v>92341</v>
      </c>
      <c r="E180" t="s">
        <v>5894</v>
      </c>
      <c r="F180">
        <v>763080.6</v>
      </c>
      <c r="G180">
        <v>0</v>
      </c>
      <c r="H180">
        <v>60772.51</v>
      </c>
      <c r="I180">
        <v>2252535.9900000002</v>
      </c>
      <c r="J180">
        <v>0</v>
      </c>
      <c r="K180">
        <v>72007.5</v>
      </c>
      <c r="L180">
        <v>0</v>
      </c>
      <c r="M180">
        <v>193516.5</v>
      </c>
      <c r="N180">
        <v>6856.93</v>
      </c>
      <c r="O180">
        <v>0</v>
      </c>
      <c r="P180">
        <v>0</v>
      </c>
      <c r="Q180">
        <v>70952.23</v>
      </c>
      <c r="R180">
        <v>0</v>
      </c>
      <c r="S180">
        <v>0</v>
      </c>
      <c r="T180">
        <v>0</v>
      </c>
      <c r="U180">
        <v>10757.82</v>
      </c>
      <c r="V180">
        <v>0</v>
      </c>
      <c r="X180">
        <v>0</v>
      </c>
      <c r="Y180">
        <v>0</v>
      </c>
      <c r="Z180">
        <v>0</v>
      </c>
      <c r="AA180">
        <v>0</v>
      </c>
      <c r="AB180">
        <v>0</v>
      </c>
      <c r="AC180">
        <v>32290</v>
      </c>
      <c r="AD180">
        <v>82480</v>
      </c>
      <c r="AE180">
        <v>1503678.55</v>
      </c>
      <c r="AF180">
        <v>129293.08</v>
      </c>
      <c r="AG180">
        <v>206868.93</v>
      </c>
      <c r="AH180">
        <v>41373.79</v>
      </c>
      <c r="AI180">
        <v>36202.06</v>
      </c>
      <c r="AJ180">
        <v>0</v>
      </c>
      <c r="AK180">
        <v>31030.34</v>
      </c>
      <c r="AL180">
        <v>20686.89</v>
      </c>
      <c r="AM180">
        <v>25858.62</v>
      </c>
      <c r="AN180">
        <v>31030.34</v>
      </c>
      <c r="AO180">
        <v>33616.199999999997</v>
      </c>
      <c r="AP180">
        <v>51717.23</v>
      </c>
      <c r="AQ180">
        <v>37494.99</v>
      </c>
      <c r="AR180">
        <v>12929.31</v>
      </c>
      <c r="AS180">
        <v>51717.23</v>
      </c>
      <c r="AT180">
        <v>129293.08</v>
      </c>
      <c r="AU180">
        <v>30739.81</v>
      </c>
      <c r="AV180">
        <v>19393.96</v>
      </c>
      <c r="AW180">
        <v>23272.75</v>
      </c>
      <c r="AX180">
        <v>5171.72</v>
      </c>
      <c r="AY180">
        <v>0</v>
      </c>
      <c r="AZ180">
        <v>20686.89</v>
      </c>
      <c r="BA180">
        <v>4895</v>
      </c>
      <c r="BB180">
        <v>5171.72</v>
      </c>
      <c r="BC180">
        <v>7757.58</v>
      </c>
      <c r="BD180">
        <v>129293.08</v>
      </c>
      <c r="BE180">
        <v>6464.65</v>
      </c>
      <c r="BF180">
        <v>25858.66</v>
      </c>
      <c r="BG180">
        <v>0</v>
      </c>
      <c r="BH180">
        <v>0</v>
      </c>
      <c r="BI180">
        <v>15993.44</v>
      </c>
      <c r="BJ180">
        <v>0</v>
      </c>
      <c r="BK180">
        <v>0</v>
      </c>
      <c r="BL180">
        <v>8846.5</v>
      </c>
      <c r="BM180">
        <v>0</v>
      </c>
      <c r="BN180">
        <v>15993.44</v>
      </c>
      <c r="BO180">
        <v>1000</v>
      </c>
      <c r="BP180">
        <v>0</v>
      </c>
      <c r="BQ180">
        <v>8846.5</v>
      </c>
      <c r="BR180">
        <v>7475</v>
      </c>
      <c r="BS180">
        <v>69290.95</v>
      </c>
      <c r="BT180" t="s">
        <v>465</v>
      </c>
      <c r="BU180" s="381">
        <v>846987.67</v>
      </c>
      <c r="BV180" s="381">
        <v>0</v>
      </c>
      <c r="BW180" s="381">
        <v>0</v>
      </c>
      <c r="BX180" s="259">
        <v>0</v>
      </c>
      <c r="BY180" s="259">
        <v>0</v>
      </c>
      <c r="BZ180" s="259">
        <v>0</v>
      </c>
      <c r="CA180">
        <v>2721396.97</v>
      </c>
      <c r="CB180">
        <v>2637489.9</v>
      </c>
      <c r="CC180">
        <v>24839.94</v>
      </c>
      <c r="CD180">
        <v>85612.45</v>
      </c>
      <c r="CE180">
        <v>846987.67</v>
      </c>
      <c r="CI180" s="381">
        <v>846987.67</v>
      </c>
      <c r="CJ180" s="381">
        <v>0</v>
      </c>
      <c r="CL180" s="381">
        <f t="shared" si="55"/>
        <v>0</v>
      </c>
      <c r="CM180" s="381">
        <f t="shared" si="56"/>
        <v>0</v>
      </c>
      <c r="CO180" s="381">
        <v>743686.33000000159</v>
      </c>
      <c r="CP180" s="381">
        <v>8860</v>
      </c>
      <c r="CR180" s="381"/>
    </row>
    <row r="181" spans="1:99">
      <c r="A181">
        <v>3302067</v>
      </c>
      <c r="B181">
        <v>2067</v>
      </c>
      <c r="C181">
        <v>43148</v>
      </c>
      <c r="D181">
        <v>92368</v>
      </c>
      <c r="E181" t="s">
        <v>5895</v>
      </c>
      <c r="F181">
        <v>437498.3</v>
      </c>
      <c r="G181">
        <v>0</v>
      </c>
      <c r="H181">
        <v>36269.29</v>
      </c>
      <c r="I181">
        <v>2245395.35</v>
      </c>
      <c r="J181">
        <v>0</v>
      </c>
      <c r="K181">
        <v>9450</v>
      </c>
      <c r="L181">
        <v>0</v>
      </c>
      <c r="M181">
        <v>302640</v>
      </c>
      <c r="N181">
        <v>9427.7199999999993</v>
      </c>
      <c r="O181">
        <v>0</v>
      </c>
      <c r="P181">
        <v>0</v>
      </c>
      <c r="Q181">
        <v>46100.14</v>
      </c>
      <c r="R181">
        <v>0</v>
      </c>
      <c r="S181">
        <v>0</v>
      </c>
      <c r="T181">
        <v>0</v>
      </c>
      <c r="U181">
        <v>2055.4699999999998</v>
      </c>
      <c r="V181">
        <v>0</v>
      </c>
      <c r="X181">
        <v>0</v>
      </c>
      <c r="Y181">
        <v>0</v>
      </c>
      <c r="Z181">
        <v>0</v>
      </c>
      <c r="AA181">
        <v>0</v>
      </c>
      <c r="AB181">
        <v>0</v>
      </c>
      <c r="AC181">
        <v>22009.38</v>
      </c>
      <c r="AD181">
        <v>48913</v>
      </c>
      <c r="AE181">
        <v>1494091.97</v>
      </c>
      <c r="AF181">
        <v>128468.79</v>
      </c>
      <c r="AG181">
        <v>205550.06</v>
      </c>
      <c r="AH181">
        <v>41110.01</v>
      </c>
      <c r="AI181">
        <v>35971.26</v>
      </c>
      <c r="AJ181">
        <v>0</v>
      </c>
      <c r="AK181">
        <v>30832.51</v>
      </c>
      <c r="AL181">
        <v>20555.009999999998</v>
      </c>
      <c r="AM181">
        <v>25693.759999999998</v>
      </c>
      <c r="AN181">
        <v>30832.51</v>
      </c>
      <c r="AO181">
        <v>33401.879999999997</v>
      </c>
      <c r="AP181">
        <v>51387.51</v>
      </c>
      <c r="AQ181">
        <v>37255.949999999997</v>
      </c>
      <c r="AR181">
        <v>12846.88</v>
      </c>
      <c r="AS181">
        <v>51387.51</v>
      </c>
      <c r="AT181">
        <v>128468.79</v>
      </c>
      <c r="AU181">
        <v>38159.769999999997</v>
      </c>
      <c r="AV181">
        <v>19270.32</v>
      </c>
      <c r="AW181">
        <v>23124.38</v>
      </c>
      <c r="AX181">
        <v>5138.75</v>
      </c>
      <c r="AY181">
        <v>0</v>
      </c>
      <c r="AZ181">
        <v>20555.009999999998</v>
      </c>
      <c r="BA181">
        <v>4895</v>
      </c>
      <c r="BB181">
        <v>5138.75</v>
      </c>
      <c r="BC181">
        <v>7708.13</v>
      </c>
      <c r="BD181">
        <v>128468.79</v>
      </c>
      <c r="BE181">
        <v>6423.44</v>
      </c>
      <c r="BF181">
        <v>25693.74</v>
      </c>
      <c r="BG181">
        <v>0</v>
      </c>
      <c r="BH181">
        <v>0</v>
      </c>
      <c r="BI181">
        <v>36032.14</v>
      </c>
      <c r="BJ181">
        <v>0</v>
      </c>
      <c r="BK181">
        <v>0</v>
      </c>
      <c r="BL181">
        <v>8349.25</v>
      </c>
      <c r="BM181">
        <v>0</v>
      </c>
      <c r="BN181">
        <v>36032.14</v>
      </c>
      <c r="BO181">
        <v>1000</v>
      </c>
      <c r="BP181">
        <v>0</v>
      </c>
      <c r="BQ181">
        <v>8349.25</v>
      </c>
      <c r="BR181">
        <v>22180.81</v>
      </c>
      <c r="BS181">
        <v>50120.62</v>
      </c>
      <c r="BT181">
        <v>0</v>
      </c>
      <c r="BU181" s="381">
        <v>475026.74</v>
      </c>
      <c r="BV181" s="381">
        <v>0</v>
      </c>
      <c r="BW181" s="381">
        <v>0</v>
      </c>
      <c r="BX181" s="259">
        <v>0</v>
      </c>
      <c r="BY181" s="259">
        <v>0</v>
      </c>
      <c r="BZ181" s="259">
        <v>0</v>
      </c>
      <c r="CA181">
        <v>2685991.06</v>
      </c>
      <c r="CB181">
        <v>2648462.62</v>
      </c>
      <c r="CC181">
        <v>44381.39</v>
      </c>
      <c r="CD181">
        <v>80650.679999999993</v>
      </c>
      <c r="CE181">
        <v>475026.74</v>
      </c>
      <c r="CI181" s="381">
        <v>0</v>
      </c>
      <c r="CJ181" s="381">
        <v>0</v>
      </c>
      <c r="CL181" s="381">
        <f t="shared" si="55"/>
        <v>-475026.74</v>
      </c>
      <c r="CM181" s="381">
        <f t="shared" si="56"/>
        <v>0</v>
      </c>
      <c r="CO181" s="381">
        <v>0</v>
      </c>
      <c r="CP181" s="381">
        <v>0</v>
      </c>
      <c r="CR181" s="381"/>
      <c r="CS181" s="381">
        <f>CL181</f>
        <v>-475026.74</v>
      </c>
    </row>
    <row r="182" spans="1:99">
      <c r="A182">
        <v>3302190</v>
      </c>
      <c r="B182">
        <v>2190</v>
      </c>
      <c r="C182">
        <v>43019</v>
      </c>
      <c r="D182">
        <v>92345</v>
      </c>
      <c r="E182" t="s">
        <v>5896</v>
      </c>
      <c r="F182">
        <v>196502.39999999999</v>
      </c>
      <c r="G182">
        <v>0</v>
      </c>
      <c r="H182">
        <v>12997.19</v>
      </c>
      <c r="I182">
        <v>969561.01</v>
      </c>
      <c r="J182">
        <v>0</v>
      </c>
      <c r="K182">
        <v>36057.769999999997</v>
      </c>
      <c r="L182">
        <v>0</v>
      </c>
      <c r="M182">
        <v>145056.5</v>
      </c>
      <c r="N182">
        <v>0</v>
      </c>
      <c r="O182">
        <v>0</v>
      </c>
      <c r="P182">
        <v>0</v>
      </c>
      <c r="Q182">
        <v>18282.04</v>
      </c>
      <c r="R182">
        <v>0</v>
      </c>
      <c r="S182">
        <v>0</v>
      </c>
      <c r="T182">
        <v>0</v>
      </c>
      <c r="U182">
        <v>0</v>
      </c>
      <c r="V182">
        <v>0</v>
      </c>
      <c r="X182">
        <v>0</v>
      </c>
      <c r="Y182">
        <v>0</v>
      </c>
      <c r="Z182">
        <v>0</v>
      </c>
      <c r="AA182">
        <v>0</v>
      </c>
      <c r="AB182">
        <v>0</v>
      </c>
      <c r="AC182">
        <v>8541.3799999999992</v>
      </c>
      <c r="AD182">
        <v>33599</v>
      </c>
      <c r="AE182">
        <v>725751.08</v>
      </c>
      <c r="AF182">
        <v>62403.360000000001</v>
      </c>
      <c r="AG182">
        <v>99845.38</v>
      </c>
      <c r="AH182">
        <v>19969.080000000002</v>
      </c>
      <c r="AI182">
        <v>17472.939999999999</v>
      </c>
      <c r="AJ182">
        <v>0</v>
      </c>
      <c r="AK182">
        <v>14976.81</v>
      </c>
      <c r="AL182">
        <v>9984.5400000000009</v>
      </c>
      <c r="AM182">
        <v>12480.67</v>
      </c>
      <c r="AN182">
        <v>14976.81</v>
      </c>
      <c r="AO182">
        <v>16224.87</v>
      </c>
      <c r="AP182">
        <v>24961.34</v>
      </c>
      <c r="AQ182">
        <v>18096.97</v>
      </c>
      <c r="AR182">
        <v>6240.34</v>
      </c>
      <c r="AS182">
        <v>24961.34</v>
      </c>
      <c r="AT182">
        <v>62403.360000000001</v>
      </c>
      <c r="AU182">
        <v>21694.67</v>
      </c>
      <c r="AV182">
        <v>9360.5</v>
      </c>
      <c r="AW182">
        <v>11232.6</v>
      </c>
      <c r="AX182">
        <v>2496.13</v>
      </c>
      <c r="AY182">
        <v>0</v>
      </c>
      <c r="AZ182">
        <v>9984.5400000000009</v>
      </c>
      <c r="BA182">
        <v>4895</v>
      </c>
      <c r="BB182">
        <v>2496.13</v>
      </c>
      <c r="BC182">
        <v>3744.2</v>
      </c>
      <c r="BD182">
        <v>62403.360000000001</v>
      </c>
      <c r="BE182">
        <v>3120.17</v>
      </c>
      <c r="BF182">
        <v>12480.69</v>
      </c>
      <c r="BG182">
        <v>0</v>
      </c>
      <c r="BH182">
        <v>0</v>
      </c>
      <c r="BI182">
        <v>3707.97</v>
      </c>
      <c r="BJ182">
        <v>0</v>
      </c>
      <c r="BK182">
        <v>0</v>
      </c>
      <c r="BL182">
        <v>5845</v>
      </c>
      <c r="BM182">
        <v>955.84</v>
      </c>
      <c r="BN182">
        <v>3707.97</v>
      </c>
      <c r="BO182">
        <v>1000</v>
      </c>
      <c r="BP182">
        <v>0</v>
      </c>
      <c r="BQ182">
        <v>0</v>
      </c>
      <c r="BR182">
        <v>23506</v>
      </c>
      <c r="BS182">
        <v>0</v>
      </c>
      <c r="BT182" t="s">
        <v>468</v>
      </c>
      <c r="BU182" s="381">
        <v>129235.25</v>
      </c>
      <c r="BV182" s="381">
        <v>0</v>
      </c>
      <c r="BW182" s="381">
        <v>0</v>
      </c>
      <c r="BX182" s="259">
        <v>0</v>
      </c>
      <c r="BY182" s="259">
        <v>0</v>
      </c>
      <c r="BZ182" s="259">
        <v>0</v>
      </c>
      <c r="CA182">
        <v>1211097.7</v>
      </c>
      <c r="CB182">
        <v>1278364.8500000001</v>
      </c>
      <c r="CC182">
        <v>10508.81</v>
      </c>
      <c r="CD182">
        <v>23506</v>
      </c>
      <c r="CE182">
        <v>129235.25</v>
      </c>
      <c r="CI182" s="381">
        <v>138001.7799999998</v>
      </c>
      <c r="CJ182" s="381">
        <v>2345</v>
      </c>
      <c r="CL182" s="381">
        <f t="shared" si="55"/>
        <v>8766.5299999997951</v>
      </c>
      <c r="CM182" s="381">
        <f t="shared" si="56"/>
        <v>2345</v>
      </c>
      <c r="CO182" s="381">
        <v>21006.239999999525</v>
      </c>
      <c r="CP182" s="381">
        <v>13013.599999999999</v>
      </c>
      <c r="CR182" s="381">
        <f>CL182</f>
        <v>8766.5299999997951</v>
      </c>
      <c r="CT182" s="259">
        <f t="shared" ref="CT182:CT185" si="69">IF(CM182&gt;0,CM182,0)</f>
        <v>2345</v>
      </c>
      <c r="CU182" s="259">
        <f t="shared" ref="CU182:CU185" si="70">IF(CM182&lt;0,CM182,0)</f>
        <v>0</v>
      </c>
    </row>
    <row r="183" spans="1:99">
      <c r="A183">
        <v>3304237</v>
      </c>
      <c r="B183">
        <v>4237</v>
      </c>
      <c r="C183">
        <v>43028</v>
      </c>
      <c r="D183">
        <v>92138</v>
      </c>
      <c r="E183" t="s">
        <v>5897</v>
      </c>
      <c r="F183">
        <v>3561458</v>
      </c>
      <c r="G183">
        <v>0</v>
      </c>
      <c r="H183">
        <v>176578.9</v>
      </c>
      <c r="I183">
        <v>10862049.310000001</v>
      </c>
      <c r="J183">
        <v>1726669.33</v>
      </c>
      <c r="K183">
        <v>100216.23</v>
      </c>
      <c r="L183">
        <v>0</v>
      </c>
      <c r="M183">
        <v>642036</v>
      </c>
      <c r="N183">
        <v>33267.370000000003</v>
      </c>
      <c r="O183">
        <v>0</v>
      </c>
      <c r="P183">
        <v>0</v>
      </c>
      <c r="Q183">
        <v>1969702.38</v>
      </c>
      <c r="R183">
        <v>228231.86</v>
      </c>
      <c r="S183">
        <v>0</v>
      </c>
      <c r="T183">
        <v>0</v>
      </c>
      <c r="U183">
        <v>72734.94</v>
      </c>
      <c r="V183">
        <v>0</v>
      </c>
      <c r="X183">
        <v>0</v>
      </c>
      <c r="Y183">
        <v>0</v>
      </c>
      <c r="Z183">
        <v>0</v>
      </c>
      <c r="AA183">
        <v>0</v>
      </c>
      <c r="AB183">
        <v>0</v>
      </c>
      <c r="AC183">
        <v>242986.5</v>
      </c>
      <c r="AD183">
        <v>0</v>
      </c>
      <c r="AE183">
        <v>8149527.7999999998</v>
      </c>
      <c r="AF183">
        <v>702545.5</v>
      </c>
      <c r="AG183">
        <v>1124072.8</v>
      </c>
      <c r="AH183">
        <v>224814.56</v>
      </c>
      <c r="AI183">
        <v>196712.74</v>
      </c>
      <c r="AJ183">
        <v>0</v>
      </c>
      <c r="AK183">
        <v>168610.92</v>
      </c>
      <c r="AL183">
        <v>112407.28</v>
      </c>
      <c r="AM183">
        <v>140509.1</v>
      </c>
      <c r="AN183">
        <v>168610.92</v>
      </c>
      <c r="AO183">
        <v>182661.83</v>
      </c>
      <c r="AP183">
        <v>281018.2</v>
      </c>
      <c r="AQ183">
        <v>203738.2</v>
      </c>
      <c r="AR183">
        <v>70254.55</v>
      </c>
      <c r="AS183">
        <v>281018.2</v>
      </c>
      <c r="AT183">
        <v>702545.5</v>
      </c>
      <c r="AU183">
        <v>169804.79999999999</v>
      </c>
      <c r="AV183">
        <v>105381.83</v>
      </c>
      <c r="AW183">
        <v>126458.19</v>
      </c>
      <c r="AX183">
        <v>28101.82</v>
      </c>
      <c r="AY183">
        <v>21076.37</v>
      </c>
      <c r="AZ183">
        <v>112407.28</v>
      </c>
      <c r="BA183">
        <v>4895</v>
      </c>
      <c r="BB183">
        <v>28101.82</v>
      </c>
      <c r="BC183">
        <v>42152.73</v>
      </c>
      <c r="BD183">
        <v>702545.5</v>
      </c>
      <c r="BE183">
        <v>35127.279999999999</v>
      </c>
      <c r="BF183">
        <v>140509.07999999999</v>
      </c>
      <c r="BG183">
        <v>0</v>
      </c>
      <c r="BH183">
        <v>0</v>
      </c>
      <c r="BI183">
        <v>0</v>
      </c>
      <c r="BJ183">
        <v>0</v>
      </c>
      <c r="BK183">
        <v>0</v>
      </c>
      <c r="BL183">
        <v>36411.25</v>
      </c>
      <c r="BM183">
        <v>509523.27</v>
      </c>
      <c r="BN183">
        <v>0</v>
      </c>
      <c r="BO183">
        <v>1000</v>
      </c>
      <c r="BP183">
        <v>0</v>
      </c>
      <c r="BQ183">
        <v>0</v>
      </c>
      <c r="BR183">
        <v>0</v>
      </c>
      <c r="BS183">
        <v>0</v>
      </c>
      <c r="BT183">
        <v>0</v>
      </c>
      <c r="BU183" s="381">
        <v>5213742.12</v>
      </c>
      <c r="BV183" s="381">
        <v>0</v>
      </c>
      <c r="BW183" s="381">
        <v>722513.42</v>
      </c>
      <c r="BX183" s="259">
        <v>0</v>
      </c>
      <c r="BY183" s="259">
        <v>0</v>
      </c>
      <c r="BZ183" s="259">
        <v>0</v>
      </c>
      <c r="CA183">
        <v>15877893.92</v>
      </c>
      <c r="CB183">
        <v>14225609.800000001</v>
      </c>
      <c r="CC183">
        <v>545934.52</v>
      </c>
      <c r="CD183">
        <v>0</v>
      </c>
      <c r="CE183">
        <v>5936255.54</v>
      </c>
      <c r="CI183" s="381">
        <v>0</v>
      </c>
      <c r="CJ183" s="381">
        <v>0</v>
      </c>
      <c r="CL183" s="381">
        <f t="shared" si="55"/>
        <v>-5213742.12</v>
      </c>
      <c r="CM183" s="381">
        <f t="shared" si="56"/>
        <v>-722513.42</v>
      </c>
      <c r="CO183" s="381">
        <v>0</v>
      </c>
      <c r="CP183" s="381">
        <v>0</v>
      </c>
      <c r="CR183" s="381"/>
      <c r="CS183" s="381">
        <f>CL183</f>
        <v>-5213742.12</v>
      </c>
      <c r="CT183" s="259">
        <f t="shared" si="69"/>
        <v>0</v>
      </c>
      <c r="CU183" s="259">
        <f t="shared" si="70"/>
        <v>-722513.42</v>
      </c>
    </row>
    <row r="184" spans="1:99">
      <c r="A184">
        <v>3307035</v>
      </c>
      <c r="B184">
        <v>7035</v>
      </c>
      <c r="C184">
        <v>43060</v>
      </c>
      <c r="D184">
        <v>92060</v>
      </c>
      <c r="E184" t="s">
        <v>5898</v>
      </c>
      <c r="F184">
        <v>469092.5</v>
      </c>
      <c r="G184">
        <v>0</v>
      </c>
      <c r="H184">
        <v>54226.65</v>
      </c>
      <c r="I184">
        <v>39710.53</v>
      </c>
      <c r="J184">
        <v>0</v>
      </c>
      <c r="K184">
        <v>2927906.43</v>
      </c>
      <c r="L184">
        <v>0</v>
      </c>
      <c r="M184">
        <v>113805</v>
      </c>
      <c r="N184">
        <v>1056.93</v>
      </c>
      <c r="O184">
        <v>0</v>
      </c>
      <c r="P184">
        <v>0</v>
      </c>
      <c r="Q184">
        <v>312651.07</v>
      </c>
      <c r="R184">
        <v>0</v>
      </c>
      <c r="S184">
        <v>0</v>
      </c>
      <c r="T184">
        <v>0</v>
      </c>
      <c r="U184">
        <v>1563.87</v>
      </c>
      <c r="V184">
        <v>0</v>
      </c>
      <c r="X184">
        <v>0</v>
      </c>
      <c r="Y184">
        <v>0</v>
      </c>
      <c r="Z184">
        <v>0</v>
      </c>
      <c r="AA184">
        <v>0</v>
      </c>
      <c r="AB184">
        <v>0</v>
      </c>
      <c r="AC184">
        <v>64537.57</v>
      </c>
      <c r="AD184">
        <v>31010</v>
      </c>
      <c r="AE184">
        <v>1976977.72</v>
      </c>
      <c r="AF184">
        <v>170429.11</v>
      </c>
      <c r="AG184">
        <v>272686.58</v>
      </c>
      <c r="AH184">
        <v>54537.32</v>
      </c>
      <c r="AI184">
        <v>47720.15</v>
      </c>
      <c r="AJ184">
        <v>0</v>
      </c>
      <c r="AK184">
        <v>40902.99</v>
      </c>
      <c r="AL184">
        <v>27268.66</v>
      </c>
      <c r="AM184">
        <v>34085.82</v>
      </c>
      <c r="AN184">
        <v>40902.99</v>
      </c>
      <c r="AO184">
        <v>44311.57</v>
      </c>
      <c r="AP184">
        <v>68171.649999999994</v>
      </c>
      <c r="AQ184">
        <v>49424.44</v>
      </c>
      <c r="AR184">
        <v>17042.91</v>
      </c>
      <c r="AS184">
        <v>68171.649999999994</v>
      </c>
      <c r="AT184">
        <v>170429.11</v>
      </c>
      <c r="AU184">
        <v>0</v>
      </c>
      <c r="AV184">
        <v>25564.37</v>
      </c>
      <c r="AW184">
        <v>30677.24</v>
      </c>
      <c r="AX184">
        <v>6817.16</v>
      </c>
      <c r="AY184">
        <v>5112.87</v>
      </c>
      <c r="AZ184">
        <v>27268.66</v>
      </c>
      <c r="BA184">
        <v>4895</v>
      </c>
      <c r="BB184">
        <v>6817.16</v>
      </c>
      <c r="BC184">
        <v>10225.75</v>
      </c>
      <c r="BD184">
        <v>170429.11</v>
      </c>
      <c r="BE184">
        <v>8521.4599999999991</v>
      </c>
      <c r="BF184">
        <v>34085.83</v>
      </c>
      <c r="BG184">
        <v>0</v>
      </c>
      <c r="BH184">
        <v>0</v>
      </c>
      <c r="BI184">
        <v>71191.17</v>
      </c>
      <c r="BJ184">
        <v>0</v>
      </c>
      <c r="BK184">
        <v>0</v>
      </c>
      <c r="BL184">
        <v>11543.13</v>
      </c>
      <c r="BM184">
        <v>0</v>
      </c>
      <c r="BN184">
        <v>71191.17</v>
      </c>
      <c r="BO184">
        <v>1000</v>
      </c>
      <c r="BP184">
        <v>0</v>
      </c>
      <c r="BQ184">
        <v>0</v>
      </c>
      <c r="BR184">
        <v>48113.3</v>
      </c>
      <c r="BS184">
        <v>88847.65</v>
      </c>
      <c r="BT184" t="s">
        <v>470</v>
      </c>
      <c r="BU184" s="381">
        <v>476665.45</v>
      </c>
      <c r="BV184" s="381">
        <v>0</v>
      </c>
      <c r="BW184" s="381">
        <v>0</v>
      </c>
      <c r="BX184" s="259">
        <v>0</v>
      </c>
      <c r="BY184" s="259">
        <v>0</v>
      </c>
      <c r="BZ184" s="259">
        <v>0</v>
      </c>
      <c r="CA184">
        <v>3492241.4</v>
      </c>
      <c r="CB184">
        <v>3484668.45</v>
      </c>
      <c r="CC184">
        <v>82734.3</v>
      </c>
      <c r="CD184">
        <v>136960.95000000001</v>
      </c>
      <c r="CE184">
        <v>476665.45</v>
      </c>
      <c r="CI184" s="381">
        <v>548528.51999999885</v>
      </c>
      <c r="CJ184" s="381">
        <v>35556.130000000005</v>
      </c>
      <c r="CL184" s="381">
        <f t="shared" si="55"/>
        <v>71863.069999998843</v>
      </c>
      <c r="CM184" s="381">
        <f t="shared" si="56"/>
        <v>35556.130000000005</v>
      </c>
      <c r="CO184" s="381">
        <v>566221.22999999882</v>
      </c>
      <c r="CP184" s="381">
        <v>32953.310000000005</v>
      </c>
      <c r="CR184" s="381">
        <f t="shared" ref="CR184:CR188" si="71">CL184</f>
        <v>71863.069999998843</v>
      </c>
      <c r="CT184" s="259">
        <f t="shared" si="69"/>
        <v>35556.130000000005</v>
      </c>
      <c r="CU184" s="259">
        <f t="shared" si="70"/>
        <v>0</v>
      </c>
    </row>
    <row r="185" spans="1:99">
      <c r="A185">
        <v>3302246</v>
      </c>
      <c r="B185">
        <v>2246</v>
      </c>
      <c r="C185">
        <v>43172</v>
      </c>
      <c r="D185">
        <v>92288</v>
      </c>
      <c r="E185" t="s">
        <v>5899</v>
      </c>
      <c r="F185">
        <v>407774</v>
      </c>
      <c r="G185">
        <v>0</v>
      </c>
      <c r="H185">
        <v>60650.11</v>
      </c>
      <c r="I185">
        <v>2994796.58</v>
      </c>
      <c r="J185">
        <v>0</v>
      </c>
      <c r="K185">
        <v>534841.5</v>
      </c>
      <c r="L185">
        <v>0</v>
      </c>
      <c r="M185">
        <v>396525.5</v>
      </c>
      <c r="N185">
        <v>856.93</v>
      </c>
      <c r="O185">
        <v>0</v>
      </c>
      <c r="P185">
        <v>0</v>
      </c>
      <c r="Q185">
        <v>66950.5</v>
      </c>
      <c r="R185">
        <v>0</v>
      </c>
      <c r="S185">
        <v>0</v>
      </c>
      <c r="T185">
        <v>0</v>
      </c>
      <c r="U185">
        <v>14777.16</v>
      </c>
      <c r="V185">
        <v>0</v>
      </c>
      <c r="X185">
        <v>0</v>
      </c>
      <c r="Y185">
        <v>0</v>
      </c>
      <c r="Z185">
        <v>0</v>
      </c>
      <c r="AA185">
        <v>0</v>
      </c>
      <c r="AB185">
        <v>0</v>
      </c>
      <c r="AC185">
        <v>32142.06</v>
      </c>
      <c r="AD185">
        <v>94503</v>
      </c>
      <c r="AE185">
        <v>2454620.58</v>
      </c>
      <c r="AF185">
        <v>211059.38</v>
      </c>
      <c r="AG185">
        <v>337695.01</v>
      </c>
      <c r="AH185">
        <v>67539</v>
      </c>
      <c r="AI185">
        <v>59096.63</v>
      </c>
      <c r="AJ185">
        <v>0</v>
      </c>
      <c r="AK185">
        <v>50654.25</v>
      </c>
      <c r="AL185">
        <v>33769.5</v>
      </c>
      <c r="AM185">
        <v>42211.88</v>
      </c>
      <c r="AN185">
        <v>50654.25</v>
      </c>
      <c r="AO185">
        <v>54875.44</v>
      </c>
      <c r="AP185">
        <v>84423.75</v>
      </c>
      <c r="AQ185">
        <v>61207.22</v>
      </c>
      <c r="AR185">
        <v>21105.94</v>
      </c>
      <c r="AS185">
        <v>84423.75</v>
      </c>
      <c r="AT185">
        <v>211059.38</v>
      </c>
      <c r="AU185">
        <v>27029.84</v>
      </c>
      <c r="AV185">
        <v>31658.91</v>
      </c>
      <c r="AW185">
        <v>37990.69</v>
      </c>
      <c r="AX185">
        <v>8442.3799999999992</v>
      </c>
      <c r="AY185">
        <v>0</v>
      </c>
      <c r="AZ185">
        <v>33769.5</v>
      </c>
      <c r="BA185">
        <v>4895</v>
      </c>
      <c r="BB185">
        <v>8442.3799999999992</v>
      </c>
      <c r="BC185">
        <v>12663.56</v>
      </c>
      <c r="BD185">
        <v>211059.38</v>
      </c>
      <c r="BE185">
        <v>10552.97</v>
      </c>
      <c r="BF185">
        <v>42211.85</v>
      </c>
      <c r="BG185">
        <v>0</v>
      </c>
      <c r="BH185">
        <v>0</v>
      </c>
      <c r="BI185">
        <v>26326.38</v>
      </c>
      <c r="BJ185">
        <v>0</v>
      </c>
      <c r="BK185">
        <v>0</v>
      </c>
      <c r="BL185">
        <v>10930</v>
      </c>
      <c r="BM185">
        <v>0</v>
      </c>
      <c r="BN185">
        <v>26326.38</v>
      </c>
      <c r="BO185">
        <v>1000</v>
      </c>
      <c r="BP185">
        <v>0</v>
      </c>
      <c r="BQ185">
        <v>10930</v>
      </c>
      <c r="BR185">
        <v>0</v>
      </c>
      <c r="BS185">
        <v>86976.49</v>
      </c>
      <c r="BT185" t="s">
        <v>471</v>
      </c>
      <c r="BU185" s="381">
        <v>263728.43</v>
      </c>
      <c r="BV185" s="381">
        <v>0</v>
      </c>
      <c r="BW185" s="381">
        <v>0</v>
      </c>
      <c r="BX185" s="259">
        <v>0</v>
      </c>
      <c r="BY185" s="259">
        <v>0</v>
      </c>
      <c r="BZ185" s="259">
        <v>0</v>
      </c>
      <c r="CA185">
        <v>4135393.23</v>
      </c>
      <c r="CB185">
        <v>4279438.8</v>
      </c>
      <c r="CC185">
        <v>37256.379999999997</v>
      </c>
      <c r="CD185">
        <v>97906.49</v>
      </c>
      <c r="CE185">
        <v>263728.43</v>
      </c>
      <c r="CI185" s="381">
        <v>320316</v>
      </c>
      <c r="CJ185" s="381">
        <v>42787</v>
      </c>
      <c r="CL185" s="381">
        <f t="shared" si="55"/>
        <v>56587.570000000007</v>
      </c>
      <c r="CM185" s="381">
        <f t="shared" si="56"/>
        <v>42787</v>
      </c>
      <c r="CO185" s="381">
        <v>314045</v>
      </c>
      <c r="CP185" s="381">
        <v>15601</v>
      </c>
      <c r="CR185" s="381">
        <f t="shared" si="71"/>
        <v>56587.570000000007</v>
      </c>
      <c r="CT185" s="259">
        <f t="shared" si="69"/>
        <v>42787</v>
      </c>
      <c r="CU185" s="259">
        <f t="shared" si="70"/>
        <v>0</v>
      </c>
    </row>
    <row r="186" spans="1:99">
      <c r="A186">
        <v>3303323</v>
      </c>
      <c r="B186">
        <v>3323</v>
      </c>
      <c r="C186">
        <v>43123</v>
      </c>
      <c r="D186">
        <v>92237</v>
      </c>
      <c r="E186" t="s">
        <v>5900</v>
      </c>
      <c r="F186">
        <v>181701.2</v>
      </c>
      <c r="G186">
        <v>0</v>
      </c>
      <c r="H186">
        <v>0</v>
      </c>
      <c r="I186">
        <v>1191382.5</v>
      </c>
      <c r="J186">
        <v>0</v>
      </c>
      <c r="K186">
        <v>99278.75</v>
      </c>
      <c r="L186">
        <v>0</v>
      </c>
      <c r="M186">
        <v>137105.5</v>
      </c>
      <c r="N186">
        <v>3600</v>
      </c>
      <c r="O186">
        <v>0</v>
      </c>
      <c r="P186">
        <v>0</v>
      </c>
      <c r="Q186">
        <v>36942.11</v>
      </c>
      <c r="R186">
        <v>7439.91</v>
      </c>
      <c r="S186">
        <v>0</v>
      </c>
      <c r="T186">
        <v>0</v>
      </c>
      <c r="U186">
        <v>3448.82</v>
      </c>
      <c r="V186">
        <v>0</v>
      </c>
      <c r="X186">
        <v>0</v>
      </c>
      <c r="Y186">
        <v>0</v>
      </c>
      <c r="Z186">
        <v>0</v>
      </c>
      <c r="AA186">
        <v>0</v>
      </c>
      <c r="AB186">
        <v>0</v>
      </c>
      <c r="AC186">
        <v>10753.46</v>
      </c>
      <c r="AD186">
        <v>38389</v>
      </c>
      <c r="AE186">
        <v>854132.35</v>
      </c>
      <c r="AF186">
        <v>73442.16</v>
      </c>
      <c r="AG186">
        <v>117507.46</v>
      </c>
      <c r="AH186">
        <v>23501.49</v>
      </c>
      <c r="AI186">
        <v>20563.810000000001</v>
      </c>
      <c r="AJ186">
        <v>0</v>
      </c>
      <c r="AK186">
        <v>17626.12</v>
      </c>
      <c r="AL186">
        <v>11750.75</v>
      </c>
      <c r="AM186">
        <v>14688.43</v>
      </c>
      <c r="AN186">
        <v>17626.12</v>
      </c>
      <c r="AO186">
        <v>19094.96</v>
      </c>
      <c r="AP186">
        <v>29376.87</v>
      </c>
      <c r="AQ186">
        <v>21298.23</v>
      </c>
      <c r="AR186">
        <v>7344.22</v>
      </c>
      <c r="AS186">
        <v>29376.87</v>
      </c>
      <c r="AT186">
        <v>73442.16</v>
      </c>
      <c r="AU186">
        <v>4116.4799999999996</v>
      </c>
      <c r="AV186">
        <v>11016.32</v>
      </c>
      <c r="AW186">
        <v>13219.59</v>
      </c>
      <c r="AX186">
        <v>2937.69</v>
      </c>
      <c r="AY186">
        <v>0</v>
      </c>
      <c r="AZ186">
        <v>11750.75</v>
      </c>
      <c r="BA186">
        <v>4895</v>
      </c>
      <c r="BB186">
        <v>2937.69</v>
      </c>
      <c r="BC186">
        <v>4406.53</v>
      </c>
      <c r="BD186">
        <v>73442.16</v>
      </c>
      <c r="BE186">
        <v>3672.11</v>
      </c>
      <c r="BF186">
        <v>14688.41</v>
      </c>
      <c r="BG186">
        <v>0</v>
      </c>
      <c r="BH186">
        <v>0</v>
      </c>
      <c r="BI186">
        <v>0</v>
      </c>
      <c r="BJ186">
        <v>0</v>
      </c>
      <c r="BK186">
        <v>0</v>
      </c>
      <c r="BL186">
        <v>6949.26</v>
      </c>
      <c r="BM186">
        <v>0</v>
      </c>
      <c r="BN186">
        <v>0</v>
      </c>
      <c r="BO186">
        <v>1000</v>
      </c>
      <c r="BP186">
        <v>0</v>
      </c>
      <c r="BQ186">
        <v>6949.26</v>
      </c>
      <c r="BR186">
        <v>0</v>
      </c>
      <c r="BS186">
        <v>0</v>
      </c>
      <c r="BT186" t="s">
        <v>472</v>
      </c>
      <c r="BU186" s="381">
        <v>232186.52</v>
      </c>
      <c r="BV186" s="381">
        <v>0</v>
      </c>
      <c r="BW186" s="381">
        <v>0</v>
      </c>
      <c r="BX186" s="259">
        <v>0</v>
      </c>
      <c r="BY186" s="259">
        <v>0</v>
      </c>
      <c r="BZ186" s="259">
        <v>0</v>
      </c>
      <c r="CA186">
        <v>1528340.05</v>
      </c>
      <c r="CB186">
        <v>1477854.73</v>
      </c>
      <c r="CC186">
        <v>6949.26</v>
      </c>
      <c r="CD186">
        <v>6949.26</v>
      </c>
      <c r="CE186">
        <v>232186.52</v>
      </c>
      <c r="CI186" s="381">
        <v>232186.5299999998</v>
      </c>
      <c r="CJ186" s="381">
        <v>0</v>
      </c>
      <c r="CL186" s="381">
        <f t="shared" si="55"/>
        <v>9.9999998055864125E-3</v>
      </c>
      <c r="CM186" s="381">
        <f t="shared" si="56"/>
        <v>0</v>
      </c>
      <c r="CO186" s="381">
        <v>311212.18999999994</v>
      </c>
      <c r="CP186" s="381">
        <v>0</v>
      </c>
      <c r="CR186" s="381">
        <f t="shared" si="71"/>
        <v>9.9999998055864125E-3</v>
      </c>
    </row>
    <row r="187" spans="1:99">
      <c r="A187">
        <v>3307045</v>
      </c>
      <c r="B187">
        <v>7045</v>
      </c>
      <c r="C187">
        <v>43120</v>
      </c>
      <c r="D187">
        <v>92063</v>
      </c>
      <c r="E187" t="s">
        <v>5901</v>
      </c>
      <c r="F187">
        <v>1037161</v>
      </c>
      <c r="G187">
        <v>0</v>
      </c>
      <c r="H187">
        <v>62625.91</v>
      </c>
      <c r="I187">
        <v>69902.509999999995</v>
      </c>
      <c r="J187">
        <v>0</v>
      </c>
      <c r="K187">
        <v>5588451.6399999997</v>
      </c>
      <c r="L187">
        <v>0</v>
      </c>
      <c r="M187">
        <v>156265.5</v>
      </c>
      <c r="N187">
        <v>0</v>
      </c>
      <c r="O187">
        <v>0</v>
      </c>
      <c r="P187">
        <v>0</v>
      </c>
      <c r="Q187">
        <v>402456.58</v>
      </c>
      <c r="R187">
        <v>0</v>
      </c>
      <c r="S187">
        <v>0</v>
      </c>
      <c r="T187">
        <v>0</v>
      </c>
      <c r="U187">
        <v>5453.85</v>
      </c>
      <c r="V187">
        <v>942.83</v>
      </c>
      <c r="X187">
        <v>0</v>
      </c>
      <c r="Y187">
        <v>0</v>
      </c>
      <c r="Z187">
        <v>0</v>
      </c>
      <c r="AA187">
        <v>0</v>
      </c>
      <c r="AB187">
        <v>0</v>
      </c>
      <c r="AC187">
        <v>112806.64</v>
      </c>
      <c r="AD187">
        <v>33021</v>
      </c>
      <c r="AE187">
        <v>3665597.94</v>
      </c>
      <c r="AF187">
        <v>315999.82</v>
      </c>
      <c r="AG187">
        <v>505599.72</v>
      </c>
      <c r="AH187">
        <v>101119.94</v>
      </c>
      <c r="AI187">
        <v>88479.95</v>
      </c>
      <c r="AJ187">
        <v>0</v>
      </c>
      <c r="AK187">
        <v>75839.960000000006</v>
      </c>
      <c r="AL187">
        <v>50559.97</v>
      </c>
      <c r="AM187">
        <v>63199.96</v>
      </c>
      <c r="AN187">
        <v>75839.960000000006</v>
      </c>
      <c r="AO187">
        <v>82159.95</v>
      </c>
      <c r="AP187">
        <v>126399.93</v>
      </c>
      <c r="AQ187">
        <v>91639.95</v>
      </c>
      <c r="AR187">
        <v>31599.98</v>
      </c>
      <c r="AS187">
        <v>126399.93</v>
      </c>
      <c r="AT187">
        <v>315999.82</v>
      </c>
      <c r="AU187">
        <v>0</v>
      </c>
      <c r="AV187">
        <v>47399.97</v>
      </c>
      <c r="AW187">
        <v>56879.97</v>
      </c>
      <c r="AX187">
        <v>12639.99</v>
      </c>
      <c r="AY187">
        <v>9479.99</v>
      </c>
      <c r="AZ187">
        <v>50559.97</v>
      </c>
      <c r="BA187">
        <v>4895</v>
      </c>
      <c r="BB187">
        <v>12639.99</v>
      </c>
      <c r="BC187">
        <v>18959.990000000002</v>
      </c>
      <c r="BD187">
        <v>315999.82</v>
      </c>
      <c r="BE187">
        <v>15799.99</v>
      </c>
      <c r="BF187">
        <v>63199.99</v>
      </c>
      <c r="BG187">
        <v>0</v>
      </c>
      <c r="BH187">
        <v>0</v>
      </c>
      <c r="BI187">
        <v>0</v>
      </c>
      <c r="BJ187">
        <v>0</v>
      </c>
      <c r="BK187">
        <v>0</v>
      </c>
      <c r="BL187">
        <v>16352.5</v>
      </c>
      <c r="BM187">
        <v>0</v>
      </c>
      <c r="BN187">
        <v>0</v>
      </c>
      <c r="BO187">
        <v>1000</v>
      </c>
      <c r="BP187">
        <v>0</v>
      </c>
      <c r="BQ187">
        <v>0</v>
      </c>
      <c r="BR187">
        <v>7063.5</v>
      </c>
      <c r="BS187">
        <v>68177.34</v>
      </c>
      <c r="BT187" t="s">
        <v>473</v>
      </c>
      <c r="BU187" s="381">
        <v>1081570.1000000001</v>
      </c>
      <c r="BV187" s="381">
        <v>0</v>
      </c>
      <c r="BW187" s="381">
        <v>3737.57</v>
      </c>
      <c r="BX187" s="259">
        <v>0</v>
      </c>
      <c r="BY187" s="259">
        <v>0</v>
      </c>
      <c r="BZ187" s="259">
        <v>0</v>
      </c>
      <c r="CA187">
        <v>6369300.5499999998</v>
      </c>
      <c r="CB187">
        <v>6324891.4500000002</v>
      </c>
      <c r="CC187">
        <v>16352.5</v>
      </c>
      <c r="CD187">
        <v>75240.84</v>
      </c>
      <c r="CE187">
        <v>1085307.67</v>
      </c>
      <c r="CI187" s="381">
        <v>1087187.9999999991</v>
      </c>
      <c r="CJ187" s="381">
        <v>68400</v>
      </c>
      <c r="CL187" s="381">
        <f t="shared" si="55"/>
        <v>5617.8999999989755</v>
      </c>
      <c r="CM187" s="381">
        <f t="shared" si="56"/>
        <v>64662.43</v>
      </c>
      <c r="CO187" s="381">
        <v>1144828.8299999991</v>
      </c>
      <c r="CP187" s="381">
        <v>55810.630000000005</v>
      </c>
      <c r="CR187" s="381">
        <f t="shared" si="71"/>
        <v>5617.8999999989755</v>
      </c>
      <c r="CT187" s="259">
        <f t="shared" ref="CT187:CT190" si="72">IF(CM187&gt;0,CM187,0)</f>
        <v>64662.43</v>
      </c>
      <c r="CU187" s="259">
        <f t="shared" ref="CU187:CU190" si="73">IF(CM187&lt;0,CM187,0)</f>
        <v>0</v>
      </c>
    </row>
    <row r="188" spans="1:99">
      <c r="A188">
        <v>3302192</v>
      </c>
      <c r="B188">
        <v>2192</v>
      </c>
      <c r="C188">
        <v>43127</v>
      </c>
      <c r="D188">
        <v>92347</v>
      </c>
      <c r="E188" t="s">
        <v>5902</v>
      </c>
      <c r="F188">
        <v>358117.9</v>
      </c>
      <c r="G188">
        <v>0</v>
      </c>
      <c r="H188">
        <v>56089.4</v>
      </c>
      <c r="I188">
        <v>2677340.4900000002</v>
      </c>
      <c r="J188">
        <v>0</v>
      </c>
      <c r="K188">
        <v>77548.75</v>
      </c>
      <c r="L188">
        <v>0</v>
      </c>
      <c r="M188">
        <v>353565</v>
      </c>
      <c r="N188">
        <v>800</v>
      </c>
      <c r="O188">
        <v>0</v>
      </c>
      <c r="P188">
        <v>0</v>
      </c>
      <c r="Q188">
        <v>154120.60999999999</v>
      </c>
      <c r="R188">
        <v>0</v>
      </c>
      <c r="S188">
        <v>0</v>
      </c>
      <c r="T188">
        <v>0</v>
      </c>
      <c r="U188">
        <v>5273.35</v>
      </c>
      <c r="V188">
        <v>0</v>
      </c>
      <c r="X188">
        <v>0</v>
      </c>
      <c r="Y188">
        <v>0</v>
      </c>
      <c r="Z188">
        <v>0</v>
      </c>
      <c r="AA188">
        <v>0</v>
      </c>
      <c r="AB188">
        <v>0</v>
      </c>
      <c r="AC188">
        <v>59197.75</v>
      </c>
      <c r="AD188">
        <v>21171</v>
      </c>
      <c r="AE188">
        <v>1816938.68</v>
      </c>
      <c r="AF188">
        <v>156228.60999999999</v>
      </c>
      <c r="AG188">
        <v>249965.77</v>
      </c>
      <c r="AH188">
        <v>49993.15</v>
      </c>
      <c r="AI188">
        <v>43744.01</v>
      </c>
      <c r="AJ188">
        <v>0</v>
      </c>
      <c r="AK188">
        <v>37494.870000000003</v>
      </c>
      <c r="AL188">
        <v>24996.58</v>
      </c>
      <c r="AM188">
        <v>31245.72</v>
      </c>
      <c r="AN188">
        <v>37494.870000000003</v>
      </c>
      <c r="AO188">
        <v>40619.440000000002</v>
      </c>
      <c r="AP188">
        <v>62491.44</v>
      </c>
      <c r="AQ188">
        <v>45306.3</v>
      </c>
      <c r="AR188">
        <v>15622.86</v>
      </c>
      <c r="AS188">
        <v>62491.44</v>
      </c>
      <c r="AT188">
        <v>156228.60999999999</v>
      </c>
      <c r="AU188">
        <v>33654.800000000003</v>
      </c>
      <c r="AV188">
        <v>23434.29</v>
      </c>
      <c r="AW188">
        <v>28121.15</v>
      </c>
      <c r="AX188">
        <v>6249.14</v>
      </c>
      <c r="AY188">
        <v>0</v>
      </c>
      <c r="AZ188">
        <v>24996.58</v>
      </c>
      <c r="BA188">
        <v>4895</v>
      </c>
      <c r="BB188">
        <v>6249.14</v>
      </c>
      <c r="BC188">
        <v>9373.7199999999993</v>
      </c>
      <c r="BD188">
        <v>156228.60999999999</v>
      </c>
      <c r="BE188">
        <v>7811.43</v>
      </c>
      <c r="BF188">
        <v>31245.69</v>
      </c>
      <c r="BG188">
        <v>0</v>
      </c>
      <c r="BH188">
        <v>0</v>
      </c>
      <c r="BI188">
        <v>50558</v>
      </c>
      <c r="BJ188">
        <v>0</v>
      </c>
      <c r="BK188">
        <v>0</v>
      </c>
      <c r="BL188">
        <v>10007.5</v>
      </c>
      <c r="BM188">
        <v>0</v>
      </c>
      <c r="BN188">
        <v>50558</v>
      </c>
      <c r="BO188">
        <v>1000</v>
      </c>
      <c r="BP188">
        <v>0</v>
      </c>
      <c r="BQ188">
        <v>0</v>
      </c>
      <c r="BR188">
        <v>42465.440000000002</v>
      </c>
      <c r="BS188">
        <v>74189.460000000006</v>
      </c>
      <c r="BT188" t="s">
        <v>474</v>
      </c>
      <c r="BU188" s="381">
        <v>493454.95</v>
      </c>
      <c r="BV188" s="381">
        <v>0</v>
      </c>
      <c r="BW188" s="381">
        <v>0</v>
      </c>
      <c r="BX188" s="259">
        <v>0</v>
      </c>
      <c r="BY188" s="259">
        <v>0</v>
      </c>
      <c r="BZ188" s="259">
        <v>0</v>
      </c>
      <c r="CA188">
        <v>3349016.95</v>
      </c>
      <c r="CB188">
        <v>3213679.9</v>
      </c>
      <c r="CC188">
        <v>60565.5</v>
      </c>
      <c r="CD188">
        <v>116654.9</v>
      </c>
      <c r="CE188">
        <v>493454.95</v>
      </c>
      <c r="CI188" s="381">
        <v>544012.94999999984</v>
      </c>
      <c r="CJ188" s="381">
        <v>164.81999999999971</v>
      </c>
      <c r="CL188" s="381">
        <f t="shared" si="55"/>
        <v>50557.999999999825</v>
      </c>
      <c r="CM188" s="381">
        <f t="shared" si="56"/>
        <v>164.81999999999971</v>
      </c>
      <c r="CO188" s="381">
        <v>343597.85999999347</v>
      </c>
      <c r="CP188" s="381">
        <v>0</v>
      </c>
      <c r="CR188" s="381">
        <f t="shared" si="71"/>
        <v>50557.999999999825</v>
      </c>
      <c r="CT188" s="259">
        <f t="shared" si="72"/>
        <v>164.81999999999971</v>
      </c>
      <c r="CU188" s="259">
        <f t="shared" si="73"/>
        <v>0</v>
      </c>
    </row>
    <row r="189" spans="1:99">
      <c r="A189">
        <v>3307014</v>
      </c>
      <c r="B189">
        <v>7014</v>
      </c>
      <c r="C189">
        <v>43135</v>
      </c>
      <c r="D189">
        <v>92052</v>
      </c>
      <c r="E189" s="380" t="s">
        <v>5903</v>
      </c>
      <c r="F189">
        <v>1367051</v>
      </c>
      <c r="G189">
        <v>0</v>
      </c>
      <c r="H189">
        <v>62045.4</v>
      </c>
      <c r="I189">
        <v>70420</v>
      </c>
      <c r="J189">
        <v>0</v>
      </c>
      <c r="K189">
        <v>6612771.4199999999</v>
      </c>
      <c r="L189">
        <v>0</v>
      </c>
      <c r="M189">
        <v>135751</v>
      </c>
      <c r="N189">
        <v>3656.93</v>
      </c>
      <c r="O189">
        <v>0</v>
      </c>
      <c r="P189">
        <v>0</v>
      </c>
      <c r="Q189">
        <v>510709.31</v>
      </c>
      <c r="R189">
        <v>29157.14</v>
      </c>
      <c r="S189">
        <v>0</v>
      </c>
      <c r="T189">
        <v>0</v>
      </c>
      <c r="U189">
        <v>0</v>
      </c>
      <c r="V189">
        <v>103.8</v>
      </c>
      <c r="X189">
        <v>0</v>
      </c>
      <c r="Y189">
        <v>0</v>
      </c>
      <c r="Z189">
        <v>0</v>
      </c>
      <c r="AA189">
        <v>0</v>
      </c>
      <c r="AB189">
        <v>0</v>
      </c>
      <c r="AC189">
        <v>92188.31</v>
      </c>
      <c r="AD189">
        <v>30651</v>
      </c>
      <c r="AE189">
        <v>4411577.3600000003</v>
      </c>
      <c r="AF189">
        <v>380308.39</v>
      </c>
      <c r="AG189">
        <v>608493.43000000005</v>
      </c>
      <c r="AH189">
        <v>121698.69</v>
      </c>
      <c r="AI189">
        <v>106486.35</v>
      </c>
      <c r="AJ189">
        <v>0</v>
      </c>
      <c r="AK189">
        <v>91274.01</v>
      </c>
      <c r="AL189">
        <v>60849.34</v>
      </c>
      <c r="AM189">
        <v>76061.679999999993</v>
      </c>
      <c r="AN189">
        <v>91274.01</v>
      </c>
      <c r="AO189">
        <v>98880.18</v>
      </c>
      <c r="AP189">
        <v>152123.35999999999</v>
      </c>
      <c r="AQ189">
        <v>110289.43</v>
      </c>
      <c r="AR189">
        <v>38030.839999999997</v>
      </c>
      <c r="AS189">
        <v>152123.35999999999</v>
      </c>
      <c r="AT189">
        <v>380308.39</v>
      </c>
      <c r="AU189">
        <v>0</v>
      </c>
      <c r="AV189">
        <v>57046.26</v>
      </c>
      <c r="AW189">
        <v>68455.509999999995</v>
      </c>
      <c r="AX189">
        <v>15212.34</v>
      </c>
      <c r="AY189">
        <v>11409.25</v>
      </c>
      <c r="AZ189">
        <v>60849.34</v>
      </c>
      <c r="BA189">
        <v>4895</v>
      </c>
      <c r="BB189">
        <v>15212.34</v>
      </c>
      <c r="BC189">
        <v>22818.5</v>
      </c>
      <c r="BD189">
        <v>380308.39</v>
      </c>
      <c r="BE189">
        <v>19015.419999999998</v>
      </c>
      <c r="BF189">
        <v>76061.69</v>
      </c>
      <c r="BG189">
        <v>0</v>
      </c>
      <c r="BH189">
        <v>0</v>
      </c>
      <c r="BI189">
        <v>0</v>
      </c>
      <c r="BJ189">
        <v>0</v>
      </c>
      <c r="BK189">
        <v>0</v>
      </c>
      <c r="BL189">
        <v>16757.5</v>
      </c>
      <c r="BM189">
        <v>0</v>
      </c>
      <c r="BN189">
        <v>0</v>
      </c>
      <c r="BO189">
        <v>1000</v>
      </c>
      <c r="BP189">
        <v>0</v>
      </c>
      <c r="BQ189">
        <v>0</v>
      </c>
      <c r="BR189">
        <v>0</v>
      </c>
      <c r="BS189">
        <v>58466.07</v>
      </c>
      <c r="BT189" t="s">
        <v>475</v>
      </c>
      <c r="BU189" s="381">
        <v>1241397.05</v>
      </c>
      <c r="BV189" s="381">
        <v>0</v>
      </c>
      <c r="BW189" s="381">
        <v>20336.830000000002</v>
      </c>
      <c r="BX189" s="259">
        <v>0</v>
      </c>
      <c r="BY189" s="259">
        <v>0</v>
      </c>
      <c r="BZ189" s="259">
        <v>0</v>
      </c>
      <c r="CA189">
        <v>7485408.9100000001</v>
      </c>
      <c r="CB189">
        <v>7611062.8600000003</v>
      </c>
      <c r="CC189">
        <v>16757.5</v>
      </c>
      <c r="CD189">
        <v>58466.07</v>
      </c>
      <c r="CE189">
        <v>1261733.8799999999</v>
      </c>
      <c r="CI189" s="381">
        <v>1241397.0499999991</v>
      </c>
      <c r="CJ189" s="381">
        <v>0</v>
      </c>
      <c r="CL189" s="381">
        <f t="shared" si="55"/>
        <v>0</v>
      </c>
      <c r="CM189" s="381">
        <f t="shared" si="56"/>
        <v>-20336.830000000002</v>
      </c>
      <c r="CO189" s="381">
        <v>1789289.3399999992</v>
      </c>
      <c r="CP189" s="381">
        <v>17365.660000000003</v>
      </c>
      <c r="CR189" s="381"/>
      <c r="CT189" s="259">
        <f t="shared" si="72"/>
        <v>0</v>
      </c>
      <c r="CU189" s="259">
        <f t="shared" si="73"/>
        <v>-20336.830000000002</v>
      </c>
    </row>
    <row r="190" spans="1:99">
      <c r="A190">
        <v>3307009</v>
      </c>
      <c r="B190">
        <v>7009</v>
      </c>
      <c r="C190">
        <v>43092</v>
      </c>
      <c r="D190">
        <v>92049</v>
      </c>
      <c r="E190" t="s">
        <v>5904</v>
      </c>
      <c r="F190">
        <v>1047790</v>
      </c>
      <c r="G190">
        <v>0</v>
      </c>
      <c r="H190">
        <v>71651.520000000004</v>
      </c>
      <c r="I190">
        <v>80153.440000000002</v>
      </c>
      <c r="J190">
        <v>0</v>
      </c>
      <c r="K190">
        <v>5723053.1600000001</v>
      </c>
      <c r="L190">
        <v>0</v>
      </c>
      <c r="M190">
        <v>153520</v>
      </c>
      <c r="N190">
        <v>3456.93</v>
      </c>
      <c r="O190">
        <v>0</v>
      </c>
      <c r="P190">
        <v>0</v>
      </c>
      <c r="Q190">
        <v>1699653.12</v>
      </c>
      <c r="R190">
        <v>18027.05</v>
      </c>
      <c r="S190">
        <v>0</v>
      </c>
      <c r="T190">
        <v>0</v>
      </c>
      <c r="U190">
        <v>2686.56</v>
      </c>
      <c r="V190">
        <v>67521.3</v>
      </c>
      <c r="X190">
        <v>0</v>
      </c>
      <c r="Y190">
        <v>0</v>
      </c>
      <c r="Z190">
        <v>0</v>
      </c>
      <c r="AA190">
        <v>0</v>
      </c>
      <c r="AB190">
        <v>0</v>
      </c>
      <c r="AC190">
        <v>55544.75</v>
      </c>
      <c r="AD190">
        <v>26504</v>
      </c>
      <c r="AE190">
        <v>4244251.3600000003</v>
      </c>
      <c r="AF190">
        <v>365883.74</v>
      </c>
      <c r="AG190">
        <v>585413.98</v>
      </c>
      <c r="AH190">
        <v>117082.8</v>
      </c>
      <c r="AI190">
        <v>102447.45</v>
      </c>
      <c r="AJ190">
        <v>0</v>
      </c>
      <c r="AK190">
        <v>87812.1</v>
      </c>
      <c r="AL190">
        <v>58541.4</v>
      </c>
      <c r="AM190">
        <v>73176.75</v>
      </c>
      <c r="AN190">
        <v>87812.1</v>
      </c>
      <c r="AO190">
        <v>95129.77</v>
      </c>
      <c r="AP190">
        <v>146353.5</v>
      </c>
      <c r="AQ190">
        <v>106106.28</v>
      </c>
      <c r="AR190">
        <v>36588.370000000003</v>
      </c>
      <c r="AS190">
        <v>146353.5</v>
      </c>
      <c r="AT190">
        <v>365883.74</v>
      </c>
      <c r="AU190">
        <v>0</v>
      </c>
      <c r="AV190">
        <v>54882.559999999998</v>
      </c>
      <c r="AW190">
        <v>65859.070000000007</v>
      </c>
      <c r="AX190">
        <v>14635.35</v>
      </c>
      <c r="AY190">
        <v>10976.51</v>
      </c>
      <c r="AZ190">
        <v>58541.4</v>
      </c>
      <c r="BA190">
        <v>4895</v>
      </c>
      <c r="BB190">
        <v>14635.35</v>
      </c>
      <c r="BC190">
        <v>21953.02</v>
      </c>
      <c r="BD190">
        <v>365883.74</v>
      </c>
      <c r="BE190">
        <v>18294.189999999999</v>
      </c>
      <c r="BF190">
        <v>73176.72</v>
      </c>
      <c r="BG190">
        <v>0</v>
      </c>
      <c r="BH190">
        <v>0</v>
      </c>
      <c r="BI190">
        <v>0</v>
      </c>
      <c r="BJ190">
        <v>0</v>
      </c>
      <c r="BK190">
        <v>0</v>
      </c>
      <c r="BL190">
        <v>15562.75</v>
      </c>
      <c r="BM190">
        <v>5121.96</v>
      </c>
      <c r="BN190">
        <v>0</v>
      </c>
      <c r="BO190">
        <v>1000</v>
      </c>
      <c r="BP190">
        <v>0</v>
      </c>
      <c r="BQ190">
        <v>0</v>
      </c>
      <c r="BR190">
        <v>59022.74</v>
      </c>
      <c r="BS190">
        <v>0</v>
      </c>
      <c r="BT190" t="s">
        <v>476</v>
      </c>
      <c r="BU190" s="381">
        <v>1555340.56</v>
      </c>
      <c r="BV190" s="381">
        <v>0</v>
      </c>
      <c r="BW190" s="381">
        <v>33313.49</v>
      </c>
      <c r="BX190" s="259">
        <v>0</v>
      </c>
      <c r="BY190" s="259">
        <v>0</v>
      </c>
      <c r="BZ190" s="259">
        <v>0</v>
      </c>
      <c r="CA190">
        <v>7830120.3099999996</v>
      </c>
      <c r="CB190">
        <v>7322569.75</v>
      </c>
      <c r="CC190">
        <v>20684.71</v>
      </c>
      <c r="CD190">
        <v>59022.74</v>
      </c>
      <c r="CE190">
        <v>1588654.05</v>
      </c>
      <c r="CI190" s="381">
        <v>1525336.6100000003</v>
      </c>
      <c r="CJ190" s="381">
        <v>45567.26</v>
      </c>
      <c r="CL190" s="381">
        <f t="shared" si="55"/>
        <v>-30003.949999999721</v>
      </c>
      <c r="CM190" s="381">
        <f t="shared" si="56"/>
        <v>12253.770000000004</v>
      </c>
      <c r="CO190" s="381">
        <v>2114597.4560000002</v>
      </c>
      <c r="CP190" s="381">
        <v>10164.010000000002</v>
      </c>
      <c r="CR190" s="381"/>
      <c r="CS190" s="381">
        <f>CL190</f>
        <v>-30003.949999999721</v>
      </c>
      <c r="CT190" s="259">
        <f t="shared" si="72"/>
        <v>12253.770000000004</v>
      </c>
      <c r="CU190" s="259">
        <f t="shared" si="73"/>
        <v>0</v>
      </c>
    </row>
    <row r="191" spans="1:99">
      <c r="A191">
        <v>3305203</v>
      </c>
      <c r="B191">
        <v>5203</v>
      </c>
      <c r="C191">
        <v>43115</v>
      </c>
      <c r="D191">
        <v>92083</v>
      </c>
      <c r="E191" t="s">
        <v>5905</v>
      </c>
      <c r="F191">
        <v>100182</v>
      </c>
      <c r="G191">
        <v>0</v>
      </c>
      <c r="H191">
        <v>31893.61</v>
      </c>
      <c r="I191">
        <v>1514135.14</v>
      </c>
      <c r="J191">
        <v>0</v>
      </c>
      <c r="K191">
        <v>39296.25</v>
      </c>
      <c r="L191">
        <v>0</v>
      </c>
      <c r="M191">
        <v>32011</v>
      </c>
      <c r="N191">
        <v>4313.8599999999997</v>
      </c>
      <c r="O191">
        <v>0</v>
      </c>
      <c r="P191">
        <v>0</v>
      </c>
      <c r="Q191">
        <v>81688.039999999994</v>
      </c>
      <c r="R191">
        <v>17169</v>
      </c>
      <c r="S191">
        <v>0</v>
      </c>
      <c r="T191">
        <v>0</v>
      </c>
      <c r="U191">
        <v>118685.31</v>
      </c>
      <c r="V191">
        <v>0</v>
      </c>
      <c r="X191">
        <v>0</v>
      </c>
      <c r="Y191">
        <v>0</v>
      </c>
      <c r="Z191">
        <v>0</v>
      </c>
      <c r="AA191">
        <v>0</v>
      </c>
      <c r="AB191">
        <v>0</v>
      </c>
      <c r="AC191">
        <v>2237.12</v>
      </c>
      <c r="AD191">
        <v>124355</v>
      </c>
      <c r="AE191">
        <v>1134955.72</v>
      </c>
      <c r="AF191">
        <v>97588.63</v>
      </c>
      <c r="AG191">
        <v>156141.79999999999</v>
      </c>
      <c r="AH191">
        <v>31228.36</v>
      </c>
      <c r="AI191">
        <v>27324.82</v>
      </c>
      <c r="AJ191">
        <v>0</v>
      </c>
      <c r="AK191">
        <v>23421.27</v>
      </c>
      <c r="AL191">
        <v>15614.18</v>
      </c>
      <c r="AM191">
        <v>19517.73</v>
      </c>
      <c r="AN191">
        <v>23421.27</v>
      </c>
      <c r="AO191">
        <v>25373.040000000001</v>
      </c>
      <c r="AP191">
        <v>39035.449999999997</v>
      </c>
      <c r="AQ191">
        <v>28300.7</v>
      </c>
      <c r="AR191">
        <v>9758.86</v>
      </c>
      <c r="AS191">
        <v>39035.449999999997</v>
      </c>
      <c r="AT191">
        <v>97588.63</v>
      </c>
      <c r="AU191">
        <v>4090.75</v>
      </c>
      <c r="AV191">
        <v>14638.29</v>
      </c>
      <c r="AW191">
        <v>17565.95</v>
      </c>
      <c r="AX191">
        <v>3903.55</v>
      </c>
      <c r="AY191">
        <v>0</v>
      </c>
      <c r="AZ191">
        <v>15614.18</v>
      </c>
      <c r="BA191">
        <v>4895</v>
      </c>
      <c r="BB191">
        <v>3903.55</v>
      </c>
      <c r="BC191">
        <v>5855.32</v>
      </c>
      <c r="BD191">
        <v>97588.63</v>
      </c>
      <c r="BE191">
        <v>4879.43</v>
      </c>
      <c r="BF191">
        <v>19517.71</v>
      </c>
      <c r="BG191">
        <v>0</v>
      </c>
      <c r="BH191">
        <v>0</v>
      </c>
      <c r="BI191">
        <v>41853.93</v>
      </c>
      <c r="BJ191">
        <v>0</v>
      </c>
      <c r="BK191">
        <v>0</v>
      </c>
      <c r="BL191">
        <v>7672</v>
      </c>
      <c r="BM191">
        <v>0</v>
      </c>
      <c r="BN191">
        <v>41853.93</v>
      </c>
      <c r="BO191">
        <v>1000</v>
      </c>
      <c r="BP191">
        <v>0</v>
      </c>
      <c r="BQ191">
        <v>0</v>
      </c>
      <c r="BR191">
        <v>9715</v>
      </c>
      <c r="BS191">
        <v>71704.539999999994</v>
      </c>
      <c r="BT191" t="s">
        <v>477</v>
      </c>
      <c r="BU191" s="381">
        <v>31460.52</v>
      </c>
      <c r="BV191" s="381">
        <v>0</v>
      </c>
      <c r="BW191" s="381">
        <v>0</v>
      </c>
      <c r="BX191" s="259">
        <v>0</v>
      </c>
      <c r="BY191" s="259">
        <v>0</v>
      </c>
      <c r="BZ191" s="259">
        <v>0</v>
      </c>
      <c r="CA191">
        <v>1933890.72</v>
      </c>
      <c r="CB191">
        <v>2002612.2</v>
      </c>
      <c r="CC191">
        <v>49525.93</v>
      </c>
      <c r="CD191">
        <v>81419.539999999994</v>
      </c>
      <c r="CE191">
        <v>31460.52</v>
      </c>
      <c r="CI191" s="381">
        <v>73314.450000000157</v>
      </c>
      <c r="CJ191" s="381">
        <v>0</v>
      </c>
      <c r="CL191" s="381">
        <f t="shared" si="55"/>
        <v>41853.930000000153</v>
      </c>
      <c r="CM191" s="381">
        <f t="shared" si="56"/>
        <v>0</v>
      </c>
      <c r="CO191" s="381">
        <v>82655.919999999431</v>
      </c>
      <c r="CP191" s="381">
        <v>0</v>
      </c>
      <c r="CR191" s="381">
        <f>CL191</f>
        <v>41853.930000000153</v>
      </c>
    </row>
    <row r="192" spans="1:99">
      <c r="A192">
        <v>3305202</v>
      </c>
      <c r="B192">
        <v>5202</v>
      </c>
      <c r="C192">
        <v>43166</v>
      </c>
      <c r="D192">
        <v>92082</v>
      </c>
      <c r="E192" t="s">
        <v>5906</v>
      </c>
      <c r="F192">
        <v>203908.4</v>
      </c>
      <c r="G192">
        <v>0</v>
      </c>
      <c r="H192">
        <v>57406.59</v>
      </c>
      <c r="I192">
        <v>1644453.6</v>
      </c>
      <c r="J192">
        <v>0</v>
      </c>
      <c r="K192">
        <v>92687.13</v>
      </c>
      <c r="L192">
        <v>0</v>
      </c>
      <c r="M192">
        <v>67245.5</v>
      </c>
      <c r="N192">
        <v>1400</v>
      </c>
      <c r="O192">
        <v>0</v>
      </c>
      <c r="P192">
        <v>0</v>
      </c>
      <c r="Q192">
        <v>136045.95000000001</v>
      </c>
      <c r="R192">
        <v>94758.47</v>
      </c>
      <c r="S192">
        <v>0</v>
      </c>
      <c r="T192">
        <v>0</v>
      </c>
      <c r="U192">
        <v>77547.570000000007</v>
      </c>
      <c r="V192">
        <v>0</v>
      </c>
      <c r="X192">
        <v>0</v>
      </c>
      <c r="Y192">
        <v>0</v>
      </c>
      <c r="Z192">
        <v>0</v>
      </c>
      <c r="AA192">
        <v>0</v>
      </c>
      <c r="AB192">
        <v>0</v>
      </c>
      <c r="AC192">
        <v>4560.88</v>
      </c>
      <c r="AD192">
        <v>19600</v>
      </c>
      <c r="AE192">
        <v>1240537.6599999999</v>
      </c>
      <c r="AF192">
        <v>106667.04</v>
      </c>
      <c r="AG192">
        <v>170667.26</v>
      </c>
      <c r="AH192">
        <v>34133.449999999997</v>
      </c>
      <c r="AI192">
        <v>29866.77</v>
      </c>
      <c r="AJ192">
        <v>0</v>
      </c>
      <c r="AK192">
        <v>25600.09</v>
      </c>
      <c r="AL192">
        <v>17066.73</v>
      </c>
      <c r="AM192">
        <v>21333.41</v>
      </c>
      <c r="AN192">
        <v>25600.09</v>
      </c>
      <c r="AO192">
        <v>27733.43</v>
      </c>
      <c r="AP192">
        <v>42666.82</v>
      </c>
      <c r="AQ192">
        <v>30933.439999999999</v>
      </c>
      <c r="AR192">
        <v>10666.7</v>
      </c>
      <c r="AS192">
        <v>42666.82</v>
      </c>
      <c r="AT192">
        <v>106667.04</v>
      </c>
      <c r="AU192">
        <v>6483.46</v>
      </c>
      <c r="AV192">
        <v>16000.06</v>
      </c>
      <c r="AW192">
        <v>19200.07</v>
      </c>
      <c r="AX192">
        <v>4266.68</v>
      </c>
      <c r="AY192">
        <v>0</v>
      </c>
      <c r="AZ192">
        <v>17066.73</v>
      </c>
      <c r="BA192">
        <v>4895</v>
      </c>
      <c r="BB192">
        <v>4266.68</v>
      </c>
      <c r="BC192">
        <v>6400.02</v>
      </c>
      <c r="BD192">
        <v>106667.04</v>
      </c>
      <c r="BE192">
        <v>5333.35</v>
      </c>
      <c r="BF192">
        <v>21333.39</v>
      </c>
      <c r="BG192">
        <v>0</v>
      </c>
      <c r="BH192">
        <v>0</v>
      </c>
      <c r="BI192">
        <v>0</v>
      </c>
      <c r="BJ192">
        <v>0</v>
      </c>
      <c r="BK192">
        <v>0</v>
      </c>
      <c r="BL192">
        <v>8044.38</v>
      </c>
      <c r="BM192">
        <v>0</v>
      </c>
      <c r="BN192">
        <v>0</v>
      </c>
      <c r="BO192">
        <v>1000</v>
      </c>
      <c r="BP192">
        <v>0</v>
      </c>
      <c r="BQ192">
        <v>0</v>
      </c>
      <c r="BR192">
        <v>22153.46</v>
      </c>
      <c r="BS192">
        <v>17201.54</v>
      </c>
      <c r="BT192" t="s">
        <v>478</v>
      </c>
      <c r="BU192" s="381">
        <v>197488.27</v>
      </c>
      <c r="BV192" s="381">
        <v>0</v>
      </c>
      <c r="BW192" s="381">
        <v>26095.97</v>
      </c>
      <c r="BX192" s="259">
        <v>0</v>
      </c>
      <c r="BY192" s="259">
        <v>0</v>
      </c>
      <c r="BZ192" s="259">
        <v>0</v>
      </c>
      <c r="CA192">
        <v>2138299.1</v>
      </c>
      <c r="CB192">
        <v>2144719.23</v>
      </c>
      <c r="CC192">
        <v>8044.38</v>
      </c>
      <c r="CD192">
        <v>39355</v>
      </c>
      <c r="CE192">
        <v>223584.24</v>
      </c>
      <c r="CI192" s="381">
        <v>197488.27000000008</v>
      </c>
      <c r="CJ192" s="381">
        <v>19419</v>
      </c>
      <c r="CL192" s="381">
        <f t="shared" si="55"/>
        <v>0</v>
      </c>
      <c r="CM192" s="381">
        <f t="shared" si="56"/>
        <v>-6676.9700000000012</v>
      </c>
      <c r="CO192" s="381">
        <v>231787.62999999902</v>
      </c>
      <c r="CP192" s="381">
        <v>27469</v>
      </c>
      <c r="CR192" s="381"/>
      <c r="CT192" s="259">
        <f t="shared" ref="CT192:CT195" si="74">IF(CM192&gt;0,CM192,0)</f>
        <v>0</v>
      </c>
      <c r="CU192" s="259">
        <f t="shared" ref="CU192:CU195" si="75">IF(CM192&lt;0,CM192,0)</f>
        <v>-6676.9700000000012</v>
      </c>
    </row>
    <row r="193" spans="1:99">
      <c r="A193">
        <v>3302108</v>
      </c>
      <c r="B193">
        <v>2108</v>
      </c>
      <c r="C193">
        <v>43036</v>
      </c>
      <c r="D193">
        <v>92434</v>
      </c>
      <c r="E193" t="s">
        <v>5907</v>
      </c>
      <c r="F193">
        <v>977587.19999999995</v>
      </c>
      <c r="G193">
        <v>0</v>
      </c>
      <c r="H193">
        <v>204981.7</v>
      </c>
      <c r="I193">
        <v>4626573.9400000004</v>
      </c>
      <c r="J193">
        <v>0</v>
      </c>
      <c r="K193">
        <v>440610.21</v>
      </c>
      <c r="L193">
        <v>0</v>
      </c>
      <c r="M193">
        <v>480150.5</v>
      </c>
      <c r="N193">
        <v>3770.79</v>
      </c>
      <c r="O193">
        <v>0</v>
      </c>
      <c r="P193">
        <v>0</v>
      </c>
      <c r="Q193">
        <v>70581.73</v>
      </c>
      <c r="R193">
        <v>0</v>
      </c>
      <c r="S193">
        <v>0</v>
      </c>
      <c r="T193">
        <v>0</v>
      </c>
      <c r="U193">
        <v>8989.17</v>
      </c>
      <c r="V193">
        <v>0</v>
      </c>
      <c r="X193">
        <v>0</v>
      </c>
      <c r="Y193">
        <v>0</v>
      </c>
      <c r="Z193">
        <v>0</v>
      </c>
      <c r="AA193">
        <v>0</v>
      </c>
      <c r="AB193">
        <v>0</v>
      </c>
      <c r="AC193">
        <v>85202.32</v>
      </c>
      <c r="AD193">
        <v>141058</v>
      </c>
      <c r="AE193">
        <v>3288099.34</v>
      </c>
      <c r="AF193">
        <v>282725.65000000002</v>
      </c>
      <c r="AG193">
        <v>452361.04</v>
      </c>
      <c r="AH193">
        <v>90472.21</v>
      </c>
      <c r="AI193">
        <v>79163.179999999993</v>
      </c>
      <c r="AJ193">
        <v>0</v>
      </c>
      <c r="AK193">
        <v>67854.16</v>
      </c>
      <c r="AL193">
        <v>45236.1</v>
      </c>
      <c r="AM193">
        <v>56545.13</v>
      </c>
      <c r="AN193">
        <v>67854.16</v>
      </c>
      <c r="AO193">
        <v>73508.67</v>
      </c>
      <c r="AP193">
        <v>113090.26</v>
      </c>
      <c r="AQ193">
        <v>81990.44</v>
      </c>
      <c r="AR193">
        <v>28272.57</v>
      </c>
      <c r="AS193">
        <v>113090.26</v>
      </c>
      <c r="AT193">
        <v>282725.65000000002</v>
      </c>
      <c r="AU193">
        <v>75170.080000000002</v>
      </c>
      <c r="AV193">
        <v>42408.85</v>
      </c>
      <c r="AW193">
        <v>50890.62</v>
      </c>
      <c r="AX193">
        <v>11309.03</v>
      </c>
      <c r="AY193">
        <v>0</v>
      </c>
      <c r="AZ193">
        <v>45236.1</v>
      </c>
      <c r="BA193">
        <v>4895</v>
      </c>
      <c r="BB193">
        <v>11309.03</v>
      </c>
      <c r="BC193">
        <v>16963.54</v>
      </c>
      <c r="BD193">
        <v>282725.65000000002</v>
      </c>
      <c r="BE193">
        <v>14136.28</v>
      </c>
      <c r="BF193">
        <v>56545.13</v>
      </c>
      <c r="BG193">
        <v>0</v>
      </c>
      <c r="BH193">
        <v>0</v>
      </c>
      <c r="BI193">
        <v>144574.43</v>
      </c>
      <c r="BJ193">
        <v>0</v>
      </c>
      <c r="BK193">
        <v>0</v>
      </c>
      <c r="BL193">
        <v>13861.75</v>
      </c>
      <c r="BM193">
        <v>0</v>
      </c>
      <c r="BN193">
        <v>144574.43</v>
      </c>
      <c r="BO193">
        <v>1000</v>
      </c>
      <c r="BP193">
        <v>0</v>
      </c>
      <c r="BQ193">
        <v>13861.75</v>
      </c>
      <c r="BR193">
        <v>26876</v>
      </c>
      <c r="BS193">
        <v>322680.13</v>
      </c>
      <c r="BT193" t="s">
        <v>479</v>
      </c>
      <c r="BU193" s="381">
        <v>955371.3</v>
      </c>
      <c r="BV193" s="381">
        <v>0</v>
      </c>
      <c r="BW193" s="381">
        <v>0</v>
      </c>
      <c r="BX193" s="259">
        <v>0</v>
      </c>
      <c r="BY193" s="259">
        <v>0</v>
      </c>
      <c r="BZ193" s="259">
        <v>0</v>
      </c>
      <c r="CA193">
        <v>5856936.6600000001</v>
      </c>
      <c r="CB193">
        <v>5879152.5599999996</v>
      </c>
      <c r="CC193">
        <v>158436.18</v>
      </c>
      <c r="CD193">
        <v>363417.88</v>
      </c>
      <c r="CE193">
        <v>955371.3</v>
      </c>
      <c r="CI193" s="381">
        <v>1099945.7299999995</v>
      </c>
      <c r="CJ193" s="381">
        <v>132712</v>
      </c>
      <c r="CL193" s="381">
        <f t="shared" si="55"/>
        <v>144574.42999999947</v>
      </c>
      <c r="CM193" s="381">
        <f t="shared" si="56"/>
        <v>132712</v>
      </c>
      <c r="CO193" s="381">
        <v>1091897.219999996</v>
      </c>
      <c r="CP193" s="381">
        <v>146670.5</v>
      </c>
      <c r="CR193" s="381">
        <f>CL193</f>
        <v>144574.42999999947</v>
      </c>
      <c r="CT193" s="259">
        <f t="shared" si="74"/>
        <v>132712</v>
      </c>
      <c r="CU193" s="259">
        <f t="shared" si="75"/>
        <v>0</v>
      </c>
    </row>
    <row r="194" spans="1:99">
      <c r="A194">
        <v>3301019</v>
      </c>
      <c r="B194">
        <v>1019</v>
      </c>
      <c r="C194">
        <v>43149</v>
      </c>
      <c r="D194">
        <v>92463</v>
      </c>
      <c r="E194" t="s">
        <v>5908</v>
      </c>
      <c r="F194">
        <v>-384063</v>
      </c>
      <c r="G194">
        <v>0</v>
      </c>
      <c r="H194">
        <v>46675.4</v>
      </c>
      <c r="I194">
        <v>750859.92</v>
      </c>
      <c r="J194">
        <v>0</v>
      </c>
      <c r="K194">
        <v>13777.5</v>
      </c>
      <c r="L194">
        <v>0</v>
      </c>
      <c r="M194">
        <v>0</v>
      </c>
      <c r="N194">
        <v>200</v>
      </c>
      <c r="O194">
        <v>0</v>
      </c>
      <c r="P194">
        <v>0</v>
      </c>
      <c r="Q194">
        <v>61998.36</v>
      </c>
      <c r="R194">
        <v>0</v>
      </c>
      <c r="S194">
        <v>0</v>
      </c>
      <c r="T194">
        <v>0</v>
      </c>
      <c r="U194">
        <v>15416.77</v>
      </c>
      <c r="V194">
        <v>0</v>
      </c>
      <c r="X194">
        <v>0</v>
      </c>
      <c r="Y194">
        <v>0</v>
      </c>
      <c r="Z194">
        <v>0</v>
      </c>
      <c r="AA194">
        <v>0</v>
      </c>
      <c r="AB194">
        <v>0</v>
      </c>
      <c r="AC194">
        <v>0</v>
      </c>
      <c r="AD194">
        <v>0</v>
      </c>
      <c r="AE194">
        <v>542295.24</v>
      </c>
      <c r="AF194">
        <v>46629</v>
      </c>
      <c r="AG194">
        <v>74606.399999999994</v>
      </c>
      <c r="AH194">
        <v>14921.28</v>
      </c>
      <c r="AI194">
        <v>13056.12</v>
      </c>
      <c r="AJ194">
        <v>0</v>
      </c>
      <c r="AK194">
        <v>11190.96</v>
      </c>
      <c r="AL194">
        <v>7460.64</v>
      </c>
      <c r="AM194">
        <v>9325.7999999999993</v>
      </c>
      <c r="AN194">
        <v>11190.96</v>
      </c>
      <c r="AO194">
        <v>12123.54</v>
      </c>
      <c r="AP194">
        <v>18651.599999999999</v>
      </c>
      <c r="AQ194">
        <v>13522.41</v>
      </c>
      <c r="AR194">
        <v>4662.8999999999996</v>
      </c>
      <c r="AS194">
        <v>18651.599999999999</v>
      </c>
      <c r="AT194">
        <v>46629</v>
      </c>
      <c r="AU194">
        <v>0</v>
      </c>
      <c r="AV194">
        <v>6994.35</v>
      </c>
      <c r="AW194">
        <v>8393.2199999999993</v>
      </c>
      <c r="AX194">
        <v>1865.16</v>
      </c>
      <c r="AY194">
        <v>0</v>
      </c>
      <c r="AZ194">
        <v>7460.64</v>
      </c>
      <c r="BA194">
        <v>3135</v>
      </c>
      <c r="BB194">
        <v>1865.16</v>
      </c>
      <c r="BC194">
        <v>2797.74</v>
      </c>
      <c r="BD194">
        <v>46629</v>
      </c>
      <c r="BE194">
        <v>2331.4499999999998</v>
      </c>
      <c r="BF194">
        <v>9325.7999999999993</v>
      </c>
      <c r="BG194">
        <v>0</v>
      </c>
      <c r="BH194">
        <v>0</v>
      </c>
      <c r="BI194">
        <v>26818.83</v>
      </c>
      <c r="BJ194">
        <v>0</v>
      </c>
      <c r="BK194">
        <v>0</v>
      </c>
      <c r="BL194">
        <v>5201.5</v>
      </c>
      <c r="BM194">
        <v>0</v>
      </c>
      <c r="BN194">
        <v>26818.83</v>
      </c>
      <c r="BO194">
        <v>1000</v>
      </c>
      <c r="BP194">
        <v>0</v>
      </c>
      <c r="BQ194">
        <v>0</v>
      </c>
      <c r="BR194">
        <v>9196.4500000000007</v>
      </c>
      <c r="BS194">
        <v>69499.28</v>
      </c>
      <c r="BT194" t="s">
        <v>480</v>
      </c>
      <c r="BU194" s="381">
        <v>0</v>
      </c>
      <c r="BV194" s="381">
        <v>-504344.22</v>
      </c>
      <c r="BW194" s="381">
        <v>0</v>
      </c>
      <c r="BX194" s="259">
        <v>0</v>
      </c>
      <c r="BY194" s="259">
        <v>0</v>
      </c>
      <c r="BZ194" s="259">
        <v>0</v>
      </c>
      <c r="CA194">
        <v>842252.55</v>
      </c>
      <c r="CB194">
        <v>962533.8</v>
      </c>
      <c r="CC194">
        <v>32020.33</v>
      </c>
      <c r="CD194">
        <v>78695.73</v>
      </c>
      <c r="CE194">
        <v>-504344.22</v>
      </c>
      <c r="CI194" s="381">
        <v>-477525.38999999984</v>
      </c>
      <c r="CJ194" s="381">
        <v>42680.45</v>
      </c>
      <c r="CL194" s="381">
        <f t="shared" si="55"/>
        <v>26818.830000000133</v>
      </c>
      <c r="CM194" s="381">
        <f t="shared" si="56"/>
        <v>42680.45</v>
      </c>
      <c r="CO194" s="381">
        <v>0</v>
      </c>
      <c r="CP194" s="381">
        <v>47827.95</v>
      </c>
      <c r="CR194" s="381">
        <f>CL194</f>
        <v>26818.830000000133</v>
      </c>
      <c r="CT194" s="259">
        <f t="shared" si="74"/>
        <v>42680.45</v>
      </c>
      <c r="CU194" s="259">
        <f t="shared" si="75"/>
        <v>0</v>
      </c>
    </row>
    <row r="195" spans="1:99">
      <c r="A195">
        <v>3302306</v>
      </c>
      <c r="B195">
        <v>2306</v>
      </c>
      <c r="C195">
        <v>43021</v>
      </c>
      <c r="D195">
        <v>92311</v>
      </c>
      <c r="E195" t="s">
        <v>5909</v>
      </c>
      <c r="F195">
        <v>333222.2</v>
      </c>
      <c r="G195">
        <v>0</v>
      </c>
      <c r="H195">
        <v>21355.43</v>
      </c>
      <c r="I195">
        <v>1128499.06</v>
      </c>
      <c r="J195">
        <v>0</v>
      </c>
      <c r="K195">
        <v>21030</v>
      </c>
      <c r="L195">
        <v>0</v>
      </c>
      <c r="M195">
        <v>114945.5</v>
      </c>
      <c r="N195">
        <v>0</v>
      </c>
      <c r="O195">
        <v>0</v>
      </c>
      <c r="P195">
        <v>0</v>
      </c>
      <c r="Q195">
        <v>92426.92</v>
      </c>
      <c r="R195">
        <v>0</v>
      </c>
      <c r="S195">
        <v>0</v>
      </c>
      <c r="T195">
        <v>0</v>
      </c>
      <c r="U195">
        <v>319</v>
      </c>
      <c r="V195">
        <v>160</v>
      </c>
      <c r="X195">
        <v>0</v>
      </c>
      <c r="Y195">
        <v>0</v>
      </c>
      <c r="Z195">
        <v>0</v>
      </c>
      <c r="AA195">
        <v>0</v>
      </c>
      <c r="AB195">
        <v>0</v>
      </c>
      <c r="AC195">
        <v>19408.759999999998</v>
      </c>
      <c r="AD195">
        <v>40825</v>
      </c>
      <c r="AE195">
        <v>817868.06</v>
      </c>
      <c r="AF195">
        <v>70324</v>
      </c>
      <c r="AG195">
        <v>112518.39</v>
      </c>
      <c r="AH195">
        <v>22503.68</v>
      </c>
      <c r="AI195">
        <v>19690.72</v>
      </c>
      <c r="AJ195">
        <v>0</v>
      </c>
      <c r="AK195">
        <v>16877.759999999998</v>
      </c>
      <c r="AL195">
        <v>11251.84</v>
      </c>
      <c r="AM195">
        <v>14064.8</v>
      </c>
      <c r="AN195">
        <v>16877.759999999998</v>
      </c>
      <c r="AO195">
        <v>18284.240000000002</v>
      </c>
      <c r="AP195">
        <v>28129.599999999999</v>
      </c>
      <c r="AQ195">
        <v>20393.96</v>
      </c>
      <c r="AR195">
        <v>7032.4</v>
      </c>
      <c r="AS195">
        <v>28129.599999999999</v>
      </c>
      <c r="AT195">
        <v>70324</v>
      </c>
      <c r="AU195">
        <v>19886.79</v>
      </c>
      <c r="AV195">
        <v>10548.6</v>
      </c>
      <c r="AW195">
        <v>12658.32</v>
      </c>
      <c r="AX195">
        <v>2812.96</v>
      </c>
      <c r="AY195">
        <v>0</v>
      </c>
      <c r="AZ195">
        <v>11251.84</v>
      </c>
      <c r="BA195">
        <v>4699</v>
      </c>
      <c r="BB195">
        <v>2812.96</v>
      </c>
      <c r="BC195">
        <v>4219.4399999999996</v>
      </c>
      <c r="BD195">
        <v>70324</v>
      </c>
      <c r="BE195">
        <v>3516.2</v>
      </c>
      <c r="BF195">
        <v>14064.77</v>
      </c>
      <c r="BG195">
        <v>0</v>
      </c>
      <c r="BH195">
        <v>0</v>
      </c>
      <c r="BI195">
        <v>5949.33</v>
      </c>
      <c r="BJ195">
        <v>0</v>
      </c>
      <c r="BK195">
        <v>0</v>
      </c>
      <c r="BL195">
        <v>6250</v>
      </c>
      <c r="BM195">
        <v>0</v>
      </c>
      <c r="BN195">
        <v>5949.33</v>
      </c>
      <c r="BO195">
        <v>1000</v>
      </c>
      <c r="BP195">
        <v>0</v>
      </c>
      <c r="BQ195">
        <v>0</v>
      </c>
      <c r="BR195">
        <v>9995.14</v>
      </c>
      <c r="BS195">
        <v>23559.62</v>
      </c>
      <c r="BT195" t="s">
        <v>481</v>
      </c>
      <c r="BU195" s="381">
        <v>313821.42</v>
      </c>
      <c r="BV195" s="381">
        <v>0</v>
      </c>
      <c r="BW195" s="381">
        <v>0</v>
      </c>
      <c r="BX195" s="259">
        <v>0</v>
      </c>
      <c r="BY195" s="259">
        <v>0</v>
      </c>
      <c r="BZ195" s="259">
        <v>0</v>
      </c>
      <c r="CA195">
        <v>1417614.24</v>
      </c>
      <c r="CB195">
        <v>1437015.02</v>
      </c>
      <c r="CC195">
        <v>12199.33</v>
      </c>
      <c r="CD195">
        <v>33554.76</v>
      </c>
      <c r="CE195">
        <v>313821.42</v>
      </c>
      <c r="CI195" s="381">
        <v>319770.74999999936</v>
      </c>
      <c r="CJ195" s="381">
        <v>29505.29</v>
      </c>
      <c r="CL195" s="381">
        <f t="shared" si="55"/>
        <v>5949.329999999376</v>
      </c>
      <c r="CM195" s="381">
        <f t="shared" si="56"/>
        <v>29505.29</v>
      </c>
      <c r="CO195" s="381">
        <v>279911.79999999824</v>
      </c>
      <c r="CP195" s="381">
        <v>31042.98</v>
      </c>
      <c r="CR195" s="381">
        <f>CL195</f>
        <v>5949.329999999376</v>
      </c>
      <c r="CT195" s="259">
        <f t="shared" si="74"/>
        <v>29505.29</v>
      </c>
      <c r="CU195" s="259">
        <f t="shared" si="75"/>
        <v>0</v>
      </c>
    </row>
    <row r="196" spans="1:99">
      <c r="A196">
        <v>3302482</v>
      </c>
      <c r="B196">
        <v>2482</v>
      </c>
      <c r="C196">
        <v>42984</v>
      </c>
      <c r="D196">
        <v>96388</v>
      </c>
      <c r="E196" t="s">
        <v>5910</v>
      </c>
      <c r="F196">
        <v>37532.269999999997</v>
      </c>
      <c r="G196">
        <v>0</v>
      </c>
      <c r="H196">
        <v>54307.19</v>
      </c>
      <c r="I196">
        <v>2378618.7599999998</v>
      </c>
      <c r="J196">
        <v>0</v>
      </c>
      <c r="K196">
        <v>38775.83</v>
      </c>
      <c r="L196">
        <v>0</v>
      </c>
      <c r="M196">
        <v>277145.5</v>
      </c>
      <c r="N196">
        <v>400</v>
      </c>
      <c r="O196">
        <v>0</v>
      </c>
      <c r="P196">
        <v>0</v>
      </c>
      <c r="Q196">
        <v>54884.65</v>
      </c>
      <c r="R196">
        <v>0</v>
      </c>
      <c r="S196">
        <v>0</v>
      </c>
      <c r="T196">
        <v>0</v>
      </c>
      <c r="U196">
        <v>28849.4</v>
      </c>
      <c r="V196">
        <v>0</v>
      </c>
      <c r="X196">
        <v>0</v>
      </c>
      <c r="Y196">
        <v>0</v>
      </c>
      <c r="Z196">
        <v>0</v>
      </c>
      <c r="AA196">
        <v>0</v>
      </c>
      <c r="AB196">
        <v>0</v>
      </c>
      <c r="AC196">
        <v>16049.26</v>
      </c>
      <c r="AD196">
        <v>63326</v>
      </c>
      <c r="AE196">
        <v>1664849.58</v>
      </c>
      <c r="AF196">
        <v>143151.29999999999</v>
      </c>
      <c r="AG196">
        <v>229042.07</v>
      </c>
      <c r="AH196">
        <v>45808.41</v>
      </c>
      <c r="AI196">
        <v>40082.36</v>
      </c>
      <c r="AJ196">
        <v>0</v>
      </c>
      <c r="AK196">
        <v>34356.31</v>
      </c>
      <c r="AL196">
        <v>22904.21</v>
      </c>
      <c r="AM196">
        <v>28630.26</v>
      </c>
      <c r="AN196">
        <v>34356.31</v>
      </c>
      <c r="AO196">
        <v>37219.339999999997</v>
      </c>
      <c r="AP196">
        <v>57260.52</v>
      </c>
      <c r="AQ196">
        <v>41513.879999999997</v>
      </c>
      <c r="AR196">
        <v>14315.13</v>
      </c>
      <c r="AS196">
        <v>57260.52</v>
      </c>
      <c r="AT196">
        <v>143151.29999999999</v>
      </c>
      <c r="AU196">
        <v>36932.6</v>
      </c>
      <c r="AV196">
        <v>21472.69</v>
      </c>
      <c r="AW196">
        <v>25767.23</v>
      </c>
      <c r="AX196">
        <v>5726.05</v>
      </c>
      <c r="AY196">
        <v>0</v>
      </c>
      <c r="AZ196">
        <v>22904.21</v>
      </c>
      <c r="BA196">
        <v>9020</v>
      </c>
      <c r="BB196">
        <v>5726.05</v>
      </c>
      <c r="BC196">
        <v>8589.08</v>
      </c>
      <c r="BD196">
        <v>143151.29999999999</v>
      </c>
      <c r="BE196">
        <v>7157.56</v>
      </c>
      <c r="BF196">
        <v>28630.26</v>
      </c>
      <c r="BG196">
        <v>0</v>
      </c>
      <c r="BH196">
        <v>0</v>
      </c>
      <c r="BI196">
        <v>54884.65</v>
      </c>
      <c r="BJ196">
        <v>0</v>
      </c>
      <c r="BK196">
        <v>0</v>
      </c>
      <c r="BL196">
        <v>8844.25</v>
      </c>
      <c r="BM196">
        <v>0</v>
      </c>
      <c r="BN196">
        <v>54884.65</v>
      </c>
      <c r="BO196">
        <v>1000</v>
      </c>
      <c r="BP196">
        <v>0</v>
      </c>
      <c r="BQ196">
        <v>0</v>
      </c>
      <c r="BR196">
        <v>37847.519999999997</v>
      </c>
      <c r="BS196">
        <v>80188.570000000007</v>
      </c>
      <c r="BT196">
        <v>0</v>
      </c>
      <c r="BU196" s="381">
        <v>0</v>
      </c>
      <c r="BV196" s="381">
        <v>-68281.509999999995</v>
      </c>
      <c r="BW196" s="381">
        <v>0</v>
      </c>
      <c r="BX196" s="259">
        <v>0</v>
      </c>
      <c r="BY196" s="259">
        <v>0</v>
      </c>
      <c r="BZ196" s="259">
        <v>0</v>
      </c>
      <c r="CA196">
        <v>2858049.4</v>
      </c>
      <c r="CB196">
        <v>2963863.18</v>
      </c>
      <c r="CC196">
        <v>63728.9</v>
      </c>
      <c r="CD196">
        <v>118036.09</v>
      </c>
      <c r="CE196">
        <v>-68281.509999999995</v>
      </c>
      <c r="CI196" s="381">
        <v>0</v>
      </c>
      <c r="CJ196" s="381">
        <v>0</v>
      </c>
      <c r="CL196" s="381">
        <f t="shared" ref="CL196:CL214" si="76">CI196-(BU196+BV196)</f>
        <v>68281.509999999995</v>
      </c>
      <c r="CM196" s="381">
        <f t="shared" ref="CM196:CM214" si="77">CJ196-BW196</f>
        <v>0</v>
      </c>
      <c r="CO196" s="381">
        <v>0</v>
      </c>
      <c r="CP196" s="381">
        <v>0</v>
      </c>
      <c r="CR196" s="381"/>
    </row>
    <row r="197" spans="1:99">
      <c r="A197">
        <v>3302308</v>
      </c>
      <c r="B197">
        <v>2308</v>
      </c>
      <c r="C197">
        <v>43169</v>
      </c>
      <c r="D197">
        <v>92312</v>
      </c>
      <c r="E197" t="s">
        <v>5911</v>
      </c>
      <c r="F197">
        <v>459349.1</v>
      </c>
      <c r="G197">
        <v>0</v>
      </c>
      <c r="H197">
        <v>27047.119999999999</v>
      </c>
      <c r="I197">
        <v>2528563.61</v>
      </c>
      <c r="J197">
        <v>0</v>
      </c>
      <c r="K197">
        <v>111510.88</v>
      </c>
      <c r="L197">
        <v>0</v>
      </c>
      <c r="M197">
        <v>330285.5</v>
      </c>
      <c r="N197">
        <v>6513.86</v>
      </c>
      <c r="O197">
        <v>0</v>
      </c>
      <c r="P197">
        <v>0</v>
      </c>
      <c r="Q197">
        <v>46618.239999999998</v>
      </c>
      <c r="R197">
        <v>32861.75</v>
      </c>
      <c r="S197">
        <v>0</v>
      </c>
      <c r="T197">
        <v>0</v>
      </c>
      <c r="U197">
        <v>11970</v>
      </c>
      <c r="V197">
        <v>1600</v>
      </c>
      <c r="X197">
        <v>0</v>
      </c>
      <c r="Y197">
        <v>0</v>
      </c>
      <c r="Z197">
        <v>0</v>
      </c>
      <c r="AA197">
        <v>0</v>
      </c>
      <c r="AB197">
        <v>0</v>
      </c>
      <c r="AC197">
        <v>35972</v>
      </c>
      <c r="AD197">
        <v>56233</v>
      </c>
      <c r="AE197">
        <v>1787907.02</v>
      </c>
      <c r="AF197">
        <v>153732.32999999999</v>
      </c>
      <c r="AG197">
        <v>245971.73</v>
      </c>
      <c r="AH197">
        <v>49194.35</v>
      </c>
      <c r="AI197">
        <v>43045.05</v>
      </c>
      <c r="AJ197">
        <v>0</v>
      </c>
      <c r="AK197">
        <v>36895.760000000002</v>
      </c>
      <c r="AL197">
        <v>24597.17</v>
      </c>
      <c r="AM197">
        <v>30746.47</v>
      </c>
      <c r="AN197">
        <v>36895.760000000002</v>
      </c>
      <c r="AO197">
        <v>39970.410000000003</v>
      </c>
      <c r="AP197">
        <v>61492.93</v>
      </c>
      <c r="AQ197">
        <v>44582.38</v>
      </c>
      <c r="AR197">
        <v>15373.23</v>
      </c>
      <c r="AS197">
        <v>61492.93</v>
      </c>
      <c r="AT197">
        <v>153732.32999999999</v>
      </c>
      <c r="AU197">
        <v>34990.080000000002</v>
      </c>
      <c r="AV197">
        <v>23059.85</v>
      </c>
      <c r="AW197">
        <v>27671.82</v>
      </c>
      <c r="AX197">
        <v>6149.29</v>
      </c>
      <c r="AY197">
        <v>0</v>
      </c>
      <c r="AZ197">
        <v>24597.17</v>
      </c>
      <c r="BA197">
        <v>4895</v>
      </c>
      <c r="BB197">
        <v>6149.29</v>
      </c>
      <c r="BC197">
        <v>9223.94</v>
      </c>
      <c r="BD197">
        <v>153732.32999999999</v>
      </c>
      <c r="BE197">
        <v>7686.62</v>
      </c>
      <c r="BF197">
        <v>30746.48</v>
      </c>
      <c r="BG197">
        <v>0</v>
      </c>
      <c r="BH197">
        <v>0</v>
      </c>
      <c r="BI197">
        <v>0</v>
      </c>
      <c r="BJ197">
        <v>0</v>
      </c>
      <c r="BK197">
        <v>0</v>
      </c>
      <c r="BL197">
        <v>8851</v>
      </c>
      <c r="BM197">
        <v>0</v>
      </c>
      <c r="BN197">
        <v>0</v>
      </c>
      <c r="BO197">
        <v>1000</v>
      </c>
      <c r="BP197">
        <v>0</v>
      </c>
      <c r="BQ197">
        <v>0</v>
      </c>
      <c r="BR197">
        <v>8688</v>
      </c>
      <c r="BS197">
        <v>9519.3799999999992</v>
      </c>
      <c r="BT197" t="s">
        <v>483</v>
      </c>
      <c r="BU197" s="381">
        <v>506946.22</v>
      </c>
      <c r="BV197" s="381">
        <v>0</v>
      </c>
      <c r="BW197" s="381">
        <v>17690.740000000002</v>
      </c>
      <c r="BX197" s="259">
        <v>0</v>
      </c>
      <c r="BY197" s="259">
        <v>0</v>
      </c>
      <c r="BZ197" s="259">
        <v>0</v>
      </c>
      <c r="CA197">
        <v>3162128.84</v>
      </c>
      <c r="CB197">
        <v>3114531.72</v>
      </c>
      <c r="CC197">
        <v>8851</v>
      </c>
      <c r="CD197">
        <v>18207.38</v>
      </c>
      <c r="CE197">
        <v>524636.96</v>
      </c>
      <c r="CI197" s="381">
        <v>506946.21999999945</v>
      </c>
      <c r="CJ197" s="381">
        <v>17537.740000000002</v>
      </c>
      <c r="CL197" s="381">
        <f t="shared" si="76"/>
        <v>-5.2386894822120667E-10</v>
      </c>
      <c r="CM197" s="381">
        <f t="shared" si="77"/>
        <v>-153</v>
      </c>
      <c r="CO197" s="381">
        <v>432926.45999999827</v>
      </c>
      <c r="CP197" s="381">
        <v>26430.370000000003</v>
      </c>
      <c r="CR197" s="381"/>
      <c r="CS197" s="381">
        <f>CL197</f>
        <v>-5.2386894822120667E-10</v>
      </c>
      <c r="CT197" s="259">
        <f t="shared" ref="CT197:CT199" si="78">IF(CM197&gt;0,CM197,0)</f>
        <v>0</v>
      </c>
      <c r="CU197" s="259">
        <f t="shared" ref="CU197:CU199" si="79">IF(CM197&lt;0,CM197,0)</f>
        <v>-153</v>
      </c>
    </row>
    <row r="198" spans="1:99">
      <c r="A198">
        <v>3302245</v>
      </c>
      <c r="B198">
        <v>2245</v>
      </c>
      <c r="C198">
        <v>43010</v>
      </c>
      <c r="D198">
        <v>92287</v>
      </c>
      <c r="E198" t="s">
        <v>5912</v>
      </c>
      <c r="F198">
        <v>404058.5</v>
      </c>
      <c r="G198">
        <v>0</v>
      </c>
      <c r="H198">
        <v>27906.32</v>
      </c>
      <c r="I198">
        <v>1486842.42</v>
      </c>
      <c r="J198">
        <v>0</v>
      </c>
      <c r="K198">
        <v>246925.08</v>
      </c>
      <c r="L198">
        <v>0</v>
      </c>
      <c r="M198">
        <v>216796.5</v>
      </c>
      <c r="N198">
        <v>0</v>
      </c>
      <c r="O198">
        <v>0</v>
      </c>
      <c r="P198">
        <v>0</v>
      </c>
      <c r="Q198">
        <v>0</v>
      </c>
      <c r="R198">
        <v>0</v>
      </c>
      <c r="S198">
        <v>0</v>
      </c>
      <c r="T198">
        <v>0</v>
      </c>
      <c r="U198">
        <v>0</v>
      </c>
      <c r="V198">
        <v>0</v>
      </c>
      <c r="X198">
        <v>0</v>
      </c>
      <c r="Y198">
        <v>0</v>
      </c>
      <c r="Z198">
        <v>0</v>
      </c>
      <c r="AA198">
        <v>0</v>
      </c>
      <c r="AB198">
        <v>0</v>
      </c>
      <c r="AC198">
        <v>15752.76</v>
      </c>
      <c r="AD198">
        <v>28829</v>
      </c>
      <c r="AE198">
        <v>1261474.3899999999</v>
      </c>
      <c r="AF198">
        <v>108467.27</v>
      </c>
      <c r="AG198">
        <v>173547.64</v>
      </c>
      <c r="AH198">
        <v>34709.53</v>
      </c>
      <c r="AI198">
        <v>30370.84</v>
      </c>
      <c r="AJ198">
        <v>0</v>
      </c>
      <c r="AK198">
        <v>26032.15</v>
      </c>
      <c r="AL198">
        <v>17354.759999999998</v>
      </c>
      <c r="AM198">
        <v>21693.45</v>
      </c>
      <c r="AN198">
        <v>26032.15</v>
      </c>
      <c r="AO198">
        <v>28201.49</v>
      </c>
      <c r="AP198">
        <v>43386.91</v>
      </c>
      <c r="AQ198">
        <v>31455.51</v>
      </c>
      <c r="AR198">
        <v>10846.73</v>
      </c>
      <c r="AS198">
        <v>43386.91</v>
      </c>
      <c r="AT198">
        <v>108467.27</v>
      </c>
      <c r="AU198">
        <v>18595.43</v>
      </c>
      <c r="AV198">
        <v>16270.09</v>
      </c>
      <c r="AW198">
        <v>19524.11</v>
      </c>
      <c r="AX198">
        <v>4338.6899999999996</v>
      </c>
      <c r="AY198">
        <v>0</v>
      </c>
      <c r="AZ198">
        <v>17354.759999999998</v>
      </c>
      <c r="BA198">
        <v>4895</v>
      </c>
      <c r="BB198">
        <v>4338.6899999999996</v>
      </c>
      <c r="BC198">
        <v>6508.04</v>
      </c>
      <c r="BD198">
        <v>108467.27</v>
      </c>
      <c r="BE198">
        <v>5423.36</v>
      </c>
      <c r="BF198">
        <v>21693.45</v>
      </c>
      <c r="BG198">
        <v>0</v>
      </c>
      <c r="BH198">
        <v>0</v>
      </c>
      <c r="BI198">
        <v>20520.38</v>
      </c>
      <c r="BJ198">
        <v>0</v>
      </c>
      <c r="BK198">
        <v>0</v>
      </c>
      <c r="BL198">
        <v>6526.75</v>
      </c>
      <c r="BM198">
        <v>0</v>
      </c>
      <c r="BN198">
        <v>20520.38</v>
      </c>
      <c r="BO198">
        <v>1000</v>
      </c>
      <c r="BP198">
        <v>0</v>
      </c>
      <c r="BQ198">
        <v>0</v>
      </c>
      <c r="BR198">
        <v>9531.3700000000008</v>
      </c>
      <c r="BS198">
        <v>45422.080000000002</v>
      </c>
      <c r="BT198" t="s">
        <v>484</v>
      </c>
      <c r="BU198" s="381">
        <v>185847.99</v>
      </c>
      <c r="BV198" s="381">
        <v>0</v>
      </c>
      <c r="BW198" s="381">
        <v>0</v>
      </c>
      <c r="BX198" s="259">
        <v>0</v>
      </c>
      <c r="BY198" s="259">
        <v>0</v>
      </c>
      <c r="BZ198" s="259">
        <v>0</v>
      </c>
      <c r="CA198">
        <v>1995145.76</v>
      </c>
      <c r="CB198">
        <v>2213356.27</v>
      </c>
      <c r="CC198">
        <v>27047.13</v>
      </c>
      <c r="CD198">
        <v>54953.45</v>
      </c>
      <c r="CE198">
        <v>185847.99</v>
      </c>
      <c r="CI198" s="381">
        <v>204337.54000000044</v>
      </c>
      <c r="CJ198" s="381">
        <v>45641.729999999996</v>
      </c>
      <c r="CL198" s="381">
        <f t="shared" si="76"/>
        <v>18489.550000000454</v>
      </c>
      <c r="CM198" s="381">
        <f t="shared" si="77"/>
        <v>45641.729999999996</v>
      </c>
      <c r="CO198" s="381">
        <v>25296.379999997967</v>
      </c>
      <c r="CP198" s="381">
        <v>45101.329999999994</v>
      </c>
      <c r="CR198" s="381">
        <f>CL198</f>
        <v>18489.550000000454</v>
      </c>
      <c r="CT198" s="259">
        <f t="shared" si="78"/>
        <v>45641.729999999996</v>
      </c>
      <c r="CU198" s="259">
        <f t="shared" si="79"/>
        <v>0</v>
      </c>
    </row>
    <row r="199" spans="1:99">
      <c r="A199">
        <v>3301020</v>
      </c>
      <c r="B199">
        <v>1020</v>
      </c>
      <c r="C199">
        <v>43086</v>
      </c>
      <c r="D199">
        <v>92464</v>
      </c>
      <c r="E199" t="s">
        <v>5913</v>
      </c>
      <c r="F199">
        <v>-41667.5</v>
      </c>
      <c r="G199">
        <v>0</v>
      </c>
      <c r="H199">
        <v>41200.61</v>
      </c>
      <c r="I199">
        <v>903129.65</v>
      </c>
      <c r="J199">
        <v>0</v>
      </c>
      <c r="K199">
        <v>35686.6</v>
      </c>
      <c r="L199">
        <v>0</v>
      </c>
      <c r="M199">
        <v>0</v>
      </c>
      <c r="N199">
        <v>0</v>
      </c>
      <c r="O199">
        <v>0</v>
      </c>
      <c r="P199">
        <v>0</v>
      </c>
      <c r="Q199">
        <v>0</v>
      </c>
      <c r="R199">
        <v>0</v>
      </c>
      <c r="S199">
        <v>0</v>
      </c>
      <c r="T199">
        <v>0</v>
      </c>
      <c r="U199">
        <v>28043.87</v>
      </c>
      <c r="V199">
        <v>0</v>
      </c>
      <c r="X199">
        <v>0</v>
      </c>
      <c r="Y199">
        <v>0</v>
      </c>
      <c r="Z199">
        <v>0</v>
      </c>
      <c r="AA199">
        <v>0</v>
      </c>
      <c r="AB199">
        <v>0</v>
      </c>
      <c r="AC199">
        <v>0</v>
      </c>
      <c r="AD199">
        <v>0</v>
      </c>
      <c r="AE199">
        <v>810943.72</v>
      </c>
      <c r="AF199">
        <v>69728.61</v>
      </c>
      <c r="AG199">
        <v>111565.77</v>
      </c>
      <c r="AH199">
        <v>22313.15</v>
      </c>
      <c r="AI199">
        <v>19524.009999999998</v>
      </c>
      <c r="AJ199">
        <v>0</v>
      </c>
      <c r="AK199">
        <v>16734.87</v>
      </c>
      <c r="AL199">
        <v>11156.58</v>
      </c>
      <c r="AM199">
        <v>13945.72</v>
      </c>
      <c r="AN199">
        <v>16734.87</v>
      </c>
      <c r="AO199">
        <v>18129.439999999999</v>
      </c>
      <c r="AP199">
        <v>27891.439999999999</v>
      </c>
      <c r="AQ199">
        <v>20221.3</v>
      </c>
      <c r="AR199">
        <v>6972.86</v>
      </c>
      <c r="AS199">
        <v>27891.439999999999</v>
      </c>
      <c r="AT199">
        <v>69728.61</v>
      </c>
      <c r="AU199">
        <v>0</v>
      </c>
      <c r="AV199">
        <v>10459.290000000001</v>
      </c>
      <c r="AW199">
        <v>12551.15</v>
      </c>
      <c r="AX199">
        <v>2789.14</v>
      </c>
      <c r="AY199">
        <v>0</v>
      </c>
      <c r="AZ199">
        <v>11156.58</v>
      </c>
      <c r="BA199">
        <v>4895</v>
      </c>
      <c r="BB199">
        <v>2789.14</v>
      </c>
      <c r="BC199">
        <v>4183.72</v>
      </c>
      <c r="BD199">
        <v>69728.61</v>
      </c>
      <c r="BE199">
        <v>3486.43</v>
      </c>
      <c r="BF199">
        <v>13945.72</v>
      </c>
      <c r="BG199">
        <v>0</v>
      </c>
      <c r="BH199">
        <v>0</v>
      </c>
      <c r="BI199">
        <v>28492.51</v>
      </c>
      <c r="BJ199">
        <v>0</v>
      </c>
      <c r="BK199">
        <v>0</v>
      </c>
      <c r="BL199">
        <v>5316.25</v>
      </c>
      <c r="BM199">
        <v>0</v>
      </c>
      <c r="BN199">
        <v>28492.51</v>
      </c>
      <c r="BO199">
        <v>1000</v>
      </c>
      <c r="BP199">
        <v>0</v>
      </c>
      <c r="BQ199">
        <v>5316.25</v>
      </c>
      <c r="BR199">
        <v>0</v>
      </c>
      <c r="BS199">
        <v>69693.119999999995</v>
      </c>
      <c r="BT199" t="s">
        <v>485</v>
      </c>
      <c r="BU199" s="381">
        <v>0</v>
      </c>
      <c r="BV199" s="381">
        <v>-502767.07</v>
      </c>
      <c r="BW199" s="381">
        <v>0</v>
      </c>
      <c r="BX199" s="259">
        <v>0</v>
      </c>
      <c r="BY199" s="259">
        <v>0</v>
      </c>
      <c r="BZ199" s="259">
        <v>0</v>
      </c>
      <c r="CA199">
        <v>966860.12</v>
      </c>
      <c r="CB199">
        <v>1427959.68</v>
      </c>
      <c r="CC199">
        <v>33808.76</v>
      </c>
      <c r="CD199">
        <v>75009.37</v>
      </c>
      <c r="CE199">
        <v>-502767.07</v>
      </c>
      <c r="CI199" s="381">
        <v>-431316.2</v>
      </c>
      <c r="CJ199" s="381">
        <v>46517.25</v>
      </c>
      <c r="CL199" s="381">
        <f t="shared" si="76"/>
        <v>71450.87</v>
      </c>
      <c r="CM199" s="381">
        <f t="shared" si="77"/>
        <v>46517.25</v>
      </c>
      <c r="CO199" s="381">
        <v>0</v>
      </c>
      <c r="CP199" s="381">
        <v>51725.5</v>
      </c>
      <c r="CR199" s="381">
        <f>CL199</f>
        <v>71450.87</v>
      </c>
      <c r="CT199" s="259">
        <f t="shared" si="78"/>
        <v>46517.25</v>
      </c>
      <c r="CU199" s="259">
        <f t="shared" si="79"/>
        <v>0</v>
      </c>
    </row>
    <row r="200" spans="1:99">
      <c r="A200">
        <v>3301014</v>
      </c>
      <c r="B200">
        <v>1014</v>
      </c>
      <c r="C200">
        <v>42979</v>
      </c>
      <c r="D200">
        <v>92458</v>
      </c>
      <c r="E200" t="s">
        <v>5914</v>
      </c>
      <c r="F200">
        <v>158706.9</v>
      </c>
      <c r="G200">
        <v>0</v>
      </c>
      <c r="H200">
        <v>39000.42</v>
      </c>
      <c r="I200">
        <v>672029.92</v>
      </c>
      <c r="J200">
        <v>0</v>
      </c>
      <c r="K200">
        <v>9279.17</v>
      </c>
      <c r="L200">
        <v>0</v>
      </c>
      <c r="M200">
        <v>0</v>
      </c>
      <c r="N200">
        <v>0</v>
      </c>
      <c r="O200">
        <v>0</v>
      </c>
      <c r="P200">
        <v>0</v>
      </c>
      <c r="Q200">
        <v>102289.72</v>
      </c>
      <c r="R200">
        <v>0</v>
      </c>
      <c r="S200">
        <v>0</v>
      </c>
      <c r="T200">
        <v>0</v>
      </c>
      <c r="U200">
        <v>0</v>
      </c>
      <c r="V200">
        <v>0</v>
      </c>
      <c r="X200">
        <v>0</v>
      </c>
      <c r="Y200">
        <v>0</v>
      </c>
      <c r="Z200">
        <v>0</v>
      </c>
      <c r="AA200">
        <v>0</v>
      </c>
      <c r="AB200">
        <v>0</v>
      </c>
      <c r="AC200">
        <v>0</v>
      </c>
      <c r="AD200">
        <v>0</v>
      </c>
      <c r="AE200">
        <v>424744.63</v>
      </c>
      <c r="AF200">
        <v>36521.46</v>
      </c>
      <c r="AG200">
        <v>58434.34</v>
      </c>
      <c r="AH200">
        <v>11686.87</v>
      </c>
      <c r="AI200">
        <v>10226.01</v>
      </c>
      <c r="AJ200">
        <v>0</v>
      </c>
      <c r="AK200">
        <v>8765.15</v>
      </c>
      <c r="AL200">
        <v>5843.43</v>
      </c>
      <c r="AM200">
        <v>7304.29</v>
      </c>
      <c r="AN200">
        <v>8765.15</v>
      </c>
      <c r="AO200">
        <v>9495.58</v>
      </c>
      <c r="AP200">
        <v>14608.59</v>
      </c>
      <c r="AQ200">
        <v>10591.22</v>
      </c>
      <c r="AR200">
        <v>3652.15</v>
      </c>
      <c r="AS200">
        <v>14608.59</v>
      </c>
      <c r="AT200">
        <v>36521.46</v>
      </c>
      <c r="AU200">
        <v>0</v>
      </c>
      <c r="AV200">
        <v>5478.22</v>
      </c>
      <c r="AW200">
        <v>6573.86</v>
      </c>
      <c r="AX200">
        <v>1460.86</v>
      </c>
      <c r="AY200">
        <v>0</v>
      </c>
      <c r="AZ200">
        <v>5843.43</v>
      </c>
      <c r="BA200">
        <v>4895</v>
      </c>
      <c r="BB200">
        <v>1460.86</v>
      </c>
      <c r="BC200">
        <v>2191.29</v>
      </c>
      <c r="BD200">
        <v>36521.46</v>
      </c>
      <c r="BE200">
        <v>1826.07</v>
      </c>
      <c r="BF200">
        <v>7304.32</v>
      </c>
      <c r="BG200">
        <v>0</v>
      </c>
      <c r="BH200">
        <v>0</v>
      </c>
      <c r="BI200">
        <v>0</v>
      </c>
      <c r="BJ200">
        <v>0</v>
      </c>
      <c r="BK200">
        <v>0</v>
      </c>
      <c r="BL200">
        <v>4911.25</v>
      </c>
      <c r="BM200">
        <v>71799.44</v>
      </c>
      <c r="BN200">
        <v>0</v>
      </c>
      <c r="BO200">
        <v>1000</v>
      </c>
      <c r="BP200">
        <v>0</v>
      </c>
      <c r="BQ200">
        <v>0</v>
      </c>
      <c r="BR200">
        <v>0</v>
      </c>
      <c r="BS200">
        <v>90834.18</v>
      </c>
      <c r="BT200" t="s">
        <v>486</v>
      </c>
      <c r="BU200" s="381">
        <v>206981.42</v>
      </c>
      <c r="BV200" s="381">
        <v>0</v>
      </c>
      <c r="BW200" s="381">
        <v>24876.93</v>
      </c>
      <c r="BX200" s="259">
        <v>0</v>
      </c>
      <c r="BY200" s="259">
        <v>0</v>
      </c>
      <c r="BZ200" s="259">
        <v>0</v>
      </c>
      <c r="CA200">
        <v>783598.81</v>
      </c>
      <c r="CB200">
        <v>735324.29</v>
      </c>
      <c r="CC200">
        <v>76710.69</v>
      </c>
      <c r="CD200">
        <v>90834.18</v>
      </c>
      <c r="CE200">
        <v>231858.35</v>
      </c>
      <c r="CI200" s="381">
        <v>206981.41000000003</v>
      </c>
      <c r="CJ200" s="381">
        <v>24876.93</v>
      </c>
      <c r="CL200" s="381">
        <f t="shared" si="76"/>
        <v>-9.9999999802093953E-3</v>
      </c>
      <c r="CM200" s="381">
        <f t="shared" si="77"/>
        <v>0</v>
      </c>
      <c r="CO200" s="381">
        <v>108345.66000000027</v>
      </c>
      <c r="CP200" s="381">
        <v>29855.68</v>
      </c>
      <c r="CR200" s="381"/>
      <c r="CS200" s="381">
        <f>CL200</f>
        <v>-9.9999999802093953E-3</v>
      </c>
    </row>
    <row r="201" spans="1:99">
      <c r="A201">
        <v>3302019</v>
      </c>
      <c r="B201">
        <v>2019</v>
      </c>
      <c r="C201">
        <v>43164</v>
      </c>
      <c r="D201">
        <v>74577</v>
      </c>
      <c r="E201" t="s">
        <v>5915</v>
      </c>
      <c r="F201">
        <v>60856.94</v>
      </c>
      <c r="G201">
        <v>0</v>
      </c>
      <c r="H201">
        <v>40305.019999999997</v>
      </c>
      <c r="I201">
        <v>2162826.98</v>
      </c>
      <c r="J201">
        <v>0</v>
      </c>
      <c r="K201">
        <v>129365.61</v>
      </c>
      <c r="L201">
        <v>0</v>
      </c>
      <c r="M201">
        <v>312040</v>
      </c>
      <c r="N201">
        <v>21750.79</v>
      </c>
      <c r="O201">
        <v>0</v>
      </c>
      <c r="P201">
        <v>0</v>
      </c>
      <c r="Q201">
        <v>58954.79</v>
      </c>
      <c r="R201">
        <v>0</v>
      </c>
      <c r="S201">
        <v>0</v>
      </c>
      <c r="T201">
        <v>0</v>
      </c>
      <c r="U201">
        <v>44076.72</v>
      </c>
      <c r="V201">
        <v>0</v>
      </c>
      <c r="X201">
        <v>0</v>
      </c>
      <c r="Y201">
        <v>0</v>
      </c>
      <c r="Z201">
        <v>0</v>
      </c>
      <c r="AA201">
        <v>0</v>
      </c>
      <c r="AB201">
        <v>0</v>
      </c>
      <c r="AC201">
        <v>20619.259999999998</v>
      </c>
      <c r="AD201">
        <v>55305</v>
      </c>
      <c r="AE201">
        <v>1514578.94</v>
      </c>
      <c r="AF201">
        <v>130230.35</v>
      </c>
      <c r="AG201">
        <v>208368.56</v>
      </c>
      <c r="AH201">
        <v>41673.71</v>
      </c>
      <c r="AI201">
        <v>36464.5</v>
      </c>
      <c r="AJ201">
        <v>0</v>
      </c>
      <c r="AK201">
        <v>31255.279999999999</v>
      </c>
      <c r="AL201">
        <v>20836.86</v>
      </c>
      <c r="AM201">
        <v>26046.07</v>
      </c>
      <c r="AN201">
        <v>31255.279999999999</v>
      </c>
      <c r="AO201">
        <v>33859.89</v>
      </c>
      <c r="AP201">
        <v>52092.14</v>
      </c>
      <c r="AQ201">
        <v>37766.800000000003</v>
      </c>
      <c r="AR201">
        <v>13023.03</v>
      </c>
      <c r="AS201">
        <v>52092.14</v>
      </c>
      <c r="AT201">
        <v>130230.35</v>
      </c>
      <c r="AU201">
        <v>61406.26</v>
      </c>
      <c r="AV201">
        <v>19534.55</v>
      </c>
      <c r="AW201">
        <v>23441.46</v>
      </c>
      <c r="AX201">
        <v>5209.21</v>
      </c>
      <c r="AY201">
        <v>0</v>
      </c>
      <c r="AZ201">
        <v>20836.86</v>
      </c>
      <c r="BA201">
        <v>4895</v>
      </c>
      <c r="BB201">
        <v>5209.21</v>
      </c>
      <c r="BC201">
        <v>7813.82</v>
      </c>
      <c r="BD201">
        <v>130230.35</v>
      </c>
      <c r="BE201">
        <v>6511.52</v>
      </c>
      <c r="BF201">
        <v>26046.06</v>
      </c>
      <c r="BG201">
        <v>0</v>
      </c>
      <c r="BH201">
        <v>0</v>
      </c>
      <c r="BI201">
        <v>14712.51</v>
      </c>
      <c r="BJ201">
        <v>0</v>
      </c>
      <c r="BK201">
        <v>0</v>
      </c>
      <c r="BL201">
        <v>8680</v>
      </c>
      <c r="BM201">
        <v>0</v>
      </c>
      <c r="BN201">
        <v>14712.51</v>
      </c>
      <c r="BO201">
        <v>1000</v>
      </c>
      <c r="BP201">
        <v>0</v>
      </c>
      <c r="BQ201">
        <v>8680</v>
      </c>
      <c r="BR201">
        <v>0</v>
      </c>
      <c r="BS201">
        <v>55017.53</v>
      </c>
      <c r="BT201" t="s">
        <v>487</v>
      </c>
      <c r="BU201" s="381">
        <v>180175.38</v>
      </c>
      <c r="BV201" s="381">
        <v>0</v>
      </c>
      <c r="BW201" s="381">
        <v>0</v>
      </c>
      <c r="BX201" s="259">
        <v>0</v>
      </c>
      <c r="BY201" s="259">
        <v>0</v>
      </c>
      <c r="BZ201" s="259">
        <v>0</v>
      </c>
      <c r="CA201">
        <v>2804939.15</v>
      </c>
      <c r="CB201">
        <v>2685620.71</v>
      </c>
      <c r="CC201">
        <v>23392.51</v>
      </c>
      <c r="CD201">
        <v>63697.53</v>
      </c>
      <c r="CE201">
        <v>180175.38</v>
      </c>
      <c r="CI201" s="381">
        <v>194887.88999999972</v>
      </c>
      <c r="CJ201" s="381">
        <v>1255.239999999998</v>
      </c>
      <c r="CL201" s="381">
        <f t="shared" si="76"/>
        <v>14712.509999999718</v>
      </c>
      <c r="CM201" s="381">
        <f t="shared" si="77"/>
        <v>1255.239999999998</v>
      </c>
      <c r="CO201" s="381">
        <v>123178.30999999872</v>
      </c>
      <c r="CP201" s="381">
        <v>30887.719999999998</v>
      </c>
      <c r="CR201" s="381">
        <f>CL201</f>
        <v>14712.509999999718</v>
      </c>
      <c r="CT201" s="259">
        <f t="shared" ref="CT201:CT203" si="80">IF(CM201&gt;0,CM201,0)</f>
        <v>1255.239999999998</v>
      </c>
      <c r="CU201" s="259">
        <f t="shared" ref="CU201:CU203" si="81">IF(CM201&lt;0,CM201,0)</f>
        <v>0</v>
      </c>
    </row>
    <row r="202" spans="1:99">
      <c r="A202">
        <v>3302011</v>
      </c>
      <c r="B202">
        <v>2011</v>
      </c>
      <c r="C202">
        <v>43106</v>
      </c>
      <c r="D202">
        <v>74132</v>
      </c>
      <c r="E202" t="s">
        <v>5916</v>
      </c>
      <c r="F202">
        <v>574279.69999999995</v>
      </c>
      <c r="G202">
        <v>0</v>
      </c>
      <c r="H202">
        <v>79722.22</v>
      </c>
      <c r="I202">
        <v>3035498.28</v>
      </c>
      <c r="J202">
        <v>0</v>
      </c>
      <c r="K202">
        <v>96640.15</v>
      </c>
      <c r="L202">
        <v>0</v>
      </c>
      <c r="M202">
        <v>261836.5</v>
      </c>
      <c r="N202">
        <v>6580</v>
      </c>
      <c r="O202">
        <v>0</v>
      </c>
      <c r="P202">
        <v>0</v>
      </c>
      <c r="Q202">
        <v>124755.86</v>
      </c>
      <c r="R202">
        <v>39116.93</v>
      </c>
      <c r="S202">
        <v>0</v>
      </c>
      <c r="T202">
        <v>0</v>
      </c>
      <c r="U202">
        <v>25787.21</v>
      </c>
      <c r="V202">
        <v>0</v>
      </c>
      <c r="X202">
        <v>0</v>
      </c>
      <c r="Y202">
        <v>0</v>
      </c>
      <c r="Z202">
        <v>0</v>
      </c>
      <c r="AA202">
        <v>0</v>
      </c>
      <c r="AB202">
        <v>0</v>
      </c>
      <c r="AC202">
        <v>22317</v>
      </c>
      <c r="AD202">
        <v>104545</v>
      </c>
      <c r="AE202">
        <v>2089388.37</v>
      </c>
      <c r="AF202">
        <v>179655.06</v>
      </c>
      <c r="AG202">
        <v>287448.09999999998</v>
      </c>
      <c r="AH202">
        <v>57489.62</v>
      </c>
      <c r="AI202">
        <v>50303.42</v>
      </c>
      <c r="AJ202">
        <v>0</v>
      </c>
      <c r="AK202">
        <v>43117.21</v>
      </c>
      <c r="AL202">
        <v>28744.81</v>
      </c>
      <c r="AM202">
        <v>35931.01</v>
      </c>
      <c r="AN202">
        <v>43117.21</v>
      </c>
      <c r="AO202">
        <v>46710.32</v>
      </c>
      <c r="AP202">
        <v>71862.02</v>
      </c>
      <c r="AQ202">
        <v>52099.97</v>
      </c>
      <c r="AR202">
        <v>17965.509999999998</v>
      </c>
      <c r="AS202">
        <v>71862.02</v>
      </c>
      <c r="AT202">
        <v>179655.06</v>
      </c>
      <c r="AU202">
        <v>84714.81</v>
      </c>
      <c r="AV202">
        <v>26948.26</v>
      </c>
      <c r="AW202">
        <v>32337.91</v>
      </c>
      <c r="AX202">
        <v>7186.2</v>
      </c>
      <c r="AY202">
        <v>0</v>
      </c>
      <c r="AZ202">
        <v>28744.81</v>
      </c>
      <c r="BA202">
        <v>4895</v>
      </c>
      <c r="BB202">
        <v>7186.2</v>
      </c>
      <c r="BC202">
        <v>10779.3</v>
      </c>
      <c r="BD202">
        <v>179655.06</v>
      </c>
      <c r="BE202">
        <v>8982.75</v>
      </c>
      <c r="BF202">
        <v>35931.040000000001</v>
      </c>
      <c r="BG202">
        <v>226625.86</v>
      </c>
      <c r="BH202">
        <v>0</v>
      </c>
      <c r="BI202">
        <v>0</v>
      </c>
      <c r="BJ202">
        <v>0</v>
      </c>
      <c r="BK202">
        <v>0</v>
      </c>
      <c r="BL202">
        <v>11283.25</v>
      </c>
      <c r="BM202">
        <v>0</v>
      </c>
      <c r="BN202">
        <v>0</v>
      </c>
      <c r="BO202">
        <v>1000</v>
      </c>
      <c r="BP202">
        <v>0</v>
      </c>
      <c r="BQ202">
        <v>0</v>
      </c>
      <c r="BR202">
        <v>0</v>
      </c>
      <c r="BS202">
        <v>8135.06</v>
      </c>
      <c r="BT202" t="s">
        <v>488</v>
      </c>
      <c r="BU202" s="381">
        <v>382019.72</v>
      </c>
      <c r="BV202" s="381">
        <v>0</v>
      </c>
      <c r="BW202" s="381">
        <v>82870.41</v>
      </c>
      <c r="BX202" s="259">
        <v>0</v>
      </c>
      <c r="BY202" s="259">
        <v>0</v>
      </c>
      <c r="BZ202" s="259">
        <v>0</v>
      </c>
      <c r="CA202">
        <v>3717076.93</v>
      </c>
      <c r="CB202">
        <v>3909336.91</v>
      </c>
      <c r="CC202">
        <v>11283.25</v>
      </c>
      <c r="CD202">
        <v>8135.06</v>
      </c>
      <c r="CE202">
        <v>464890.13</v>
      </c>
      <c r="CI202" s="381">
        <v>382019.71999999986</v>
      </c>
      <c r="CJ202" s="381">
        <v>36951.25</v>
      </c>
      <c r="CL202" s="381">
        <f t="shared" si="76"/>
        <v>0</v>
      </c>
      <c r="CM202" s="381">
        <f t="shared" si="77"/>
        <v>-45919.16</v>
      </c>
      <c r="CO202" s="381">
        <v>467915.51000000129</v>
      </c>
      <c r="CP202" s="381">
        <v>48032</v>
      </c>
      <c r="CR202" s="381"/>
      <c r="CT202" s="259">
        <f t="shared" si="80"/>
        <v>0</v>
      </c>
      <c r="CU202" s="259">
        <f t="shared" si="81"/>
        <v>-45919.16</v>
      </c>
    </row>
    <row r="203" spans="1:99">
      <c r="A203">
        <v>3304193</v>
      </c>
      <c r="B203">
        <v>4193</v>
      </c>
      <c r="C203">
        <v>43046</v>
      </c>
      <c r="D203">
        <v>92286</v>
      </c>
      <c r="E203" t="s">
        <v>5917</v>
      </c>
      <c r="F203">
        <v>452224.5</v>
      </c>
      <c r="G203">
        <v>0</v>
      </c>
      <c r="H203">
        <v>45053.15</v>
      </c>
      <c r="I203">
        <v>4658923.4400000004</v>
      </c>
      <c r="J203">
        <v>0</v>
      </c>
      <c r="K203">
        <v>165105.19</v>
      </c>
      <c r="L203">
        <v>0</v>
      </c>
      <c r="M203">
        <v>250690.5</v>
      </c>
      <c r="N203">
        <v>8913.86</v>
      </c>
      <c r="O203">
        <v>0</v>
      </c>
      <c r="P203">
        <v>0</v>
      </c>
      <c r="Q203">
        <v>766286.29</v>
      </c>
      <c r="R203">
        <v>0</v>
      </c>
      <c r="S203">
        <v>0</v>
      </c>
      <c r="T203">
        <v>0</v>
      </c>
      <c r="U203">
        <v>93068.59</v>
      </c>
      <c r="V203">
        <v>0</v>
      </c>
      <c r="X203">
        <v>0</v>
      </c>
      <c r="Y203">
        <v>0</v>
      </c>
      <c r="Z203">
        <v>0</v>
      </c>
      <c r="AA203">
        <v>0</v>
      </c>
      <c r="AB203">
        <v>0</v>
      </c>
      <c r="AC203">
        <v>87223.5</v>
      </c>
      <c r="AD203">
        <v>0</v>
      </c>
      <c r="AE203">
        <v>2938270.47</v>
      </c>
      <c r="AF203">
        <v>253299.18</v>
      </c>
      <c r="AG203">
        <v>405278.69</v>
      </c>
      <c r="AH203">
        <v>81055.740000000005</v>
      </c>
      <c r="AI203">
        <v>70923.77</v>
      </c>
      <c r="AJ203">
        <v>0</v>
      </c>
      <c r="AK203">
        <v>60791.8</v>
      </c>
      <c r="AL203">
        <v>40527.870000000003</v>
      </c>
      <c r="AM203">
        <v>50659.839999999997</v>
      </c>
      <c r="AN203">
        <v>60791.8</v>
      </c>
      <c r="AO203">
        <v>65857.789999999994</v>
      </c>
      <c r="AP203">
        <v>101319.67</v>
      </c>
      <c r="AQ203">
        <v>73456.759999999995</v>
      </c>
      <c r="AR203">
        <v>25329.919999999998</v>
      </c>
      <c r="AS203">
        <v>101319.67</v>
      </c>
      <c r="AT203">
        <v>253299.18</v>
      </c>
      <c r="AU203">
        <v>101882.88</v>
      </c>
      <c r="AV203">
        <v>37994.879999999997</v>
      </c>
      <c r="AW203">
        <v>45593.85</v>
      </c>
      <c r="AX203">
        <v>10131.969999999999</v>
      </c>
      <c r="AY203">
        <v>7598.98</v>
      </c>
      <c r="AZ203">
        <v>40527.870000000003</v>
      </c>
      <c r="BA203">
        <v>4895</v>
      </c>
      <c r="BB203">
        <v>10131.969999999999</v>
      </c>
      <c r="BC203">
        <v>15197.95</v>
      </c>
      <c r="BD203">
        <v>253299.18</v>
      </c>
      <c r="BE203">
        <v>12664.96</v>
      </c>
      <c r="BF203">
        <v>50659.81</v>
      </c>
      <c r="BG203">
        <v>312199.46999999997</v>
      </c>
      <c r="BH203">
        <v>0</v>
      </c>
      <c r="BI203">
        <v>0</v>
      </c>
      <c r="BJ203">
        <v>0</v>
      </c>
      <c r="BK203">
        <v>0</v>
      </c>
      <c r="BL203">
        <v>15154.38</v>
      </c>
      <c r="BM203">
        <v>0</v>
      </c>
      <c r="BN203">
        <v>0</v>
      </c>
      <c r="BO203">
        <v>1000</v>
      </c>
      <c r="BP203">
        <v>0</v>
      </c>
      <c r="BQ203">
        <v>0</v>
      </c>
      <c r="BR203">
        <v>0</v>
      </c>
      <c r="BS203">
        <v>5876.2</v>
      </c>
      <c r="BT203" t="s">
        <v>489</v>
      </c>
      <c r="BU203" s="381">
        <v>997474.95</v>
      </c>
      <c r="BV203" s="381">
        <v>0</v>
      </c>
      <c r="BW203" s="381">
        <v>54331.33</v>
      </c>
      <c r="BX203" s="259">
        <v>0</v>
      </c>
      <c r="BY203" s="259">
        <v>0</v>
      </c>
      <c r="BZ203" s="259">
        <v>0</v>
      </c>
      <c r="CA203">
        <v>6030211.3700000001</v>
      </c>
      <c r="CB203">
        <v>5484960.9199999999</v>
      </c>
      <c r="CC203">
        <v>15154.38</v>
      </c>
      <c r="CD203">
        <v>5876.2</v>
      </c>
      <c r="CE203">
        <v>1051806.28</v>
      </c>
      <c r="CI203" s="381">
        <v>991598.75</v>
      </c>
      <c r="CJ203" s="381">
        <v>60207.53</v>
      </c>
      <c r="CL203" s="381">
        <f t="shared" si="76"/>
        <v>-5876.1999999999534</v>
      </c>
      <c r="CM203" s="381">
        <f t="shared" si="77"/>
        <v>5876.1999999999971</v>
      </c>
      <c r="CO203" s="381">
        <v>1580301.9500000011</v>
      </c>
      <c r="CP203" s="381">
        <v>75471.59</v>
      </c>
      <c r="CR203" s="381"/>
      <c r="CS203" s="381">
        <f>CL203</f>
        <v>-5876.1999999999534</v>
      </c>
      <c r="CT203" s="259">
        <f t="shared" si="80"/>
        <v>5876.1999999999971</v>
      </c>
      <c r="CU203" s="259">
        <f t="shared" si="81"/>
        <v>0</v>
      </c>
    </row>
    <row r="204" spans="1:99">
      <c r="A204">
        <v>3302478</v>
      </c>
      <c r="B204">
        <v>2478</v>
      </c>
      <c r="C204">
        <v>43131</v>
      </c>
      <c r="D204">
        <v>96236</v>
      </c>
      <c r="E204" t="s">
        <v>5918</v>
      </c>
      <c r="F204">
        <v>292032.7</v>
      </c>
      <c r="G204">
        <v>0</v>
      </c>
      <c r="H204">
        <v>26191.360000000001</v>
      </c>
      <c r="I204">
        <v>2084610.6</v>
      </c>
      <c r="J204">
        <v>0</v>
      </c>
      <c r="K204">
        <v>38497</v>
      </c>
      <c r="L204">
        <v>0</v>
      </c>
      <c r="M204">
        <v>51620</v>
      </c>
      <c r="N204">
        <v>6713.86</v>
      </c>
      <c r="O204">
        <v>0</v>
      </c>
      <c r="P204">
        <v>0</v>
      </c>
      <c r="Q204">
        <v>166107.03</v>
      </c>
      <c r="R204">
        <v>0</v>
      </c>
      <c r="S204">
        <v>0</v>
      </c>
      <c r="T204">
        <v>0</v>
      </c>
      <c r="U204">
        <v>24515</v>
      </c>
      <c r="V204">
        <v>0</v>
      </c>
      <c r="X204">
        <v>0</v>
      </c>
      <c r="Y204">
        <v>0</v>
      </c>
      <c r="Z204">
        <v>0</v>
      </c>
      <c r="AA204">
        <v>0</v>
      </c>
      <c r="AB204">
        <v>0</v>
      </c>
      <c r="AC204">
        <v>3087.26</v>
      </c>
      <c r="AD204">
        <v>101540</v>
      </c>
      <c r="AE204">
        <v>1399766.52</v>
      </c>
      <c r="AF204">
        <v>120358.26</v>
      </c>
      <c r="AG204">
        <v>192573.21</v>
      </c>
      <c r="AH204">
        <v>38514.639999999999</v>
      </c>
      <c r="AI204">
        <v>33700.31</v>
      </c>
      <c r="AJ204">
        <v>0</v>
      </c>
      <c r="AK204">
        <v>28885.98</v>
      </c>
      <c r="AL204">
        <v>19257.32</v>
      </c>
      <c r="AM204">
        <v>24071.65</v>
      </c>
      <c r="AN204">
        <v>28885.98</v>
      </c>
      <c r="AO204">
        <v>31293.15</v>
      </c>
      <c r="AP204">
        <v>48143.3</v>
      </c>
      <c r="AQ204">
        <v>34903.89</v>
      </c>
      <c r="AR204">
        <v>12035.83</v>
      </c>
      <c r="AS204">
        <v>48143.3</v>
      </c>
      <c r="AT204">
        <v>120358.26</v>
      </c>
      <c r="AU204">
        <v>47099.58</v>
      </c>
      <c r="AV204">
        <v>18053.740000000002</v>
      </c>
      <c r="AW204">
        <v>21664.49</v>
      </c>
      <c r="AX204">
        <v>4814.33</v>
      </c>
      <c r="AY204">
        <v>0</v>
      </c>
      <c r="AZ204">
        <v>19257.32</v>
      </c>
      <c r="BA204">
        <v>8684</v>
      </c>
      <c r="BB204">
        <v>4814.33</v>
      </c>
      <c r="BC204">
        <v>7221.5</v>
      </c>
      <c r="BD204">
        <v>120358.26</v>
      </c>
      <c r="BE204">
        <v>6017.91</v>
      </c>
      <c r="BF204">
        <v>24071.64</v>
      </c>
      <c r="BG204">
        <v>0</v>
      </c>
      <c r="BH204">
        <v>0</v>
      </c>
      <c r="BI204">
        <v>0</v>
      </c>
      <c r="BJ204">
        <v>0</v>
      </c>
      <c r="BK204">
        <v>0</v>
      </c>
      <c r="BL204">
        <v>9103</v>
      </c>
      <c r="BM204">
        <v>0</v>
      </c>
      <c r="BN204">
        <v>0</v>
      </c>
      <c r="BO204">
        <v>1000</v>
      </c>
      <c r="BP204">
        <v>0</v>
      </c>
      <c r="BQ204">
        <v>0</v>
      </c>
      <c r="BR204">
        <v>7485.17</v>
      </c>
      <c r="BS204">
        <v>23553.23</v>
      </c>
      <c r="BT204" t="s">
        <v>490</v>
      </c>
      <c r="BU204" s="381">
        <v>305774.75</v>
      </c>
      <c r="BV204" s="381">
        <v>0</v>
      </c>
      <c r="BW204" s="381">
        <v>4255.96</v>
      </c>
      <c r="BX204" s="259">
        <v>0</v>
      </c>
      <c r="BY204" s="259">
        <v>0</v>
      </c>
      <c r="BZ204" s="259">
        <v>0</v>
      </c>
      <c r="CA204">
        <v>2476690.75</v>
      </c>
      <c r="CB204">
        <v>2462948.7000000002</v>
      </c>
      <c r="CC204">
        <v>9103</v>
      </c>
      <c r="CD204">
        <v>31038.400000000001</v>
      </c>
      <c r="CE204">
        <v>310030.71000000002</v>
      </c>
      <c r="CI204" s="381">
        <v>305774.75000000012</v>
      </c>
      <c r="CJ204" s="381">
        <v>4255.9600000000028</v>
      </c>
      <c r="CL204" s="381">
        <f t="shared" si="76"/>
        <v>0</v>
      </c>
      <c r="CM204" s="381">
        <f t="shared" si="77"/>
        <v>0</v>
      </c>
      <c r="CO204" s="381">
        <v>575599.77000000014</v>
      </c>
      <c r="CP204" s="381">
        <v>4255.9600000000028</v>
      </c>
      <c r="CR204" s="381"/>
    </row>
    <row r="205" spans="1:99">
      <c r="A205">
        <v>3302293</v>
      </c>
      <c r="B205">
        <v>2293</v>
      </c>
      <c r="C205">
        <v>43153</v>
      </c>
      <c r="D205">
        <v>92302</v>
      </c>
      <c r="E205" t="s">
        <v>5919</v>
      </c>
      <c r="F205">
        <v>896189.9</v>
      </c>
      <c r="G205">
        <v>0</v>
      </c>
      <c r="H205">
        <v>324804</v>
      </c>
      <c r="I205">
        <v>3272804.87</v>
      </c>
      <c r="J205">
        <v>0</v>
      </c>
      <c r="K205">
        <v>22397.200000000001</v>
      </c>
      <c r="L205">
        <v>0</v>
      </c>
      <c r="M205">
        <v>352445.5</v>
      </c>
      <c r="N205">
        <v>10456.93</v>
      </c>
      <c r="O205">
        <v>0</v>
      </c>
      <c r="P205">
        <v>0</v>
      </c>
      <c r="Q205">
        <v>172256.9</v>
      </c>
      <c r="R205">
        <v>0</v>
      </c>
      <c r="S205">
        <v>0</v>
      </c>
      <c r="T205">
        <v>0</v>
      </c>
      <c r="U205">
        <v>0</v>
      </c>
      <c r="V205">
        <v>0</v>
      </c>
      <c r="X205">
        <v>0</v>
      </c>
      <c r="Y205">
        <v>0</v>
      </c>
      <c r="Z205">
        <v>0</v>
      </c>
      <c r="AA205">
        <v>0</v>
      </c>
      <c r="AB205">
        <v>0</v>
      </c>
      <c r="AC205">
        <v>47702.38</v>
      </c>
      <c r="AD205">
        <v>84405</v>
      </c>
      <c r="AE205">
        <v>2215855.33</v>
      </c>
      <c r="AF205">
        <v>190529.26</v>
      </c>
      <c r="AG205">
        <v>304846.82</v>
      </c>
      <c r="AH205">
        <v>60969.36</v>
      </c>
      <c r="AI205">
        <v>53348.19</v>
      </c>
      <c r="AJ205">
        <v>0</v>
      </c>
      <c r="AK205">
        <v>45727.02</v>
      </c>
      <c r="AL205">
        <v>30484.68</v>
      </c>
      <c r="AM205">
        <v>38105.85</v>
      </c>
      <c r="AN205">
        <v>45727.02</v>
      </c>
      <c r="AO205">
        <v>49537.61</v>
      </c>
      <c r="AP205">
        <v>76211.710000000006</v>
      </c>
      <c r="AQ205">
        <v>55253.49</v>
      </c>
      <c r="AR205">
        <v>19052.93</v>
      </c>
      <c r="AS205">
        <v>76211.710000000006</v>
      </c>
      <c r="AT205">
        <v>190529.26</v>
      </c>
      <c r="AU205">
        <v>39878.400000000001</v>
      </c>
      <c r="AV205">
        <v>28579.39</v>
      </c>
      <c r="AW205">
        <v>34295.269999999997</v>
      </c>
      <c r="AX205">
        <v>7621.17</v>
      </c>
      <c r="AY205">
        <v>0</v>
      </c>
      <c r="AZ205">
        <v>30484.68</v>
      </c>
      <c r="BA205">
        <v>4895</v>
      </c>
      <c r="BB205">
        <v>7621.17</v>
      </c>
      <c r="BC205">
        <v>11431.76</v>
      </c>
      <c r="BD205">
        <v>190529.26</v>
      </c>
      <c r="BE205">
        <v>9526.4599999999991</v>
      </c>
      <c r="BF205">
        <v>38105.86</v>
      </c>
      <c r="BG205">
        <v>0</v>
      </c>
      <c r="BH205">
        <v>0</v>
      </c>
      <c r="BI205">
        <v>0</v>
      </c>
      <c r="BJ205">
        <v>0</v>
      </c>
      <c r="BK205">
        <v>0</v>
      </c>
      <c r="BL205">
        <v>11085.25</v>
      </c>
      <c r="BM205">
        <v>0</v>
      </c>
      <c r="BN205">
        <v>0</v>
      </c>
      <c r="BO205">
        <v>1000</v>
      </c>
      <c r="BP205">
        <v>0</v>
      </c>
      <c r="BQ205">
        <v>0</v>
      </c>
      <c r="BR205">
        <v>0</v>
      </c>
      <c r="BS205">
        <v>141770.85</v>
      </c>
      <c r="BT205" t="s">
        <v>491</v>
      </c>
      <c r="BU205" s="381">
        <v>1003300.02</v>
      </c>
      <c r="BV205" s="381">
        <v>0</v>
      </c>
      <c r="BW205" s="381">
        <v>194118.39999999999</v>
      </c>
      <c r="BX205" s="259">
        <v>0</v>
      </c>
      <c r="BY205" s="259">
        <v>0</v>
      </c>
      <c r="BZ205" s="259">
        <v>0</v>
      </c>
      <c r="CA205">
        <v>3962468.78</v>
      </c>
      <c r="CB205">
        <v>3855358.66</v>
      </c>
      <c r="CC205">
        <v>11085.25</v>
      </c>
      <c r="CD205">
        <v>141770.85</v>
      </c>
      <c r="CE205">
        <v>1197418.42</v>
      </c>
      <c r="CI205" s="381">
        <v>1003300.02</v>
      </c>
      <c r="CJ205" s="381">
        <v>194118.39999999999</v>
      </c>
      <c r="CL205" s="381">
        <f t="shared" si="76"/>
        <v>0</v>
      </c>
      <c r="CM205" s="381">
        <f t="shared" si="77"/>
        <v>0</v>
      </c>
      <c r="CO205" s="381">
        <v>1033474.2400000016</v>
      </c>
      <c r="CP205" s="381">
        <v>82527.95</v>
      </c>
      <c r="CR205" s="381"/>
    </row>
    <row r="206" spans="1:99">
      <c r="A206">
        <v>3302445</v>
      </c>
      <c r="B206">
        <v>2445</v>
      </c>
      <c r="C206">
        <v>43000</v>
      </c>
      <c r="D206">
        <v>92270</v>
      </c>
      <c r="E206" t="s">
        <v>5920</v>
      </c>
      <c r="F206">
        <v>2840.28</v>
      </c>
      <c r="G206">
        <v>0</v>
      </c>
      <c r="H206">
        <v>28115.35</v>
      </c>
      <c r="I206">
        <v>1241781.03</v>
      </c>
      <c r="J206">
        <v>0</v>
      </c>
      <c r="K206">
        <v>43851.67</v>
      </c>
      <c r="L206">
        <v>0</v>
      </c>
      <c r="M206">
        <v>205156.5</v>
      </c>
      <c r="N206">
        <v>800</v>
      </c>
      <c r="O206">
        <v>0</v>
      </c>
      <c r="P206">
        <v>0</v>
      </c>
      <c r="Q206">
        <v>13976.6</v>
      </c>
      <c r="R206">
        <v>0</v>
      </c>
      <c r="S206">
        <v>0</v>
      </c>
      <c r="T206">
        <v>0</v>
      </c>
      <c r="U206">
        <v>2179</v>
      </c>
      <c r="V206">
        <v>0</v>
      </c>
      <c r="X206">
        <v>0</v>
      </c>
      <c r="Y206">
        <v>0</v>
      </c>
      <c r="Z206">
        <v>0</v>
      </c>
      <c r="AA206">
        <v>0</v>
      </c>
      <c r="AB206">
        <v>0</v>
      </c>
      <c r="AC206">
        <v>25139.4</v>
      </c>
      <c r="AD206">
        <v>28454</v>
      </c>
      <c r="AE206">
        <v>905262.76</v>
      </c>
      <c r="AF206">
        <v>77838.59</v>
      </c>
      <c r="AG206">
        <v>124541.74</v>
      </c>
      <c r="AH206">
        <v>24908.35</v>
      </c>
      <c r="AI206">
        <v>21794.799999999999</v>
      </c>
      <c r="AJ206">
        <v>0</v>
      </c>
      <c r="AK206">
        <v>18681.259999999998</v>
      </c>
      <c r="AL206">
        <v>12454.17</v>
      </c>
      <c r="AM206">
        <v>15567.72</v>
      </c>
      <c r="AN206">
        <v>18681.259999999998</v>
      </c>
      <c r="AO206">
        <v>20238.03</v>
      </c>
      <c r="AP206">
        <v>31135.43</v>
      </c>
      <c r="AQ206">
        <v>22573.19</v>
      </c>
      <c r="AR206">
        <v>7783.86</v>
      </c>
      <c r="AS206">
        <v>31135.43</v>
      </c>
      <c r="AT206">
        <v>77838.59</v>
      </c>
      <c r="AU206">
        <v>24535.64</v>
      </c>
      <c r="AV206">
        <v>11675.79</v>
      </c>
      <c r="AW206">
        <v>14010.95</v>
      </c>
      <c r="AX206">
        <v>3113.54</v>
      </c>
      <c r="AY206">
        <v>0</v>
      </c>
      <c r="AZ206">
        <v>12454.17</v>
      </c>
      <c r="BA206">
        <v>4895</v>
      </c>
      <c r="BB206">
        <v>3113.54</v>
      </c>
      <c r="BC206">
        <v>4670.32</v>
      </c>
      <c r="BD206">
        <v>77838.59</v>
      </c>
      <c r="BE206">
        <v>3891.93</v>
      </c>
      <c r="BF206">
        <v>15567.72</v>
      </c>
      <c r="BG206">
        <v>0</v>
      </c>
      <c r="BH206">
        <v>0</v>
      </c>
      <c r="BI206">
        <v>26701.43</v>
      </c>
      <c r="BJ206">
        <v>0</v>
      </c>
      <c r="BK206">
        <v>0</v>
      </c>
      <c r="BL206">
        <v>6272.5</v>
      </c>
      <c r="BM206">
        <v>0</v>
      </c>
      <c r="BN206">
        <v>26701.43</v>
      </c>
      <c r="BO206">
        <v>1000</v>
      </c>
      <c r="BP206">
        <v>0</v>
      </c>
      <c r="BQ206">
        <v>0</v>
      </c>
      <c r="BR206">
        <v>33023</v>
      </c>
      <c r="BS206">
        <v>28066.28</v>
      </c>
      <c r="BT206" t="s">
        <v>492</v>
      </c>
      <c r="BU206" s="381">
        <v>0</v>
      </c>
      <c r="BV206" s="381">
        <v>-48725.32</v>
      </c>
      <c r="BW206" s="381">
        <v>0</v>
      </c>
      <c r="BX206" s="259">
        <v>0</v>
      </c>
      <c r="BY206" s="259">
        <v>0</v>
      </c>
      <c r="BZ206" s="259">
        <v>0</v>
      </c>
      <c r="CA206">
        <v>1561338.2</v>
      </c>
      <c r="CB206">
        <v>1612903.8</v>
      </c>
      <c r="CC206">
        <v>32973.93</v>
      </c>
      <c r="CD206">
        <v>61089.279999999999</v>
      </c>
      <c r="CE206">
        <v>-48725.32</v>
      </c>
      <c r="CI206" s="381">
        <v>-2464.4900000002513</v>
      </c>
      <c r="CJ206" s="381">
        <v>14114.849999999999</v>
      </c>
      <c r="CL206" s="381">
        <f t="shared" si="76"/>
        <v>46260.829999999747</v>
      </c>
      <c r="CM206" s="381">
        <f t="shared" si="77"/>
        <v>14114.849999999999</v>
      </c>
      <c r="CO206" s="381">
        <v>23520.619999999151</v>
      </c>
      <c r="CP206" s="381">
        <v>13518.599999999999</v>
      </c>
      <c r="CR206" s="381">
        <f>CL206</f>
        <v>46260.829999999747</v>
      </c>
      <c r="CT206" s="259">
        <f t="shared" ref="CT206:CT208" si="82">IF(CM206&gt;0,CM206,0)</f>
        <v>14114.849999999999</v>
      </c>
      <c r="CU206" s="259">
        <f t="shared" ref="CU206:CU208" si="83">IF(CM206&lt;0,CM206,0)</f>
        <v>0</v>
      </c>
    </row>
    <row r="207" spans="1:99">
      <c r="A207">
        <v>3302278</v>
      </c>
      <c r="B207">
        <v>2278</v>
      </c>
      <c r="C207">
        <v>43077</v>
      </c>
      <c r="D207">
        <v>92297</v>
      </c>
      <c r="E207" t="s">
        <v>5921</v>
      </c>
      <c r="F207">
        <v>950777.1</v>
      </c>
      <c r="G207">
        <v>0</v>
      </c>
      <c r="H207">
        <v>43033.34</v>
      </c>
      <c r="I207">
        <v>2178992.52</v>
      </c>
      <c r="J207">
        <v>0</v>
      </c>
      <c r="K207">
        <v>185645.9</v>
      </c>
      <c r="L207">
        <v>0</v>
      </c>
      <c r="M207">
        <v>320101</v>
      </c>
      <c r="N207">
        <v>0</v>
      </c>
      <c r="O207">
        <v>0</v>
      </c>
      <c r="P207">
        <v>0</v>
      </c>
      <c r="Q207">
        <v>0</v>
      </c>
      <c r="R207">
        <v>0</v>
      </c>
      <c r="S207">
        <v>0</v>
      </c>
      <c r="T207">
        <v>0</v>
      </c>
      <c r="U207">
        <v>12947.07</v>
      </c>
      <c r="V207">
        <v>0</v>
      </c>
      <c r="X207">
        <v>0</v>
      </c>
      <c r="Y207">
        <v>0</v>
      </c>
      <c r="Z207">
        <v>0</v>
      </c>
      <c r="AA207">
        <v>0</v>
      </c>
      <c r="AB207">
        <v>0</v>
      </c>
      <c r="AC207">
        <v>21711.37</v>
      </c>
      <c r="AD207">
        <v>53552</v>
      </c>
      <c r="AE207">
        <v>1922432.46</v>
      </c>
      <c r="AF207">
        <v>165299.44</v>
      </c>
      <c r="AG207">
        <v>264479.09999999998</v>
      </c>
      <c r="AH207">
        <v>52895.82</v>
      </c>
      <c r="AI207">
        <v>46283.839999999997</v>
      </c>
      <c r="AJ207">
        <v>0</v>
      </c>
      <c r="AK207">
        <v>39671.870000000003</v>
      </c>
      <c r="AL207">
        <v>26447.91</v>
      </c>
      <c r="AM207">
        <v>33059.89</v>
      </c>
      <c r="AN207">
        <v>39671.870000000003</v>
      </c>
      <c r="AO207">
        <v>42977.85</v>
      </c>
      <c r="AP207">
        <v>66119.78</v>
      </c>
      <c r="AQ207">
        <v>47936.84</v>
      </c>
      <c r="AR207">
        <v>16529.939999999999</v>
      </c>
      <c r="AS207">
        <v>66119.78</v>
      </c>
      <c r="AT207">
        <v>165299.44</v>
      </c>
      <c r="AU207">
        <v>24535.64</v>
      </c>
      <c r="AV207">
        <v>24794.92</v>
      </c>
      <c r="AW207">
        <v>29753.9</v>
      </c>
      <c r="AX207">
        <v>6611.98</v>
      </c>
      <c r="AY207">
        <v>0</v>
      </c>
      <c r="AZ207">
        <v>26447.91</v>
      </c>
      <c r="BA207">
        <v>9020</v>
      </c>
      <c r="BB207">
        <v>6611.98</v>
      </c>
      <c r="BC207">
        <v>9917.9699999999993</v>
      </c>
      <c r="BD207">
        <v>165299.44</v>
      </c>
      <c r="BE207">
        <v>8264.9699999999993</v>
      </c>
      <c r="BF207">
        <v>33059.85</v>
      </c>
      <c r="BG207">
        <v>0</v>
      </c>
      <c r="BH207">
        <v>0</v>
      </c>
      <c r="BI207">
        <v>30967.41</v>
      </c>
      <c r="BJ207">
        <v>0</v>
      </c>
      <c r="BK207">
        <v>0</v>
      </c>
      <c r="BL207">
        <v>8511.25</v>
      </c>
      <c r="BM207">
        <v>0</v>
      </c>
      <c r="BN207">
        <v>30967.41</v>
      </c>
      <c r="BO207">
        <v>1000</v>
      </c>
      <c r="BP207">
        <v>0</v>
      </c>
      <c r="BQ207">
        <v>0</v>
      </c>
      <c r="BR207">
        <v>32052</v>
      </c>
      <c r="BS207">
        <v>50460</v>
      </c>
      <c r="BT207" t="s">
        <v>493</v>
      </c>
      <c r="BU207" s="381">
        <v>353215.16</v>
      </c>
      <c r="BV207" s="381">
        <v>0</v>
      </c>
      <c r="BW207" s="381">
        <v>0</v>
      </c>
      <c r="BX207" s="259">
        <v>0</v>
      </c>
      <c r="BY207" s="259">
        <v>0</v>
      </c>
      <c r="BZ207" s="259">
        <v>0</v>
      </c>
      <c r="CA207">
        <v>2772949.86</v>
      </c>
      <c r="CB207">
        <v>3370511.8</v>
      </c>
      <c r="CC207">
        <v>39478.660000000003</v>
      </c>
      <c r="CD207">
        <v>82512</v>
      </c>
      <c r="CE207">
        <v>353215.16</v>
      </c>
      <c r="CI207" s="381">
        <v>384182.56999999995</v>
      </c>
      <c r="CJ207" s="381">
        <v>19492.59</v>
      </c>
      <c r="CL207" s="381">
        <f t="shared" si="76"/>
        <v>30967.409999999974</v>
      </c>
      <c r="CM207" s="381">
        <f t="shared" si="77"/>
        <v>19492.59</v>
      </c>
      <c r="CO207" s="381">
        <v>512082.35000000021</v>
      </c>
      <c r="CP207" s="381">
        <v>28037.59</v>
      </c>
      <c r="CR207" s="381">
        <f t="shared" ref="CR207:CR208" si="84">CL207</f>
        <v>30967.409999999974</v>
      </c>
      <c r="CT207" s="259">
        <f t="shared" si="82"/>
        <v>19492.59</v>
      </c>
      <c r="CU207" s="259">
        <f t="shared" si="83"/>
        <v>0</v>
      </c>
    </row>
    <row r="208" spans="1:99">
      <c r="A208">
        <v>3302314</v>
      </c>
      <c r="B208">
        <v>2314</v>
      </c>
      <c r="C208">
        <v>43082</v>
      </c>
      <c r="D208">
        <v>92385</v>
      </c>
      <c r="E208" t="s">
        <v>5922</v>
      </c>
      <c r="F208">
        <v>67436.320000000007</v>
      </c>
      <c r="G208">
        <v>0</v>
      </c>
      <c r="H208">
        <v>35886.94</v>
      </c>
      <c r="I208">
        <v>1058736.97</v>
      </c>
      <c r="J208">
        <v>0</v>
      </c>
      <c r="K208">
        <v>40705.93</v>
      </c>
      <c r="L208">
        <v>0</v>
      </c>
      <c r="M208">
        <v>70536</v>
      </c>
      <c r="N208">
        <v>400</v>
      </c>
      <c r="O208">
        <v>0</v>
      </c>
      <c r="P208">
        <v>0</v>
      </c>
      <c r="Q208">
        <v>148419.49</v>
      </c>
      <c r="R208">
        <v>0</v>
      </c>
      <c r="S208">
        <v>0</v>
      </c>
      <c r="T208">
        <v>0</v>
      </c>
      <c r="U208">
        <v>17697.400000000001</v>
      </c>
      <c r="V208">
        <v>77</v>
      </c>
      <c r="X208">
        <v>0</v>
      </c>
      <c r="Y208">
        <v>0</v>
      </c>
      <c r="Z208">
        <v>0</v>
      </c>
      <c r="AA208">
        <v>0</v>
      </c>
      <c r="AB208">
        <v>0</v>
      </c>
      <c r="AC208">
        <v>11019.15</v>
      </c>
      <c r="AD208">
        <v>52641</v>
      </c>
      <c r="AE208">
        <v>761368.79</v>
      </c>
      <c r="AF208">
        <v>65465.93</v>
      </c>
      <c r="AG208">
        <v>104745.49</v>
      </c>
      <c r="AH208">
        <v>20949.099999999999</v>
      </c>
      <c r="AI208">
        <v>18330.46</v>
      </c>
      <c r="AJ208">
        <v>0</v>
      </c>
      <c r="AK208">
        <v>15711.82</v>
      </c>
      <c r="AL208">
        <v>10474.549999999999</v>
      </c>
      <c r="AM208">
        <v>13093.19</v>
      </c>
      <c r="AN208">
        <v>15711.82</v>
      </c>
      <c r="AO208">
        <v>17021.14</v>
      </c>
      <c r="AP208">
        <v>26186.37</v>
      </c>
      <c r="AQ208">
        <v>18985.12</v>
      </c>
      <c r="AR208">
        <v>6546.59</v>
      </c>
      <c r="AS208">
        <v>26186.37</v>
      </c>
      <c r="AT208">
        <v>65465.93</v>
      </c>
      <c r="AU208">
        <v>18595.43</v>
      </c>
      <c r="AV208">
        <v>9819.89</v>
      </c>
      <c r="AW208">
        <v>11783.87</v>
      </c>
      <c r="AX208">
        <v>2618.64</v>
      </c>
      <c r="AY208">
        <v>0</v>
      </c>
      <c r="AZ208">
        <v>10474.549999999999</v>
      </c>
      <c r="BA208">
        <v>4895</v>
      </c>
      <c r="BB208">
        <v>2618.64</v>
      </c>
      <c r="BC208">
        <v>3927.96</v>
      </c>
      <c r="BD208">
        <v>65465.93</v>
      </c>
      <c r="BE208">
        <v>3273.3</v>
      </c>
      <c r="BF208">
        <v>13093.18</v>
      </c>
      <c r="BG208">
        <v>0</v>
      </c>
      <c r="BH208">
        <v>0</v>
      </c>
      <c r="BI208">
        <v>30986.63</v>
      </c>
      <c r="BJ208">
        <v>0</v>
      </c>
      <c r="BK208">
        <v>0</v>
      </c>
      <c r="BL208">
        <v>6345.63</v>
      </c>
      <c r="BM208">
        <v>0</v>
      </c>
      <c r="BN208">
        <v>30986.63</v>
      </c>
      <c r="BO208">
        <v>1000</v>
      </c>
      <c r="BP208">
        <v>0</v>
      </c>
      <c r="BQ208">
        <v>6345.63</v>
      </c>
      <c r="BR208">
        <v>11417</v>
      </c>
      <c r="BS208">
        <v>55456.57</v>
      </c>
      <c r="BT208" t="s">
        <v>494</v>
      </c>
      <c r="BU208" s="381">
        <v>103873.57</v>
      </c>
      <c r="BV208" s="381">
        <v>0</v>
      </c>
      <c r="BW208" s="381">
        <v>0</v>
      </c>
      <c r="BX208" s="259">
        <v>0</v>
      </c>
      <c r="BY208" s="259">
        <v>0</v>
      </c>
      <c r="BZ208" s="259">
        <v>0</v>
      </c>
      <c r="CA208">
        <v>1400232.94</v>
      </c>
      <c r="CB208">
        <v>1363795.69</v>
      </c>
      <c r="CC208">
        <v>37332.26</v>
      </c>
      <c r="CD208">
        <v>73219.199999999997</v>
      </c>
      <c r="CE208">
        <v>103873.57</v>
      </c>
      <c r="CI208" s="381">
        <v>134916.88999999981</v>
      </c>
      <c r="CJ208" s="381">
        <v>28630.629999999997</v>
      </c>
      <c r="CL208" s="381">
        <f t="shared" si="76"/>
        <v>31043.319999999803</v>
      </c>
      <c r="CM208" s="381">
        <f t="shared" si="77"/>
        <v>28630.629999999997</v>
      </c>
      <c r="CO208" s="381">
        <v>56695.469999998721</v>
      </c>
      <c r="CP208" s="381">
        <v>15666.879999999997</v>
      </c>
      <c r="CR208" s="381">
        <f t="shared" si="84"/>
        <v>31043.319999999803</v>
      </c>
      <c r="CT208" s="259">
        <f t="shared" si="82"/>
        <v>28630.629999999997</v>
      </c>
      <c r="CU208" s="259">
        <f t="shared" si="83"/>
        <v>0</v>
      </c>
    </row>
    <row r="209" spans="1:99">
      <c r="A209">
        <v>3302317</v>
      </c>
      <c r="B209">
        <v>2317</v>
      </c>
      <c r="C209">
        <v>43126</v>
      </c>
      <c r="D209">
        <v>92319</v>
      </c>
      <c r="E209" t="s">
        <v>5923</v>
      </c>
      <c r="F209">
        <v>89747.87</v>
      </c>
      <c r="G209">
        <v>0</v>
      </c>
      <c r="H209">
        <v>17823.5</v>
      </c>
      <c r="I209">
        <v>1709711.3600000001</v>
      </c>
      <c r="J209">
        <v>0</v>
      </c>
      <c r="K209">
        <v>144953.91</v>
      </c>
      <c r="L209">
        <v>0</v>
      </c>
      <c r="M209">
        <v>148365.5</v>
      </c>
      <c r="N209">
        <v>200</v>
      </c>
      <c r="O209">
        <v>0</v>
      </c>
      <c r="P209">
        <v>0</v>
      </c>
      <c r="Q209">
        <v>45022.45</v>
      </c>
      <c r="R209">
        <v>0</v>
      </c>
      <c r="S209">
        <v>0</v>
      </c>
      <c r="T209">
        <v>0</v>
      </c>
      <c r="U209">
        <v>147.5</v>
      </c>
      <c r="V209">
        <v>216.3</v>
      </c>
      <c r="X209">
        <v>0</v>
      </c>
      <c r="Y209">
        <v>0</v>
      </c>
      <c r="Z209">
        <v>0</v>
      </c>
      <c r="AA209">
        <v>0</v>
      </c>
      <c r="AB209">
        <v>0</v>
      </c>
      <c r="AC209">
        <v>10613.56</v>
      </c>
      <c r="AD209">
        <v>89178</v>
      </c>
      <c r="AE209">
        <v>1238159.72</v>
      </c>
      <c r="AF209">
        <v>106462.57</v>
      </c>
      <c r="AG209">
        <v>170340.12</v>
      </c>
      <c r="AH209">
        <v>34068.019999999997</v>
      </c>
      <c r="AI209">
        <v>29809.52</v>
      </c>
      <c r="AJ209">
        <v>0</v>
      </c>
      <c r="AK209">
        <v>25551.02</v>
      </c>
      <c r="AL209">
        <v>17034.009999999998</v>
      </c>
      <c r="AM209">
        <v>21292.51</v>
      </c>
      <c r="AN209">
        <v>25551.02</v>
      </c>
      <c r="AO209">
        <v>27680.27</v>
      </c>
      <c r="AP209">
        <v>42585.03</v>
      </c>
      <c r="AQ209">
        <v>30874.15</v>
      </c>
      <c r="AR209">
        <v>10646.26</v>
      </c>
      <c r="AS209">
        <v>42585.03</v>
      </c>
      <c r="AT209">
        <v>106462.57</v>
      </c>
      <c r="AU209">
        <v>15383.15</v>
      </c>
      <c r="AV209">
        <v>15969.39</v>
      </c>
      <c r="AW209">
        <v>19163.259999999998</v>
      </c>
      <c r="AX209">
        <v>4258.5</v>
      </c>
      <c r="AY209">
        <v>0</v>
      </c>
      <c r="AZ209">
        <v>17034.009999999998</v>
      </c>
      <c r="BA209">
        <v>4895</v>
      </c>
      <c r="BB209">
        <v>4258.5</v>
      </c>
      <c r="BC209">
        <v>6387.75</v>
      </c>
      <c r="BD209">
        <v>106462.57</v>
      </c>
      <c r="BE209">
        <v>5323.13</v>
      </c>
      <c r="BF209">
        <v>21292.52</v>
      </c>
      <c r="BG209">
        <v>0</v>
      </c>
      <c r="BH209">
        <v>0</v>
      </c>
      <c r="BI209">
        <v>0</v>
      </c>
      <c r="BJ209">
        <v>0</v>
      </c>
      <c r="BK209">
        <v>0</v>
      </c>
      <c r="BL209">
        <v>7591</v>
      </c>
      <c r="BM209">
        <v>0</v>
      </c>
      <c r="BN209">
        <v>0</v>
      </c>
      <c r="BO209">
        <v>1000</v>
      </c>
      <c r="BP209">
        <v>0</v>
      </c>
      <c r="BQ209">
        <v>0</v>
      </c>
      <c r="BR209">
        <v>9557.91</v>
      </c>
      <c r="BS209">
        <v>2727.04</v>
      </c>
      <c r="BT209" t="s">
        <v>495</v>
      </c>
      <c r="BU209" s="381">
        <v>88626.85</v>
      </c>
      <c r="BV209" s="381">
        <v>0</v>
      </c>
      <c r="BW209" s="381">
        <v>13129.55</v>
      </c>
      <c r="BX209" s="259">
        <v>0</v>
      </c>
      <c r="BY209" s="259">
        <v>0</v>
      </c>
      <c r="BZ209" s="259">
        <v>0</v>
      </c>
      <c r="CA209">
        <v>2148408.58</v>
      </c>
      <c r="CB209">
        <v>2149529.6000000001</v>
      </c>
      <c r="CC209">
        <v>7591</v>
      </c>
      <c r="CD209">
        <v>12284.95</v>
      </c>
      <c r="CE209">
        <v>101756.4</v>
      </c>
      <c r="CI209" s="381">
        <v>88626.849999999977</v>
      </c>
      <c r="CJ209" s="381">
        <v>13129.549999999997</v>
      </c>
      <c r="CL209" s="381">
        <f t="shared" si="76"/>
        <v>0</v>
      </c>
      <c r="CM209" s="381">
        <f t="shared" si="77"/>
        <v>0</v>
      </c>
      <c r="CO209" s="381">
        <v>0</v>
      </c>
      <c r="CP209" s="381">
        <v>18324.299999999996</v>
      </c>
      <c r="CR209" s="381"/>
    </row>
    <row r="210" spans="1:99">
      <c r="A210">
        <v>3302225</v>
      </c>
      <c r="B210">
        <v>2225</v>
      </c>
      <c r="C210">
        <v>43047</v>
      </c>
      <c r="D210">
        <v>92356</v>
      </c>
      <c r="E210" t="s">
        <v>5924</v>
      </c>
      <c r="F210">
        <v>398992.3</v>
      </c>
      <c r="G210">
        <v>0</v>
      </c>
      <c r="H210">
        <v>42151.25</v>
      </c>
      <c r="I210">
        <v>1896319.47</v>
      </c>
      <c r="J210">
        <v>0</v>
      </c>
      <c r="K210">
        <v>233346.14</v>
      </c>
      <c r="L210">
        <v>0</v>
      </c>
      <c r="M210">
        <v>242985.5</v>
      </c>
      <c r="N210">
        <v>5827.72</v>
      </c>
      <c r="O210">
        <v>0</v>
      </c>
      <c r="P210">
        <v>0</v>
      </c>
      <c r="Q210">
        <v>160583.81</v>
      </c>
      <c r="R210">
        <v>28906</v>
      </c>
      <c r="S210">
        <v>0</v>
      </c>
      <c r="T210">
        <v>0</v>
      </c>
      <c r="U210">
        <v>52452.79</v>
      </c>
      <c r="V210">
        <v>0</v>
      </c>
      <c r="X210">
        <v>0</v>
      </c>
      <c r="Y210">
        <v>0</v>
      </c>
      <c r="Z210">
        <v>0</v>
      </c>
      <c r="AA210">
        <v>0</v>
      </c>
      <c r="AB210">
        <v>0</v>
      </c>
      <c r="AC210">
        <v>15273.5</v>
      </c>
      <c r="AD210">
        <v>19570</v>
      </c>
      <c r="AE210">
        <v>1507945.43</v>
      </c>
      <c r="AF210">
        <v>129659.97</v>
      </c>
      <c r="AG210">
        <v>207455.95</v>
      </c>
      <c r="AH210">
        <v>41491.19</v>
      </c>
      <c r="AI210">
        <v>36304.79</v>
      </c>
      <c r="AJ210">
        <v>0</v>
      </c>
      <c r="AK210">
        <v>31118.39</v>
      </c>
      <c r="AL210">
        <v>20745.59</v>
      </c>
      <c r="AM210">
        <v>25931.99</v>
      </c>
      <c r="AN210">
        <v>31118.39</v>
      </c>
      <c r="AO210">
        <v>33711.589999999997</v>
      </c>
      <c r="AP210">
        <v>51863.99</v>
      </c>
      <c r="AQ210">
        <v>37601.39</v>
      </c>
      <c r="AR210">
        <v>12966</v>
      </c>
      <c r="AS210">
        <v>51863.99</v>
      </c>
      <c r="AT210">
        <v>129659.97</v>
      </c>
      <c r="AU210">
        <v>19797.7</v>
      </c>
      <c r="AV210">
        <v>19449</v>
      </c>
      <c r="AW210">
        <v>23338.79</v>
      </c>
      <c r="AX210">
        <v>5186.3999999999996</v>
      </c>
      <c r="AY210">
        <v>0</v>
      </c>
      <c r="AZ210">
        <v>20745.59</v>
      </c>
      <c r="BA210">
        <v>4895</v>
      </c>
      <c r="BB210">
        <v>5186.3999999999996</v>
      </c>
      <c r="BC210">
        <v>7779.6</v>
      </c>
      <c r="BD210">
        <v>129659.97</v>
      </c>
      <c r="BE210">
        <v>6483</v>
      </c>
      <c r="BF210">
        <v>25931.99</v>
      </c>
      <c r="BG210">
        <v>0</v>
      </c>
      <c r="BH210">
        <v>0</v>
      </c>
      <c r="BI210">
        <v>0</v>
      </c>
      <c r="BJ210">
        <v>0</v>
      </c>
      <c r="BK210">
        <v>0</v>
      </c>
      <c r="BL210">
        <v>8016.25</v>
      </c>
      <c r="BM210">
        <v>0</v>
      </c>
      <c r="BN210">
        <v>0</v>
      </c>
      <c r="BO210">
        <v>1000</v>
      </c>
      <c r="BP210">
        <v>0</v>
      </c>
      <c r="BQ210">
        <v>0</v>
      </c>
      <c r="BR210">
        <v>0</v>
      </c>
      <c r="BS210">
        <v>0</v>
      </c>
      <c r="BT210" t="s">
        <v>496</v>
      </c>
      <c r="BU210" s="381">
        <v>436365.17</v>
      </c>
      <c r="BV210" s="381">
        <v>0</v>
      </c>
      <c r="BW210" s="381">
        <v>50167.5</v>
      </c>
      <c r="BX210" s="259">
        <v>0</v>
      </c>
      <c r="BY210" s="259">
        <v>0</v>
      </c>
      <c r="BZ210" s="259">
        <v>0</v>
      </c>
      <c r="CA210">
        <v>2655264.9300000002</v>
      </c>
      <c r="CB210">
        <v>2617892.06</v>
      </c>
      <c r="CC210">
        <v>8016.25</v>
      </c>
      <c r="CD210">
        <v>0</v>
      </c>
      <c r="CE210">
        <v>486532.67</v>
      </c>
      <c r="CI210" s="381">
        <v>436365.16999999946</v>
      </c>
      <c r="CJ210" s="381">
        <v>50167.5</v>
      </c>
      <c r="CL210" s="381">
        <f t="shared" si="76"/>
        <v>-5.2386894822120667E-10</v>
      </c>
      <c r="CM210" s="381">
        <f t="shared" si="77"/>
        <v>0</v>
      </c>
      <c r="CO210" s="381">
        <v>577131.90000000084</v>
      </c>
      <c r="CP210" s="381">
        <v>58183.75</v>
      </c>
      <c r="CR210" s="381"/>
      <c r="CS210" s="381">
        <f>CL210</f>
        <v>-5.2386894822120667E-10</v>
      </c>
    </row>
    <row r="211" spans="1:99">
      <c r="A211">
        <v>3302412</v>
      </c>
      <c r="B211">
        <v>2412</v>
      </c>
      <c r="C211">
        <v>43097</v>
      </c>
      <c r="D211">
        <v>92252</v>
      </c>
      <c r="E211" t="s">
        <v>5925</v>
      </c>
      <c r="F211">
        <v>465046.8</v>
      </c>
      <c r="G211">
        <v>0</v>
      </c>
      <c r="H211">
        <v>80998.06</v>
      </c>
      <c r="I211">
        <v>1983636.16</v>
      </c>
      <c r="J211">
        <v>0</v>
      </c>
      <c r="K211">
        <v>46111.4</v>
      </c>
      <c r="L211">
        <v>0</v>
      </c>
      <c r="M211">
        <v>142525.5</v>
      </c>
      <c r="N211">
        <v>9113.86</v>
      </c>
      <c r="O211">
        <v>0</v>
      </c>
      <c r="P211">
        <v>0</v>
      </c>
      <c r="Q211">
        <v>387371.82</v>
      </c>
      <c r="R211">
        <v>0</v>
      </c>
      <c r="S211">
        <v>0</v>
      </c>
      <c r="T211">
        <v>0</v>
      </c>
      <c r="U211">
        <v>24007.99</v>
      </c>
      <c r="V211">
        <v>0</v>
      </c>
      <c r="X211">
        <v>0</v>
      </c>
      <c r="Y211">
        <v>0</v>
      </c>
      <c r="Z211">
        <v>0</v>
      </c>
      <c r="AA211">
        <v>0</v>
      </c>
      <c r="AB211">
        <v>0</v>
      </c>
      <c r="AC211">
        <v>17556.04</v>
      </c>
      <c r="AD211">
        <v>83087</v>
      </c>
      <c r="AE211">
        <v>1484617.97</v>
      </c>
      <c r="AF211">
        <v>127654.17</v>
      </c>
      <c r="AG211">
        <v>204246.67</v>
      </c>
      <c r="AH211">
        <v>40849.33</v>
      </c>
      <c r="AI211">
        <v>35743.17</v>
      </c>
      <c r="AJ211">
        <v>0</v>
      </c>
      <c r="AK211">
        <v>30637</v>
      </c>
      <c r="AL211">
        <v>20424.669999999998</v>
      </c>
      <c r="AM211">
        <v>25530.83</v>
      </c>
      <c r="AN211">
        <v>30637</v>
      </c>
      <c r="AO211">
        <v>33190.080000000002</v>
      </c>
      <c r="AP211">
        <v>51061.67</v>
      </c>
      <c r="AQ211">
        <v>37019.71</v>
      </c>
      <c r="AR211">
        <v>12765.42</v>
      </c>
      <c r="AS211">
        <v>51061.67</v>
      </c>
      <c r="AT211">
        <v>127654.17</v>
      </c>
      <c r="AU211">
        <v>31130.880000000001</v>
      </c>
      <c r="AV211">
        <v>19148.13</v>
      </c>
      <c r="AW211">
        <v>22977.75</v>
      </c>
      <c r="AX211">
        <v>5106.17</v>
      </c>
      <c r="AY211">
        <v>0</v>
      </c>
      <c r="AZ211">
        <v>20424.669999999998</v>
      </c>
      <c r="BA211">
        <v>4895</v>
      </c>
      <c r="BB211">
        <v>5106.17</v>
      </c>
      <c r="BC211">
        <v>7659.25</v>
      </c>
      <c r="BD211">
        <v>127654.17</v>
      </c>
      <c r="BE211">
        <v>6382.71</v>
      </c>
      <c r="BF211">
        <v>25530.799999999999</v>
      </c>
      <c r="BG211">
        <v>0</v>
      </c>
      <c r="BH211">
        <v>0</v>
      </c>
      <c r="BI211">
        <v>0</v>
      </c>
      <c r="BJ211">
        <v>0</v>
      </c>
      <c r="BK211">
        <v>0</v>
      </c>
      <c r="BL211">
        <v>8747.5</v>
      </c>
      <c r="BM211">
        <v>0</v>
      </c>
      <c r="BN211">
        <v>0</v>
      </c>
      <c r="BO211">
        <v>1000</v>
      </c>
      <c r="BP211">
        <v>0</v>
      </c>
      <c r="BQ211">
        <v>0</v>
      </c>
      <c r="BR211">
        <v>0</v>
      </c>
      <c r="BS211">
        <v>28201.31</v>
      </c>
      <c r="BT211" t="s">
        <v>497</v>
      </c>
      <c r="BU211" s="381">
        <v>569347.34</v>
      </c>
      <c r="BV211" s="381">
        <v>0</v>
      </c>
      <c r="BW211" s="381">
        <v>61544.25</v>
      </c>
      <c r="BX211" s="259">
        <v>0</v>
      </c>
      <c r="BY211" s="259">
        <v>0</v>
      </c>
      <c r="BZ211" s="259">
        <v>0</v>
      </c>
      <c r="CA211">
        <v>2693409.77</v>
      </c>
      <c r="CB211">
        <v>2589109.23</v>
      </c>
      <c r="CC211">
        <v>8747.5</v>
      </c>
      <c r="CD211">
        <v>28201.31</v>
      </c>
      <c r="CE211">
        <v>630891.59</v>
      </c>
      <c r="CI211" s="381">
        <v>569347.34000000008</v>
      </c>
      <c r="CJ211" s="381">
        <v>61544.25</v>
      </c>
      <c r="CL211" s="381">
        <f t="shared" si="76"/>
        <v>0</v>
      </c>
      <c r="CM211" s="381">
        <f t="shared" si="77"/>
        <v>0</v>
      </c>
      <c r="CO211" s="381">
        <v>616793.31000000029</v>
      </c>
      <c r="CP211" s="381">
        <v>70269.25</v>
      </c>
      <c r="CR211" s="381"/>
    </row>
    <row r="212" spans="1:99">
      <c r="A212">
        <v>3303421</v>
      </c>
      <c r="B212">
        <v>3421</v>
      </c>
      <c r="C212">
        <v>43070</v>
      </c>
      <c r="D212">
        <v>72391</v>
      </c>
      <c r="E212" t="s">
        <v>5926</v>
      </c>
      <c r="F212">
        <v>587323.9</v>
      </c>
      <c r="G212">
        <v>0</v>
      </c>
      <c r="H212">
        <v>13437.01</v>
      </c>
      <c r="I212">
        <v>4040139.4</v>
      </c>
      <c r="J212">
        <v>0</v>
      </c>
      <c r="K212">
        <v>99248.33</v>
      </c>
      <c r="L212">
        <v>0</v>
      </c>
      <c r="M212">
        <v>389516.5</v>
      </c>
      <c r="N212">
        <v>7370.79</v>
      </c>
      <c r="O212">
        <v>0</v>
      </c>
      <c r="P212">
        <v>0</v>
      </c>
      <c r="Q212">
        <v>182300.56</v>
      </c>
      <c r="R212">
        <v>0</v>
      </c>
      <c r="S212">
        <v>0</v>
      </c>
      <c r="T212">
        <v>0</v>
      </c>
      <c r="U212">
        <v>150573.70000000001</v>
      </c>
      <c r="V212">
        <v>0</v>
      </c>
      <c r="X212">
        <v>0</v>
      </c>
      <c r="Y212">
        <v>0</v>
      </c>
      <c r="Z212">
        <v>0</v>
      </c>
      <c r="AA212">
        <v>0</v>
      </c>
      <c r="AB212">
        <v>0</v>
      </c>
      <c r="AC212">
        <v>65856.88</v>
      </c>
      <c r="AD212">
        <v>109873</v>
      </c>
      <c r="AE212">
        <v>3018900.05</v>
      </c>
      <c r="AF212">
        <v>259578.68</v>
      </c>
      <c r="AG212">
        <v>415325.89</v>
      </c>
      <c r="AH212">
        <v>83065.179999999993</v>
      </c>
      <c r="AI212">
        <v>72682.03</v>
      </c>
      <c r="AJ212">
        <v>0</v>
      </c>
      <c r="AK212">
        <v>62298.879999999997</v>
      </c>
      <c r="AL212">
        <v>41532.589999999997</v>
      </c>
      <c r="AM212">
        <v>51915.74</v>
      </c>
      <c r="AN212">
        <v>62298.879999999997</v>
      </c>
      <c r="AO212">
        <v>67490.460000000006</v>
      </c>
      <c r="AP212">
        <v>103831.47</v>
      </c>
      <c r="AQ212">
        <v>75277.820000000007</v>
      </c>
      <c r="AR212">
        <v>25957.87</v>
      </c>
      <c r="AS212">
        <v>103831.47</v>
      </c>
      <c r="AT212">
        <v>259578.68</v>
      </c>
      <c r="AU212">
        <v>32542.02</v>
      </c>
      <c r="AV212">
        <v>38936.800000000003</v>
      </c>
      <c r="AW212">
        <v>46724.160000000003</v>
      </c>
      <c r="AX212">
        <v>10383.15</v>
      </c>
      <c r="AY212">
        <v>0</v>
      </c>
      <c r="AZ212">
        <v>41532.589999999997</v>
      </c>
      <c r="BA212">
        <v>23446.26</v>
      </c>
      <c r="BB212">
        <v>10383.15</v>
      </c>
      <c r="BC212">
        <v>15574.72</v>
      </c>
      <c r="BD212">
        <v>259578.68</v>
      </c>
      <c r="BE212">
        <v>12978.93</v>
      </c>
      <c r="BF212">
        <v>51915.74</v>
      </c>
      <c r="BG212">
        <v>0</v>
      </c>
      <c r="BH212">
        <v>0</v>
      </c>
      <c r="BI212">
        <v>0</v>
      </c>
      <c r="BJ212">
        <v>0</v>
      </c>
      <c r="BK212">
        <v>0</v>
      </c>
      <c r="BL212">
        <v>13416.25</v>
      </c>
      <c r="BM212">
        <v>25885.82</v>
      </c>
      <c r="BN212">
        <v>0</v>
      </c>
      <c r="BO212">
        <v>1000</v>
      </c>
      <c r="BP212">
        <v>0</v>
      </c>
      <c r="BQ212">
        <v>0</v>
      </c>
      <c r="BR212">
        <v>38625.120000000003</v>
      </c>
      <c r="BS212">
        <v>0</v>
      </c>
      <c r="BT212" t="s">
        <v>498</v>
      </c>
      <c r="BU212" s="381">
        <v>384641.17</v>
      </c>
      <c r="BV212" s="381">
        <v>0</v>
      </c>
      <c r="BW212" s="381">
        <v>14113.96</v>
      </c>
      <c r="BX212" s="259">
        <v>0</v>
      </c>
      <c r="BY212" s="259">
        <v>0</v>
      </c>
      <c r="BZ212" s="259">
        <v>0</v>
      </c>
      <c r="CA212">
        <v>5044879.16</v>
      </c>
      <c r="CB212">
        <v>5247561.8899999997</v>
      </c>
      <c r="CC212">
        <v>39302.07</v>
      </c>
      <c r="CD212">
        <v>38625.120000000003</v>
      </c>
      <c r="CE212">
        <v>398755.13</v>
      </c>
      <c r="CI212" s="381">
        <v>384641.16999999981</v>
      </c>
      <c r="CJ212" s="381">
        <v>1798.1299999999974</v>
      </c>
      <c r="CL212" s="381">
        <f t="shared" si="76"/>
        <v>0</v>
      </c>
      <c r="CM212" s="381">
        <f t="shared" si="77"/>
        <v>-12315.830000000002</v>
      </c>
      <c r="CO212" s="381">
        <v>197343.95000000286</v>
      </c>
      <c r="CP212" s="381">
        <v>6901.3099999999977</v>
      </c>
      <c r="CR212" s="381"/>
      <c r="CT212" s="259">
        <f>IF(CM212&gt;0,CM212,0)</f>
        <v>0</v>
      </c>
      <c r="CU212" s="259">
        <f>IF(CM212&lt;0,CM212,0)</f>
        <v>-12315.830000000002</v>
      </c>
    </row>
    <row r="213" spans="1:99">
      <c r="A213">
        <v>3302227</v>
      </c>
      <c r="B213">
        <v>2227</v>
      </c>
      <c r="C213">
        <v>43098</v>
      </c>
      <c r="D213">
        <v>92358</v>
      </c>
      <c r="E213" t="s">
        <v>5927</v>
      </c>
      <c r="F213">
        <v>337587.5</v>
      </c>
      <c r="G213">
        <v>0</v>
      </c>
      <c r="H213">
        <v>39797.74</v>
      </c>
      <c r="I213">
        <v>2418405.94</v>
      </c>
      <c r="J213">
        <v>0</v>
      </c>
      <c r="K213">
        <v>146942.32</v>
      </c>
      <c r="L213">
        <v>0</v>
      </c>
      <c r="M213">
        <v>313856</v>
      </c>
      <c r="N213">
        <v>7180</v>
      </c>
      <c r="O213">
        <v>0</v>
      </c>
      <c r="P213">
        <v>0</v>
      </c>
      <c r="Q213">
        <v>66426.740000000005</v>
      </c>
      <c r="R213">
        <v>0</v>
      </c>
      <c r="S213">
        <v>0</v>
      </c>
      <c r="T213">
        <v>0</v>
      </c>
      <c r="U213">
        <v>21687.759999999998</v>
      </c>
      <c r="V213">
        <v>0</v>
      </c>
      <c r="X213">
        <v>0</v>
      </c>
      <c r="Y213">
        <v>0</v>
      </c>
      <c r="Z213">
        <v>0</v>
      </c>
      <c r="AA213">
        <v>0</v>
      </c>
      <c r="AB213">
        <v>0</v>
      </c>
      <c r="AC213">
        <v>22301.96</v>
      </c>
      <c r="AD213">
        <v>51507</v>
      </c>
      <c r="AE213">
        <v>1800693.4</v>
      </c>
      <c r="AF213">
        <v>154831.76</v>
      </c>
      <c r="AG213">
        <v>247730.82</v>
      </c>
      <c r="AH213">
        <v>49546.16</v>
      </c>
      <c r="AI213">
        <v>43352.89</v>
      </c>
      <c r="AJ213">
        <v>0</v>
      </c>
      <c r="AK213">
        <v>37159.620000000003</v>
      </c>
      <c r="AL213">
        <v>24773.08</v>
      </c>
      <c r="AM213">
        <v>30966.35</v>
      </c>
      <c r="AN213">
        <v>37159.620000000003</v>
      </c>
      <c r="AO213">
        <v>40256.26</v>
      </c>
      <c r="AP213">
        <v>61932.71</v>
      </c>
      <c r="AQ213">
        <v>44901.21</v>
      </c>
      <c r="AR213">
        <v>15483.18</v>
      </c>
      <c r="AS213">
        <v>61932.71</v>
      </c>
      <c r="AT213">
        <v>154831.76</v>
      </c>
      <c r="AU213">
        <v>20919.87</v>
      </c>
      <c r="AV213">
        <v>23224.76</v>
      </c>
      <c r="AW213">
        <v>27869.72</v>
      </c>
      <c r="AX213">
        <v>6193.27</v>
      </c>
      <c r="AY213">
        <v>0</v>
      </c>
      <c r="AZ213">
        <v>24773.08</v>
      </c>
      <c r="BA213">
        <v>4895</v>
      </c>
      <c r="BB213">
        <v>6193.27</v>
      </c>
      <c r="BC213">
        <v>9289.91</v>
      </c>
      <c r="BD213">
        <v>154831.76</v>
      </c>
      <c r="BE213">
        <v>7741.59</v>
      </c>
      <c r="BF213">
        <v>30966.36</v>
      </c>
      <c r="BG213">
        <v>0</v>
      </c>
      <c r="BH213">
        <v>0</v>
      </c>
      <c r="BI213">
        <v>0</v>
      </c>
      <c r="BJ213">
        <v>0</v>
      </c>
      <c r="BK213">
        <v>0</v>
      </c>
      <c r="BL213">
        <v>8783.5</v>
      </c>
      <c r="BM213">
        <v>0</v>
      </c>
      <c r="BN213">
        <v>0</v>
      </c>
      <c r="BO213">
        <v>1000</v>
      </c>
      <c r="BP213">
        <v>0</v>
      </c>
      <c r="BQ213">
        <v>8783.5</v>
      </c>
      <c r="BR213">
        <v>3937</v>
      </c>
      <c r="BS213">
        <v>34432.94</v>
      </c>
      <c r="BT213" t="s">
        <v>499</v>
      </c>
      <c r="BU213" s="381">
        <v>263445.09999999998</v>
      </c>
      <c r="BV213" s="381">
        <v>0</v>
      </c>
      <c r="BW213" s="381">
        <v>1427.8</v>
      </c>
      <c r="BX213" s="259">
        <v>0</v>
      </c>
      <c r="BY213" s="259">
        <v>0</v>
      </c>
      <c r="BZ213" s="259">
        <v>0</v>
      </c>
      <c r="CA213">
        <v>3048307.72</v>
      </c>
      <c r="CB213">
        <v>3122450.12</v>
      </c>
      <c r="CC213">
        <v>8783.5</v>
      </c>
      <c r="CD213">
        <v>47153.440000000002</v>
      </c>
      <c r="CE213">
        <v>264872.90000000002</v>
      </c>
      <c r="CI213" s="381">
        <v>263445.09999999969</v>
      </c>
      <c r="CJ213" s="381">
        <v>1427.8000000000002</v>
      </c>
      <c r="CL213" s="381">
        <f t="shared" si="76"/>
        <v>0</v>
      </c>
      <c r="CM213" s="381">
        <f t="shared" si="77"/>
        <v>0</v>
      </c>
      <c r="CO213" s="381">
        <v>411321.15588224685</v>
      </c>
      <c r="CP213" s="381">
        <v>3763.8</v>
      </c>
      <c r="CR213" s="381"/>
    </row>
    <row r="214" spans="1:99">
      <c r="A214">
        <v>3302231</v>
      </c>
      <c r="B214">
        <v>2231</v>
      </c>
      <c r="C214">
        <v>43114</v>
      </c>
      <c r="D214">
        <v>92360</v>
      </c>
      <c r="E214" t="s">
        <v>5928</v>
      </c>
      <c r="F214">
        <v>213562.4</v>
      </c>
      <c r="G214">
        <v>0</v>
      </c>
      <c r="H214">
        <v>85407.95</v>
      </c>
      <c r="I214">
        <v>2353295.54</v>
      </c>
      <c r="J214">
        <v>0</v>
      </c>
      <c r="K214">
        <v>33197.5</v>
      </c>
      <c r="L214">
        <v>0</v>
      </c>
      <c r="M214">
        <v>224385.5</v>
      </c>
      <c r="N214">
        <v>2800</v>
      </c>
      <c r="O214">
        <v>0</v>
      </c>
      <c r="P214">
        <v>0</v>
      </c>
      <c r="Q214">
        <v>28893.91</v>
      </c>
      <c r="R214">
        <v>0</v>
      </c>
      <c r="S214">
        <v>0</v>
      </c>
      <c r="T214">
        <v>0</v>
      </c>
      <c r="U214">
        <v>26339.57</v>
      </c>
      <c r="V214">
        <v>0</v>
      </c>
      <c r="X214">
        <v>0</v>
      </c>
      <c r="Y214">
        <v>0</v>
      </c>
      <c r="Z214">
        <v>0</v>
      </c>
      <c r="AA214">
        <v>0</v>
      </c>
      <c r="AB214">
        <v>0</v>
      </c>
      <c r="AC214">
        <v>22790.6</v>
      </c>
      <c r="AD214">
        <v>72357</v>
      </c>
      <c r="AE214">
        <v>1587760.19</v>
      </c>
      <c r="AF214">
        <v>136522.79999999999</v>
      </c>
      <c r="AG214">
        <v>218436.48000000001</v>
      </c>
      <c r="AH214">
        <v>43687.3</v>
      </c>
      <c r="AI214">
        <v>38226.379999999997</v>
      </c>
      <c r="AJ214">
        <v>0</v>
      </c>
      <c r="AK214">
        <v>32765.47</v>
      </c>
      <c r="AL214">
        <v>21843.65</v>
      </c>
      <c r="AM214">
        <v>27304.560000000001</v>
      </c>
      <c r="AN214">
        <v>32765.47</v>
      </c>
      <c r="AO214">
        <v>35495.93</v>
      </c>
      <c r="AP214">
        <v>54609.120000000003</v>
      </c>
      <c r="AQ214">
        <v>39591.61</v>
      </c>
      <c r="AR214">
        <v>13652.28</v>
      </c>
      <c r="AS214">
        <v>54609.120000000003</v>
      </c>
      <c r="AT214">
        <v>136522.79999999999</v>
      </c>
      <c r="AU214">
        <v>25697.86</v>
      </c>
      <c r="AV214">
        <v>20478.419999999998</v>
      </c>
      <c r="AW214">
        <v>24574.1</v>
      </c>
      <c r="AX214">
        <v>5460.91</v>
      </c>
      <c r="AY214">
        <v>0</v>
      </c>
      <c r="AZ214">
        <v>21843.65</v>
      </c>
      <c r="BA214">
        <v>4895</v>
      </c>
      <c r="BB214">
        <v>5460.91</v>
      </c>
      <c r="BC214">
        <v>8191.37</v>
      </c>
      <c r="BD214">
        <v>136522.79999999999</v>
      </c>
      <c r="BE214">
        <v>6826.14</v>
      </c>
      <c r="BF214">
        <v>27304.6</v>
      </c>
      <c r="BG214">
        <v>0</v>
      </c>
      <c r="BH214">
        <v>0</v>
      </c>
      <c r="BI214">
        <v>10176.299999999999</v>
      </c>
      <c r="BJ214">
        <v>0</v>
      </c>
      <c r="BK214">
        <v>0</v>
      </c>
      <c r="BL214">
        <v>8974.75</v>
      </c>
      <c r="BM214">
        <v>0</v>
      </c>
      <c r="BN214">
        <v>10176.299999999999</v>
      </c>
      <c r="BO214">
        <v>1000</v>
      </c>
      <c r="BP214">
        <v>0</v>
      </c>
      <c r="BQ214">
        <v>8974.75</v>
      </c>
      <c r="BR214">
        <v>450</v>
      </c>
      <c r="BS214">
        <v>95134.25</v>
      </c>
      <c r="BT214" t="s">
        <v>500</v>
      </c>
      <c r="BU214" s="381">
        <v>206396.79999999999</v>
      </c>
      <c r="BV214" s="381">
        <v>0</v>
      </c>
      <c r="BW214" s="381">
        <v>0</v>
      </c>
      <c r="BX214" s="259">
        <v>0</v>
      </c>
      <c r="BY214" s="259">
        <v>0</v>
      </c>
      <c r="BZ214" s="259">
        <v>0</v>
      </c>
      <c r="CA214">
        <v>2764059.62</v>
      </c>
      <c r="CB214">
        <v>2771225.22</v>
      </c>
      <c r="CC214">
        <v>19151.05</v>
      </c>
      <c r="CD214">
        <v>104559</v>
      </c>
      <c r="CE214">
        <v>206396.79999999999</v>
      </c>
      <c r="CI214" s="381">
        <v>216573.10000000021</v>
      </c>
      <c r="CJ214" s="381">
        <v>715.75</v>
      </c>
      <c r="CL214" s="381">
        <f t="shared" si="76"/>
        <v>10176.300000000221</v>
      </c>
      <c r="CM214" s="381">
        <f t="shared" si="77"/>
        <v>715.75</v>
      </c>
      <c r="CO214" s="381">
        <v>209531.29000000108</v>
      </c>
      <c r="CP214" s="381">
        <v>7768.64</v>
      </c>
      <c r="CR214" s="381">
        <f>CL214</f>
        <v>10176.300000000221</v>
      </c>
      <c r="CT214" s="259">
        <f>IF(CM214&gt;0,CM214,0)</f>
        <v>715.75</v>
      </c>
      <c r="CU214" s="259">
        <f>IF(CM214&lt;0,CM214,0)</f>
        <v>0</v>
      </c>
    </row>
    <row r="215" spans="1:99">
      <c r="BU215" s="381">
        <f>SUM(BU3:BU214)</f>
        <v>78378832.859999955</v>
      </c>
      <c r="BV215" s="381">
        <f>SUM(BV3:BV214)</f>
        <v>-11254257.4</v>
      </c>
      <c r="BW215" s="381">
        <f>SUM(BW3:BW214)</f>
        <v>4277900.88</v>
      </c>
      <c r="BX215" s="381">
        <f t="shared" ref="BX215:CM215" si="85">SUM(BX3:BX214)</f>
        <v>0</v>
      </c>
      <c r="BY215" s="381">
        <f t="shared" si="85"/>
        <v>0</v>
      </c>
      <c r="BZ215" s="381">
        <f t="shared" si="85"/>
        <v>0</v>
      </c>
      <c r="CA215" s="381">
        <f t="shared" si="85"/>
        <v>626114594.1400001</v>
      </c>
      <c r="CB215" s="381">
        <f t="shared" si="85"/>
        <v>628814290.87999976</v>
      </c>
      <c r="CC215" s="381">
        <f t="shared" si="85"/>
        <v>6764941.2000000011</v>
      </c>
      <c r="CD215" s="381">
        <f t="shared" si="85"/>
        <v>12045814.249999994</v>
      </c>
      <c r="CE215" s="381">
        <f t="shared" si="85"/>
        <v>71402476.340000004</v>
      </c>
      <c r="CF215" s="381">
        <f t="shared" si="85"/>
        <v>0</v>
      </c>
      <c r="CG215" s="381">
        <f t="shared" si="85"/>
        <v>0</v>
      </c>
      <c r="CH215" s="381">
        <f t="shared" si="85"/>
        <v>0</v>
      </c>
      <c r="CI215" s="381">
        <v>64036591.745567709</v>
      </c>
      <c r="CJ215" s="381">
        <v>4148338.08</v>
      </c>
      <c r="CL215" s="381">
        <f t="shared" si="85"/>
        <v>-3428528.2744322717</v>
      </c>
      <c r="CM215" s="381">
        <f t="shared" si="85"/>
        <v>-129562.80000000015</v>
      </c>
      <c r="CO215" s="382">
        <v>72613475.518964157</v>
      </c>
      <c r="CP215" s="382">
        <v>4375814.7300000004</v>
      </c>
      <c r="CQ215" s="382">
        <f t="shared" ref="CQ215:CS215" si="86">SUM(CQ3:CQ214)</f>
        <v>0</v>
      </c>
      <c r="CR215" s="382">
        <f t="shared" si="86"/>
        <v>5543902.9755677283</v>
      </c>
      <c r="CS215" s="381">
        <f t="shared" si="86"/>
        <v>-8701724.4900000021</v>
      </c>
      <c r="CT215" s="381">
        <f t="shared" ref="CT215" si="87">SUM(CT3:CT214)</f>
        <v>1808729.7099999995</v>
      </c>
      <c r="CU215" s="381">
        <f t="shared" ref="CU215" si="88">SUM(CU3:CU214)</f>
        <v>-1938292.5100000007</v>
      </c>
    </row>
  </sheetData>
  <autoFilter ref="A1:CS215" xr:uid="{63D59DE2-B69E-451C-92DA-52700BF2DD79}"/>
  <conditionalFormatting sqref="BU1:BW1048576 CI1:CJ1048576 BX215:CH215">
    <cfRule type="cellIs" dxfId="4" priority="9" operator="equal">
      <formula>0</formula>
    </cfRule>
  </conditionalFormatting>
  <conditionalFormatting sqref="CL1:CP1048576">
    <cfRule type="cellIs" dxfId="3" priority="5" operator="equal">
      <formula>0</formula>
    </cfRule>
  </conditionalFormatting>
  <conditionalFormatting sqref="CQ215:CR215">
    <cfRule type="cellIs" dxfId="2" priority="7" operator="equal">
      <formula>0</formula>
    </cfRule>
  </conditionalFormatting>
  <conditionalFormatting sqref="CR1:CR214 CR216:CR1048436">
    <cfRule type="cellIs" dxfId="1" priority="3" operator="equal">
      <formula>0</formula>
    </cfRule>
  </conditionalFormatting>
  <conditionalFormatting sqref="CS1:CS1048576 CT215:CU215">
    <cfRule type="cellIs" dxfId="0" priority="1"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0ee016c213831f11d2b4e95e468c41a1">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9e929d65f03da8fc8d266048adf3402f"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000C8-BCB2-4F8C-A667-E6F00815B60E}">
  <ds:schemaRefs>
    <ds:schemaRef ds:uri="http://www.w3.org/XML/1998/namespace"/>
    <ds:schemaRef ds:uri="1ce9011b-86f1-4b85-8468-bde8c49fc6b6"/>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db86872e-852c-4ba3-99d1-10e4e0767240"/>
    <ds:schemaRef ds:uri="http://schemas.microsoft.com/office/2006/metadata/properties"/>
  </ds:schemaRefs>
</ds:datastoreItem>
</file>

<file path=customXml/itemProps2.xml><?xml version="1.0" encoding="utf-8"?>
<ds:datastoreItem xmlns:ds="http://schemas.openxmlformats.org/officeDocument/2006/customXml" ds:itemID="{51148B93-7809-4395-A809-23D6D9DA0E33}">
  <ds:schemaRefs>
    <ds:schemaRef ds:uri="http://schemas.microsoft.com/sharepoint/v3/contenttype/forms"/>
  </ds:schemaRefs>
</ds:datastoreItem>
</file>

<file path=customXml/itemProps3.xml><?xml version="1.0" encoding="utf-8"?>
<ds:datastoreItem xmlns:ds="http://schemas.openxmlformats.org/officeDocument/2006/customXml" ds:itemID="{49C2264B-810D-4CC6-AC54-2625374B7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Guidance </vt:lpstr>
      <vt:lpstr>2. CFR </vt:lpstr>
      <vt:lpstr>Revised Outturn</vt:lpstr>
      <vt:lpstr>CFR to be Submitted </vt:lpstr>
      <vt:lpstr>Post Closure Accruals </vt:lpstr>
      <vt:lpstr>3. Post Closure</vt:lpstr>
      <vt:lpstr>Accruals Consolidated </vt:lpstr>
      <vt:lpstr>Blade-Export_01-05-2025_cfrdata</vt:lpstr>
    </vt:vector>
  </TitlesOfParts>
  <Company>Birmingham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Schools Final CFR 2024-25</dc:title>
  <dc:creator>Harmanjot Kaur</dc:creator>
  <cp:lastModifiedBy>Carron Farnell</cp:lastModifiedBy>
  <dcterms:created xsi:type="dcterms:W3CDTF">2025-05-01T11:58:51Z</dcterms:created>
  <dcterms:modified xsi:type="dcterms:W3CDTF">2025-05-29T13:42:28Z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2025-05-01T12:47:40Z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9225fa85-8121-4590-8095-a55c62a6dea4</vt:lpwstr>
  </property>
  <property fmtid="{D5CDD505-2E9C-101B-9397-08002B2CF9AE}" pid="8" name="MSIP_Label_a17471b1-27ab-4640-9264-e69a67407ca3_ContentBits">
    <vt:lpwstr>2</vt:lpwstr>
  </property>
  <property fmtid="{D5CDD505-2E9C-101B-9397-08002B2CF9AE}" pid="9" name="MSIP_Label_a17471b1-27ab-4640-9264-e69a67407ca3_Tag">
    <vt:lpwstr>10, 3, 0, 1</vt:lpwstr>
  </property>
  <property fmtid="{D5CDD505-2E9C-101B-9397-08002B2CF9AE}" pid="10" name="MediaServiceImageTags">
    <vt:lpwstr/>
  </property>
  <property fmtid="{D5CDD505-2E9C-101B-9397-08002B2CF9AE}" pid="11" name="ContentTypeId">
    <vt:lpwstr>0x010100718E088D61435D429F53A8D9D38B3C75</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y fmtid="{D5CDD505-2E9C-101B-9397-08002B2CF9AE}" pid="14" name="CloudStatistics_StoryID">
    <vt:lpwstr>93849200-aac1-4ce5-abaa-e5ac7e8310c0</vt:lpwstr>
  </property>
</Properties>
</file>